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imaldonado.ANI\Desktop\"/>
    </mc:Choice>
  </mc:AlternateContent>
  <xr:revisionPtr revIDLastSave="0" documentId="8_{E8862BF5-92C6-41F2-B00F-80CFB8CDF4AE}" xr6:coauthVersionLast="43" xr6:coauthVersionMax="43" xr10:uidLastSave="{00000000-0000-0000-0000-000000000000}"/>
  <bookViews>
    <workbookView xWindow="-120" yWindow="-120" windowWidth="29040" windowHeight="15840" activeTab="4" xr2:uid="{00000000-000D-0000-FFFF-FFFF00000000}"/>
  </bookViews>
  <sheets>
    <sheet name="CICLO PHVA" sheetId="23" r:id="rId1"/>
    <sheet name="SEPG-F-007" sheetId="9" r:id="rId2"/>
    <sheet name="Mapa de riesgos" sheetId="20" state="hidden" r:id="rId3"/>
    <sheet name="SEPG-F-012" sheetId="19" r:id="rId4"/>
    <sheet name="SEPG-F-014" sheetId="6" r:id="rId5"/>
    <sheet name="Matriz de cambios" sheetId="24" r:id="rId6"/>
    <sheet name="Fm-20 " sheetId="15" state="hidden" r:id="rId7"/>
    <sheet name="DB" sheetId="14" r:id="rId8"/>
    <sheet name="Hoja1" sheetId="17" state="hidden" r:id="rId9"/>
  </sheets>
  <externalReferences>
    <externalReference r:id="rId10"/>
    <externalReference r:id="rId11"/>
    <externalReference r:id="rId12"/>
  </externalReferences>
  <definedNames>
    <definedName name="¿TIENE_HERRAMIENTA_PARA_EJERCER_EL_CONTROL?">DB!$D$8:$D$10</definedName>
    <definedName name="A">DB!$J$5:$J$6</definedName>
    <definedName name="B">DB!$K$5:$K$6</definedName>
    <definedName name="CE">DB!$L$5:$L$6</definedName>
    <definedName name="EXISTENCONTROLES">DB!$D$5:$D$6</definedName>
    <definedName name="FrecuenciaSeguim">DB!$H$9:$H$10</definedName>
    <definedName name="FrecuendiaSeguim">DB!$H$9:$H$10</definedName>
    <definedName name="HerramientaControl">DB!$D$9:$D$10</definedName>
    <definedName name="HerramientaEfectiva">DB!$F$9:$F$10</definedName>
    <definedName name="IMPACTO">DB!$H$5</definedName>
    <definedName name="ManualesInstructivos">DB!$E$9:$E$10</definedName>
    <definedName name="OP" localSheetId="6">'Fm-20 '!$L$11</definedName>
    <definedName name="OPCIONESDEMANEJO">DB!$N$5:$N$8</definedName>
    <definedName name="PROBABILIDAD">DB!$G$5</definedName>
    <definedName name="ResponDefinidos">DB!$G$9:$G$10</definedName>
    <definedName name="TieneHerramientaControl1">DB!$D$9:$D$10</definedName>
    <definedName name="TIPODERIESGO">DB!$B$5:$B$11</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83" i="6" l="1"/>
  <c r="R83" i="6"/>
  <c r="O84" i="6"/>
  <c r="P83" i="6" s="1"/>
  <c r="R84" i="6"/>
  <c r="E84" i="6"/>
  <c r="E83" i="6"/>
  <c r="D84" i="6"/>
  <c r="C84" i="6"/>
  <c r="D83" i="6"/>
  <c r="C83" i="6"/>
  <c r="S83" i="6" l="1"/>
  <c r="Q83" i="6"/>
  <c r="T83" i="6" s="1"/>
  <c r="U83" i="6" s="1"/>
  <c r="V83" i="6" s="1"/>
  <c r="O21" i="19"/>
  <c r="N40" i="19"/>
  <c r="N39" i="19"/>
  <c r="O39" i="19" s="1"/>
  <c r="P39" i="19" l="1"/>
  <c r="Q39" i="19" s="1"/>
  <c r="O40" i="19"/>
  <c r="B83" i="6"/>
  <c r="B80" i="6"/>
  <c r="O66" i="6" l="1"/>
  <c r="R66" i="6" s="1"/>
  <c r="D9" i="6" l="1"/>
  <c r="D89" i="6" l="1"/>
  <c r="B89" i="6"/>
  <c r="D88" i="6"/>
  <c r="O79" i="6"/>
  <c r="O78" i="6"/>
  <c r="O77" i="6"/>
  <c r="O76" i="6"/>
  <c r="B65" i="6" l="1"/>
  <c r="P76" i="6"/>
  <c r="O74" i="6"/>
  <c r="R74" i="6" s="1"/>
  <c r="O75" i="6"/>
  <c r="R75" i="6" s="1"/>
  <c r="O72" i="6"/>
  <c r="O67" i="6"/>
  <c r="R68" i="6" s="1"/>
  <c r="O69" i="6"/>
  <c r="O70" i="6"/>
  <c r="O26" i="6"/>
  <c r="O25" i="6"/>
  <c r="R25" i="6" s="1"/>
  <c r="J14" i="15" s="1"/>
  <c r="B76" i="6"/>
  <c r="B74" i="6"/>
  <c r="B71" i="6"/>
  <c r="B67" i="6"/>
  <c r="B27" i="6"/>
  <c r="B25" i="6"/>
  <c r="B22" i="6"/>
  <c r="R78" i="6"/>
  <c r="Q76" i="6"/>
  <c r="R76" i="6"/>
  <c r="V26" i="19"/>
  <c r="V21" i="19"/>
  <c r="N38" i="19"/>
  <c r="O38" i="19" s="1"/>
  <c r="D81" i="6" s="1"/>
  <c r="N36" i="19"/>
  <c r="D76" i="6" s="1"/>
  <c r="N35" i="19"/>
  <c r="C76" i="6" s="1"/>
  <c r="N27" i="19"/>
  <c r="O27" i="19" s="1"/>
  <c r="C66" i="6" s="1"/>
  <c r="B37" i="19"/>
  <c r="B35" i="19"/>
  <c r="B33" i="19"/>
  <c r="B31" i="19"/>
  <c r="B29" i="19"/>
  <c r="B25" i="19"/>
  <c r="B23" i="19"/>
  <c r="B21" i="19"/>
  <c r="B12" i="9"/>
  <c r="J20" i="19"/>
  <c r="K20" i="19" s="1"/>
  <c r="L20" i="19" s="1"/>
  <c r="M20" i="19" s="1"/>
  <c r="AH30" i="19"/>
  <c r="AB30" i="19"/>
  <c r="AH29" i="19"/>
  <c r="AB29" i="19"/>
  <c r="AH28" i="19"/>
  <c r="AB28" i="19"/>
  <c r="AH27" i="19"/>
  <c r="AB27" i="19"/>
  <c r="AH26" i="19"/>
  <c r="AB26" i="19"/>
  <c r="AH25" i="19"/>
  <c r="AB25" i="19"/>
  <c r="AH24" i="19"/>
  <c r="AB24" i="19"/>
  <c r="AH23" i="19"/>
  <c r="AB23" i="19"/>
  <c r="AH22" i="19"/>
  <c r="AB22" i="19"/>
  <c r="AH21" i="19"/>
  <c r="AB21" i="19"/>
  <c r="AD20" i="19"/>
  <c r="AE20" i="19" s="1"/>
  <c r="AF20" i="19" s="1"/>
  <c r="AG20" i="19" s="1"/>
  <c r="Y7" i="19"/>
  <c r="N29" i="19"/>
  <c r="C67" i="6" s="1"/>
  <c r="N30" i="19"/>
  <c r="O30" i="19" s="1"/>
  <c r="D68" i="6" s="1"/>
  <c r="Q67" i="6"/>
  <c r="R67" i="6"/>
  <c r="N25" i="19"/>
  <c r="N26" i="19"/>
  <c r="O26" i="19" s="1"/>
  <c r="D28" i="6" s="1"/>
  <c r="N31" i="19"/>
  <c r="O31" i="19" s="1"/>
  <c r="N32" i="19"/>
  <c r="D71" i="6" s="1"/>
  <c r="T71" i="6" s="1"/>
  <c r="N33" i="19"/>
  <c r="C74" i="6" s="1"/>
  <c r="N34" i="19"/>
  <c r="O34" i="19" s="1"/>
  <c r="D75" i="6" s="1"/>
  <c r="N37" i="19"/>
  <c r="C80" i="6" s="1"/>
  <c r="C71" i="6"/>
  <c r="N28" i="19"/>
  <c r="O28" i="19" s="1"/>
  <c r="D66" i="6" s="1"/>
  <c r="B71" i="19"/>
  <c r="A71" i="19"/>
  <c r="B69" i="19"/>
  <c r="A69" i="19"/>
  <c r="B67" i="19"/>
  <c r="A67" i="19"/>
  <c r="B65" i="19"/>
  <c r="A65" i="19"/>
  <c r="B63" i="19"/>
  <c r="A63" i="19"/>
  <c r="Y62" i="19"/>
  <c r="X62" i="19"/>
  <c r="Y61" i="19"/>
  <c r="X61" i="19"/>
  <c r="B61" i="19"/>
  <c r="A61" i="19"/>
  <c r="Y60" i="19"/>
  <c r="X60" i="19"/>
  <c r="Y59" i="19"/>
  <c r="X59" i="19"/>
  <c r="B59" i="19"/>
  <c r="A59" i="19"/>
  <c r="Y58" i="19"/>
  <c r="X58" i="19"/>
  <c r="Y57" i="19"/>
  <c r="X57" i="19"/>
  <c r="B57" i="19"/>
  <c r="A57" i="19"/>
  <c r="Y56" i="19"/>
  <c r="X56" i="19"/>
  <c r="Y55" i="19"/>
  <c r="X55" i="19"/>
  <c r="B55" i="19"/>
  <c r="A55" i="19"/>
  <c r="Y54" i="19"/>
  <c r="X54" i="19"/>
  <c r="Y53" i="19"/>
  <c r="X53" i="19"/>
  <c r="B53" i="19"/>
  <c r="A53" i="19"/>
  <c r="Y52" i="19"/>
  <c r="X52" i="19"/>
  <c r="Y51" i="19"/>
  <c r="X51" i="19"/>
  <c r="B51" i="19"/>
  <c r="A51" i="19"/>
  <c r="Y50" i="19"/>
  <c r="X50" i="19"/>
  <c r="Z49" i="19" s="1"/>
  <c r="AA49" i="19" s="1"/>
  <c r="Y49" i="19"/>
  <c r="X49" i="19"/>
  <c r="B49" i="19"/>
  <c r="A49" i="19"/>
  <c r="Y48" i="19"/>
  <c r="X48" i="19"/>
  <c r="Y47" i="19"/>
  <c r="X47" i="19"/>
  <c r="B47" i="19"/>
  <c r="A47" i="19"/>
  <c r="Y46" i="19"/>
  <c r="X46" i="19"/>
  <c r="Y45" i="19"/>
  <c r="X45" i="19"/>
  <c r="B45" i="19"/>
  <c r="A45" i="19"/>
  <c r="Y44" i="19"/>
  <c r="X44" i="19"/>
  <c r="Y43" i="19"/>
  <c r="X43" i="19"/>
  <c r="B43" i="19"/>
  <c r="A43" i="19"/>
  <c r="Y42" i="19"/>
  <c r="X42" i="19"/>
  <c r="Y41" i="19"/>
  <c r="X41" i="19"/>
  <c r="B41" i="19"/>
  <c r="A41" i="19"/>
  <c r="O25" i="19"/>
  <c r="C28" i="6" s="1"/>
  <c r="A25" i="19"/>
  <c r="N24" i="19"/>
  <c r="O24" i="19"/>
  <c r="D26" i="6" s="1"/>
  <c r="N23" i="19"/>
  <c r="A23" i="19"/>
  <c r="N22" i="19"/>
  <c r="D22" i="6" s="1"/>
  <c r="N21" i="19"/>
  <c r="C22" i="6" s="1"/>
  <c r="A21" i="19"/>
  <c r="O82" i="6"/>
  <c r="O81" i="6"/>
  <c r="Q80" i="6"/>
  <c r="O80" i="6"/>
  <c r="R80" i="6" s="1"/>
  <c r="Q74" i="6"/>
  <c r="O73" i="6"/>
  <c r="O71" i="6"/>
  <c r="R71" i="6" s="1"/>
  <c r="Q65" i="6"/>
  <c r="O65" i="6"/>
  <c r="R65" i="6" s="1"/>
  <c r="O29" i="19"/>
  <c r="C68" i="6" s="1"/>
  <c r="A29" i="6"/>
  <c r="O32" i="6"/>
  <c r="R32" i="6" s="1"/>
  <c r="F14" i="15"/>
  <c r="F17" i="15"/>
  <c r="D32" i="6"/>
  <c r="D35" i="6"/>
  <c r="C38" i="6"/>
  <c r="C41" i="6"/>
  <c r="D41" i="6"/>
  <c r="D50" i="6"/>
  <c r="D53" i="6"/>
  <c r="C56" i="6"/>
  <c r="D56" i="6"/>
  <c r="C59" i="6"/>
  <c r="P59" i="6"/>
  <c r="G11" i="15"/>
  <c r="Q35" i="6"/>
  <c r="P35" i="6"/>
  <c r="Q41" i="6"/>
  <c r="P41" i="6"/>
  <c r="Q44" i="6"/>
  <c r="Q47" i="6"/>
  <c r="D47" i="6"/>
  <c r="Q50" i="6"/>
  <c r="Q53" i="6"/>
  <c r="P53" i="6"/>
  <c r="Q56" i="6"/>
  <c r="Q59" i="6"/>
  <c r="Q62" i="6"/>
  <c r="P38" i="6"/>
  <c r="P44" i="6"/>
  <c r="C44" i="6"/>
  <c r="P47" i="6"/>
  <c r="P50" i="6"/>
  <c r="P56" i="6"/>
  <c r="P62" i="6"/>
  <c r="O22" i="6"/>
  <c r="Q22" i="6" s="1"/>
  <c r="O23" i="6"/>
  <c r="R23" i="6" s="1"/>
  <c r="O24" i="6"/>
  <c r="R24" i="6" s="1"/>
  <c r="W24" i="6" s="1"/>
  <c r="X24" i="6"/>
  <c r="J15" i="15"/>
  <c r="D63" i="6"/>
  <c r="D60" i="6"/>
  <c r="D57" i="6"/>
  <c r="D42" i="6"/>
  <c r="C63" i="6"/>
  <c r="C60" i="6"/>
  <c r="C57" i="6"/>
  <c r="C54" i="6"/>
  <c r="C48" i="6"/>
  <c r="C42" i="6"/>
  <c r="C36" i="6"/>
  <c r="C39" i="6"/>
  <c r="D39" i="6"/>
  <c r="D11" i="15"/>
  <c r="X62" i="6"/>
  <c r="X63" i="6"/>
  <c r="X64" i="6"/>
  <c r="D62" i="6"/>
  <c r="X59" i="6"/>
  <c r="X60" i="6"/>
  <c r="X61" i="6"/>
  <c r="X56" i="6"/>
  <c r="X57" i="6"/>
  <c r="X58" i="6"/>
  <c r="X53" i="6"/>
  <c r="X54" i="6"/>
  <c r="X55" i="6"/>
  <c r="W53" i="6"/>
  <c r="W54" i="6"/>
  <c r="W55" i="6"/>
  <c r="O50" i="6"/>
  <c r="R50" i="6" s="1"/>
  <c r="J23" i="15" s="1"/>
  <c r="X50" i="6"/>
  <c r="O51" i="6"/>
  <c r="R51" i="6" s="1"/>
  <c r="J24" i="15" s="1"/>
  <c r="X51" i="6"/>
  <c r="X52" i="6"/>
  <c r="X47" i="6"/>
  <c r="O48" i="6"/>
  <c r="R48" i="6" s="1"/>
  <c r="X48" i="6"/>
  <c r="X49" i="6"/>
  <c r="X44" i="6"/>
  <c r="O45" i="6"/>
  <c r="R45" i="6" s="1"/>
  <c r="X45" i="6"/>
  <c r="X46" i="6"/>
  <c r="X41" i="6"/>
  <c r="O42" i="6"/>
  <c r="R42" i="6" s="1"/>
  <c r="X42" i="6"/>
  <c r="X43" i="6"/>
  <c r="O41" i="6"/>
  <c r="R41" i="6" s="1"/>
  <c r="W41" i="6"/>
  <c r="W42" i="6"/>
  <c r="O43" i="6"/>
  <c r="R43" i="6" s="1"/>
  <c r="W43" i="6"/>
  <c r="O39" i="6"/>
  <c r="R39" i="6" s="1"/>
  <c r="X39" i="6"/>
  <c r="X40" i="6"/>
  <c r="O35" i="6"/>
  <c r="R35" i="6" s="1"/>
  <c r="X35" i="6"/>
  <c r="X36" i="6"/>
  <c r="O37" i="6"/>
  <c r="R37" i="6" s="1"/>
  <c r="X37" i="6"/>
  <c r="O33" i="6"/>
  <c r="R33" i="6" s="1"/>
  <c r="X33" i="6"/>
  <c r="X34" i="6"/>
  <c r="O29" i="6"/>
  <c r="R29" i="6" s="1"/>
  <c r="O30" i="6"/>
  <c r="R30" i="6" s="1"/>
  <c r="J21" i="15" s="1"/>
  <c r="X30" i="6"/>
  <c r="O31" i="6"/>
  <c r="R31" i="6" s="1"/>
  <c r="X31" i="6"/>
  <c r="W31" i="6"/>
  <c r="O27" i="6"/>
  <c r="R27" i="6" s="1"/>
  <c r="X27" i="6"/>
  <c r="O28" i="6"/>
  <c r="R28" i="6" s="1"/>
  <c r="W28" i="6" s="1"/>
  <c r="X28" i="6"/>
  <c r="X23" i="6"/>
  <c r="W62" i="6"/>
  <c r="W63" i="6"/>
  <c r="W64" i="6"/>
  <c r="W59" i="6"/>
  <c r="W60" i="6"/>
  <c r="W61" i="6"/>
  <c r="W56" i="6"/>
  <c r="W57" i="6"/>
  <c r="W58" i="6"/>
  <c r="W50" i="6"/>
  <c r="W51" i="6"/>
  <c r="W52" i="6"/>
  <c r="O47" i="6"/>
  <c r="R47" i="6" s="1"/>
  <c r="W47" i="6"/>
  <c r="W48" i="6"/>
  <c r="W49" i="6"/>
  <c r="O44" i="6"/>
  <c r="R44" i="6" s="1"/>
  <c r="W44" i="6"/>
  <c r="W45" i="6"/>
  <c r="O46" i="6"/>
  <c r="R46" i="6" s="1"/>
  <c r="W46" i="6"/>
  <c r="O38" i="6"/>
  <c r="R38" i="6" s="1"/>
  <c r="W38" i="6"/>
  <c r="W39" i="6"/>
  <c r="O40" i="6"/>
  <c r="R40" i="6" s="1"/>
  <c r="W40" i="6"/>
  <c r="W35" i="6"/>
  <c r="O36" i="6"/>
  <c r="R36" i="6" s="1"/>
  <c r="W36" i="6"/>
  <c r="W37" i="6"/>
  <c r="X32" i="6"/>
  <c r="W32" i="6"/>
  <c r="W33" i="6"/>
  <c r="B62" i="6"/>
  <c r="B59" i="6"/>
  <c r="B56" i="6"/>
  <c r="B53" i="6"/>
  <c r="O64" i="6"/>
  <c r="R64" i="6" s="1"/>
  <c r="O63" i="6"/>
  <c r="R63" i="6" s="1"/>
  <c r="O62" i="6"/>
  <c r="R62" i="6" s="1"/>
  <c r="O61" i="6"/>
  <c r="R61" i="6" s="1"/>
  <c r="O60" i="6"/>
  <c r="R60" i="6" s="1"/>
  <c r="O59" i="6"/>
  <c r="R59" i="6" s="1"/>
  <c r="O58" i="6"/>
  <c r="R58" i="6" s="1"/>
  <c r="O57" i="6"/>
  <c r="R57" i="6" s="1"/>
  <c r="O56" i="6"/>
  <c r="R56" i="6" s="1"/>
  <c r="O55" i="6"/>
  <c r="R55" i="6" s="1"/>
  <c r="O54" i="6"/>
  <c r="R54" i="6" s="1"/>
  <c r="O53" i="6"/>
  <c r="R53" i="6" s="1"/>
  <c r="O52" i="6"/>
  <c r="R52" i="6" s="1"/>
  <c r="O49" i="6"/>
  <c r="R49" i="6" s="1"/>
  <c r="O34" i="6"/>
  <c r="R34" i="6" s="1"/>
  <c r="W34" i="6"/>
  <c r="Q27" i="6"/>
  <c r="B50" i="6"/>
  <c r="B47" i="6"/>
  <c r="B44" i="6"/>
  <c r="B41" i="6"/>
  <c r="B38" i="6"/>
  <c r="B35" i="6"/>
  <c r="B32" i="6"/>
  <c r="B29" i="6"/>
  <c r="K23" i="15"/>
  <c r="K20" i="15"/>
  <c r="K17" i="15"/>
  <c r="K14" i="15"/>
  <c r="K11" i="15"/>
  <c r="Q14" i="15"/>
  <c r="R14" i="15"/>
  <c r="S14" i="15"/>
  <c r="Q17" i="15"/>
  <c r="R17" i="15"/>
  <c r="S17" i="15"/>
  <c r="Q20" i="15"/>
  <c r="R20" i="15"/>
  <c r="S20" i="15"/>
  <c r="Q23" i="15"/>
  <c r="R23" i="15"/>
  <c r="S23" i="15"/>
  <c r="S11" i="15"/>
  <c r="R11" i="15"/>
  <c r="Q11" i="15"/>
  <c r="N14" i="15"/>
  <c r="O14" i="15"/>
  <c r="P14" i="15"/>
  <c r="N17" i="15"/>
  <c r="O17" i="15"/>
  <c r="P17" i="15"/>
  <c r="N20" i="15"/>
  <c r="O20" i="15"/>
  <c r="P20" i="15"/>
  <c r="N23" i="15"/>
  <c r="O23" i="15"/>
  <c r="P23" i="15"/>
  <c r="P11" i="15"/>
  <c r="O11" i="15"/>
  <c r="N11" i="15"/>
  <c r="M14" i="15"/>
  <c r="M17" i="15"/>
  <c r="M20" i="15"/>
  <c r="M23" i="15"/>
  <c r="M11" i="15"/>
  <c r="I25" i="15"/>
  <c r="I24" i="15"/>
  <c r="I23" i="15"/>
  <c r="E23" i="15"/>
  <c r="I22" i="15"/>
  <c r="I21" i="15"/>
  <c r="I20" i="15"/>
  <c r="E20" i="15"/>
  <c r="I19" i="15"/>
  <c r="I18" i="15"/>
  <c r="I17" i="15"/>
  <c r="E17" i="15"/>
  <c r="I16" i="15"/>
  <c r="I15" i="15"/>
  <c r="I14" i="15"/>
  <c r="E14" i="15"/>
  <c r="I13" i="15"/>
  <c r="I12" i="15"/>
  <c r="I11" i="15"/>
  <c r="E11" i="15"/>
  <c r="B11" i="15"/>
  <c r="D51" i="6"/>
  <c r="A32" i="6"/>
  <c r="Q38" i="6"/>
  <c r="D38" i="6"/>
  <c r="X38" i="6"/>
  <c r="P32" i="6"/>
  <c r="F15" i="15"/>
  <c r="D36" i="6"/>
  <c r="G23" i="15"/>
  <c r="G24" i="15"/>
  <c r="P29" i="6"/>
  <c r="Q32" i="6"/>
  <c r="W30" i="6"/>
  <c r="A35" i="6"/>
  <c r="A38" i="6"/>
  <c r="A41" i="6"/>
  <c r="A44" i="6"/>
  <c r="A47" i="6"/>
  <c r="A50" i="6"/>
  <c r="B23" i="15"/>
  <c r="A53" i="6"/>
  <c r="A56" i="6"/>
  <c r="A59" i="6"/>
  <c r="A62" i="6"/>
  <c r="F21" i="15"/>
  <c r="W29" i="6"/>
  <c r="G21" i="15"/>
  <c r="F23" i="15"/>
  <c r="E32" i="6"/>
  <c r="G18" i="15"/>
  <c r="F12" i="15"/>
  <c r="C47" i="6"/>
  <c r="D59" i="6"/>
  <c r="C30" i="6"/>
  <c r="G20" i="15"/>
  <c r="G17" i="15"/>
  <c r="H23" i="15"/>
  <c r="C45" i="6"/>
  <c r="F11" i="15"/>
  <c r="H20" i="15"/>
  <c r="C29" i="6"/>
  <c r="F18" i="15"/>
  <c r="E38" i="6"/>
  <c r="C32" i="6"/>
  <c r="H14" i="15"/>
  <c r="E56" i="6"/>
  <c r="D30" i="6"/>
  <c r="H24" i="15"/>
  <c r="E33" i="6"/>
  <c r="D48" i="6"/>
  <c r="E57" i="6"/>
  <c r="E44" i="6"/>
  <c r="E47" i="6"/>
  <c r="E62" i="6"/>
  <c r="C50" i="6"/>
  <c r="D44" i="6"/>
  <c r="F20" i="15"/>
  <c r="D29" i="6"/>
  <c r="H17" i="15"/>
  <c r="E39" i="6"/>
  <c r="C51" i="6"/>
  <c r="D33" i="6"/>
  <c r="F24" i="15"/>
  <c r="D45" i="6"/>
  <c r="C62" i="6"/>
  <c r="C35" i="6"/>
  <c r="C53" i="6"/>
  <c r="G14" i="15"/>
  <c r="C33" i="6"/>
  <c r="D54" i="6"/>
  <c r="B14" i="15"/>
  <c r="E29" i="6"/>
  <c r="E59" i="6"/>
  <c r="E41" i="6"/>
  <c r="E53" i="6"/>
  <c r="E50" i="6"/>
  <c r="G15" i="15"/>
  <c r="E48" i="6"/>
  <c r="H11" i="15"/>
  <c r="G12" i="15"/>
  <c r="E63" i="6"/>
  <c r="E45" i="6"/>
  <c r="B20" i="15"/>
  <c r="H21" i="15"/>
  <c r="E30" i="6"/>
  <c r="H15" i="15"/>
  <c r="H18" i="15"/>
  <c r="E60" i="6"/>
  <c r="E42" i="6"/>
  <c r="E51" i="6"/>
  <c r="E36" i="6"/>
  <c r="E54" i="6"/>
  <c r="H12" i="15"/>
  <c r="P37" i="19"/>
  <c r="Q37" i="19" s="1"/>
  <c r="E81" i="6" s="1"/>
  <c r="D74" i="6"/>
  <c r="P25" i="6"/>
  <c r="Q25" i="6"/>
  <c r="X25" i="6"/>
  <c r="C27" i="6"/>
  <c r="D25" i="6"/>
  <c r="B17" i="15"/>
  <c r="P25" i="19" l="1"/>
  <c r="Q25" i="19" s="1"/>
  <c r="E28" i="6" s="1"/>
  <c r="D27" i="6"/>
  <c r="D80" i="6"/>
  <c r="Z41" i="19"/>
  <c r="AA41" i="19" s="1"/>
  <c r="P29" i="19"/>
  <c r="P23" i="19"/>
  <c r="Z43" i="19"/>
  <c r="AA43" i="19" s="1"/>
  <c r="Z45" i="19"/>
  <c r="AA45" i="19" s="1"/>
  <c r="Z47" i="19"/>
  <c r="AA47" i="19" s="1"/>
  <c r="Z51" i="19"/>
  <c r="AA51" i="19" s="1"/>
  <c r="Z53" i="19"/>
  <c r="AA53" i="19" s="1"/>
  <c r="Z55" i="19"/>
  <c r="AA55" i="19" s="1"/>
  <c r="Z57" i="19"/>
  <c r="AA57" i="19" s="1"/>
  <c r="Z59" i="19"/>
  <c r="AA59" i="19" s="1"/>
  <c r="Z61" i="19"/>
  <c r="AA61" i="19" s="1"/>
  <c r="E80" i="6"/>
  <c r="P27" i="19"/>
  <c r="Q27" i="19" s="1"/>
  <c r="E66" i="6" s="1"/>
  <c r="AI26" i="19"/>
  <c r="O22" i="19"/>
  <c r="D23" i="6" s="1"/>
  <c r="D67" i="6"/>
  <c r="AI21" i="19"/>
  <c r="O35" i="19"/>
  <c r="D78" i="6" s="1"/>
  <c r="C23" i="6"/>
  <c r="S56" i="6"/>
  <c r="P22" i="6"/>
  <c r="S22" i="6" s="1"/>
  <c r="S47" i="6"/>
  <c r="T35" i="6"/>
  <c r="S35" i="6"/>
  <c r="T50" i="6"/>
  <c r="S59" i="6"/>
  <c r="S29" i="6"/>
  <c r="W25" i="6"/>
  <c r="T47" i="6"/>
  <c r="T62" i="6"/>
  <c r="T32" i="6"/>
  <c r="T38" i="6"/>
  <c r="S44" i="6"/>
  <c r="P71" i="6"/>
  <c r="S71" i="6" s="1"/>
  <c r="U71" i="6" s="1"/>
  <c r="V71" i="6" s="1"/>
  <c r="T80" i="6"/>
  <c r="T56" i="6"/>
  <c r="U56" i="6" s="1"/>
  <c r="V56" i="6" s="1"/>
  <c r="T41" i="6"/>
  <c r="T53" i="6"/>
  <c r="S38" i="6"/>
  <c r="T44" i="6"/>
  <c r="J17" i="15"/>
  <c r="W27" i="6"/>
  <c r="W23" i="6"/>
  <c r="J12" i="15"/>
  <c r="S62" i="6"/>
  <c r="T59" i="6"/>
  <c r="P67" i="6"/>
  <c r="S67" i="6" s="1"/>
  <c r="P74" i="6"/>
  <c r="S74" i="6" s="1"/>
  <c r="S53" i="6"/>
  <c r="P80" i="6"/>
  <c r="S80" i="6" s="1"/>
  <c r="P27" i="6"/>
  <c r="S27" i="6" s="1"/>
  <c r="S50" i="6"/>
  <c r="T22" i="6"/>
  <c r="R22" i="6"/>
  <c r="W22" i="6" s="1"/>
  <c r="X29" i="6"/>
  <c r="J20" i="15"/>
  <c r="Q23" i="19"/>
  <c r="E26" i="6" s="1"/>
  <c r="E25" i="6"/>
  <c r="E67" i="6"/>
  <c r="Q29" i="19"/>
  <c r="E68" i="6" s="1"/>
  <c r="C72" i="6"/>
  <c r="D72" i="6"/>
  <c r="J18" i="15"/>
  <c r="R73" i="6"/>
  <c r="R81" i="6"/>
  <c r="P33" i="19"/>
  <c r="Q33" i="19" s="1"/>
  <c r="E75" i="6" s="1"/>
  <c r="E27" i="6"/>
  <c r="E74" i="6"/>
  <c r="P21" i="19"/>
  <c r="O37" i="19"/>
  <c r="C81" i="6" s="1"/>
  <c r="O32" i="19"/>
  <c r="E76" i="6"/>
  <c r="S76" i="6"/>
  <c r="T25" i="6"/>
  <c r="C65" i="6"/>
  <c r="S41" i="6"/>
  <c r="T74" i="6"/>
  <c r="P31" i="19"/>
  <c r="O36" i="19"/>
  <c r="O33" i="19"/>
  <c r="S32" i="6"/>
  <c r="D65" i="6"/>
  <c r="T65" i="6" s="1"/>
  <c r="P35" i="19"/>
  <c r="Q35" i="19" s="1"/>
  <c r="E78" i="6" s="1"/>
  <c r="T76" i="6"/>
  <c r="C25" i="6"/>
  <c r="S25" i="6" s="1"/>
  <c r="O23" i="19"/>
  <c r="C26" i="6" s="1"/>
  <c r="Q29" i="6"/>
  <c r="T29" i="6" s="1"/>
  <c r="U29" i="6" s="1"/>
  <c r="V29" i="6" s="1"/>
  <c r="T67" i="6"/>
  <c r="T27" i="6"/>
  <c r="E65" i="6"/>
  <c r="P65" i="6"/>
  <c r="U22" i="6" l="1"/>
  <c r="V22" i="6" s="1"/>
  <c r="U59" i="6"/>
  <c r="V59" i="6" s="1"/>
  <c r="U35" i="6"/>
  <c r="V35" i="6" s="1"/>
  <c r="U62" i="6"/>
  <c r="V62" i="6" s="1"/>
  <c r="U41" i="6"/>
  <c r="V41" i="6" s="1"/>
  <c r="U50" i="6"/>
  <c r="V50" i="6" s="1"/>
  <c r="U47" i="6"/>
  <c r="V47" i="6" s="1"/>
  <c r="U32" i="6"/>
  <c r="V32" i="6" s="1"/>
  <c r="U80" i="6"/>
  <c r="V80" i="6" s="1"/>
  <c r="S65" i="6"/>
  <c r="U65" i="6" s="1"/>
  <c r="V65" i="6" s="1"/>
  <c r="U44" i="6"/>
  <c r="V44" i="6" s="1"/>
  <c r="U53" i="6"/>
  <c r="V53" i="6" s="1"/>
  <c r="U38" i="6"/>
  <c r="V38" i="6" s="1"/>
  <c r="U76" i="6"/>
  <c r="V76" i="6" s="1"/>
  <c r="U27" i="6"/>
  <c r="V27" i="6" s="1"/>
  <c r="U67" i="6"/>
  <c r="V67" i="6" s="1"/>
  <c r="U74" i="6"/>
  <c r="V74" i="6" s="1"/>
  <c r="U25" i="6"/>
  <c r="V25" i="6" s="1"/>
  <c r="X22" i="6"/>
  <c r="J11" i="15"/>
  <c r="C78" i="6"/>
  <c r="C75" i="6"/>
  <c r="Q31" i="19"/>
  <c r="E72" i="6" s="1"/>
  <c r="E71" i="6"/>
  <c r="E22" i="6"/>
  <c r="Q21" i="19"/>
  <c r="E2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Johanna Maldonado Martinez</author>
    <author>user</author>
    <author>Pilou</author>
  </authors>
  <commentList>
    <comment ref="C10" authorId="0" shapeId="0" xr:uid="{00000000-0006-0000-0100-000001000000}">
      <text>
        <r>
          <rPr>
            <b/>
            <sz val="9"/>
            <color indexed="81"/>
            <rFont val="Tahoma"/>
            <family val="2"/>
          </rPr>
          <t>Ingrid Johanna Maldonado Martinez:</t>
        </r>
        <r>
          <rPr>
            <sz val="9"/>
            <color indexed="81"/>
            <rFont val="Tahoma"/>
            <family val="2"/>
          </rPr>
          <t xml:space="preserve">
Se debe tener en cuenta el DOFA, Auditorias Internas y Externas, Caracterización de procesos y juicio de expertos</t>
        </r>
      </text>
    </comment>
    <comment ref="D10" authorId="1" shapeId="0" xr:uid="{00000000-0006-0000-0100-00000200000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E10" authorId="1" shapeId="0" xr:uid="{00000000-0006-0000-0100-000003000000}">
      <text>
        <r>
          <rPr>
            <sz val="12"/>
            <color indexed="81"/>
            <rFont val="Tahoma"/>
            <family val="2"/>
          </rPr>
          <t xml:space="preserve">Se refiere a las características generales o las formas en que se observa o manifiesta el riesgo identificado.
</t>
        </r>
      </text>
    </comment>
    <comment ref="H10" authorId="0" shapeId="0" xr:uid="{00000000-0006-0000-0100-000004000000}">
      <text>
        <r>
          <rPr>
            <b/>
            <sz val="9"/>
            <color indexed="81"/>
            <rFont val="Tahoma"/>
            <family val="2"/>
          </rPr>
          <t>Ingrid Johanna Maldonado Martinez:</t>
        </r>
        <r>
          <rPr>
            <sz val="9"/>
            <color indexed="81"/>
            <rFont val="Tahoma"/>
            <family val="2"/>
          </rPr>
          <t xml:space="preserve">
Riesgos Institucionales: Propios de la gestión.
Riesgos Anticorrupción: se pueden dar por mala fe, presiones de terceros</t>
        </r>
      </text>
    </comment>
    <comment ref="N10" authorId="1" shapeId="0" xr:uid="{00000000-0006-0000-0100-00000500000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 ref="B11" authorId="2" shapeId="0" xr:uid="{00000000-0006-0000-0100-000006000000}">
      <text>
        <r>
          <rPr>
            <b/>
            <sz val="9"/>
            <color indexed="81"/>
            <rFont val="Tahoma"/>
            <family val="2"/>
          </rPr>
          <t>Modificar el consecutivo para cada proceso.</t>
        </r>
      </text>
    </comment>
    <comment ref="D22" authorId="1" shapeId="0" xr:uid="{00000000-0006-0000-0100-00000700000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E22" authorId="1" shapeId="0" xr:uid="{00000000-0006-0000-0100-000008000000}">
      <text>
        <r>
          <rPr>
            <sz val="12"/>
            <color indexed="81"/>
            <rFont val="Tahoma"/>
            <family val="2"/>
          </rPr>
          <t xml:space="preserve">Se refiere a las características generales o las formas en que se observa o manifiesta el riesgo identificado.
</t>
        </r>
      </text>
    </comment>
    <comment ref="J22" authorId="1" shapeId="0" xr:uid="{00000000-0006-0000-0100-000009000000}">
      <text>
        <r>
          <rPr>
            <sz val="12"/>
            <color indexed="81"/>
            <rFont val="Tahoma"/>
            <family val="2"/>
          </rPr>
          <t>Constituyen las consecuencias de la ocurrencia del riesgo sobre los
objetivos de la entidad;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t>
        </r>
      </text>
    </comment>
    <comment ref="M22" authorId="1" shapeId="0" xr:uid="{00000000-0006-0000-0100-00000A00000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L6" authorId="0" shapeId="0" xr:uid="{00000000-0006-0000-0200-000001000000}">
      <text>
        <r>
          <rPr>
            <b/>
            <sz val="9"/>
            <color indexed="81"/>
            <rFont val="Tahoma"/>
            <family val="2"/>
          </rPr>
          <t xml:space="preserve">Riesgo ascendente: a Mayor nivel de zona mayor riesgo)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Ingrid Johanna Maldonado Martinez</author>
    <author>Bibiana Andrea Alvarez Rivera</author>
  </authors>
  <commentList>
    <comment ref="A10" authorId="0" shapeId="0" xr:uid="{00000000-0006-0000-0300-000001000000}">
      <text>
        <r>
          <rPr>
            <b/>
            <sz val="12"/>
            <color indexed="81"/>
            <rFont val="Tahoma"/>
            <family val="2"/>
          </rPr>
          <t>La posibilidad de ocurrencia del riesgo; esta puede ser medida con criterios de Frecuencia, si se ha materializado (No. De veces en un tiempo determinado.), o de Factibilidad teniendo en cuenta la presencia de factores internos y externos que pueden propiciar el riesgo, aunque este no se haya materializado.
Raro (E), puede ocurrir solo en circunstancias excepcionales.(No se ha presentado en los últimos 5 años.)
Improbable (D), El evento puede ocurrir en algún momento. (Al menos de una vez en los últimos 5 años.)
Posible (C), podría ocurrir en algún momento.(Al menos de una vez en los últimos 2 años.)
Probable (B), probablemente ocurriría en la mayoría de las circunstancias.(Al menos de una vez en el último año.)
Casi Certeza (A), se espera que ocurra en la mayoría de las circunstancias.(Más de una vez al año.)</t>
        </r>
      </text>
    </comment>
    <comment ref="K10" authorId="0" shapeId="0" xr:uid="{00000000-0006-0000-0300-000002000000}">
      <text>
        <r>
          <rPr>
            <b/>
            <sz val="12"/>
            <color indexed="81"/>
            <rFont val="Tahoma"/>
            <family val="2"/>
          </rPr>
          <t>* Insignificante:</t>
        </r>
        <r>
          <rPr>
            <sz val="12"/>
            <color indexed="81"/>
            <rFont val="Tahoma"/>
            <family val="2"/>
          </rPr>
          <t xml:space="preserve"> La materialización del riesgo </t>
        </r>
        <r>
          <rPr>
            <b/>
            <sz val="12"/>
            <color indexed="81"/>
            <rFont val="Tahoma"/>
            <family val="2"/>
          </rPr>
          <t>puede ser controlado</t>
        </r>
        <r>
          <rPr>
            <sz val="12"/>
            <color indexed="81"/>
            <rFont val="Tahoma"/>
            <family val="2"/>
          </rPr>
          <t xml:space="preserve"> por los participantes del proceso, y no afecta los objetivos del proceso.
* </t>
        </r>
        <r>
          <rPr>
            <b/>
            <sz val="12"/>
            <color indexed="81"/>
            <rFont val="Tahoma"/>
            <family val="2"/>
          </rPr>
          <t>Menor:</t>
        </r>
        <r>
          <rPr>
            <sz val="12"/>
            <color indexed="81"/>
            <rFont val="Tahoma"/>
            <family val="2"/>
          </rPr>
          <t xml:space="preserve"> La materialización del riesgo ocasiona </t>
        </r>
        <r>
          <rPr>
            <b/>
            <sz val="12"/>
            <color indexed="81"/>
            <rFont val="Tahoma"/>
            <family val="2"/>
          </rPr>
          <t>pequeñas demoras</t>
        </r>
        <r>
          <rPr>
            <sz val="12"/>
            <color indexed="81"/>
            <rFont val="Tahoma"/>
            <family val="2"/>
          </rPr>
          <t xml:space="preserve"> en el cumplimiento de las actividades del proceso, y </t>
        </r>
        <r>
          <rPr>
            <b/>
            <sz val="12"/>
            <color indexed="81"/>
            <rFont val="Tahoma"/>
            <family val="2"/>
          </rPr>
          <t>no afecta significativamente el cumplimiento de los objetivos del mismo</t>
        </r>
        <r>
          <rPr>
            <sz val="12"/>
            <color indexed="81"/>
            <rFont val="Tahoma"/>
            <family val="2"/>
          </rPr>
          <t xml:space="preserve">. Tiene un impacto bajo en los procesos de otras áreas de la Agencia.
</t>
        </r>
        <r>
          <rPr>
            <b/>
            <sz val="12"/>
            <color indexed="81"/>
            <rFont val="Tahoma"/>
            <family val="2"/>
          </rPr>
          <t>* Moderado:</t>
        </r>
        <r>
          <rPr>
            <sz val="12"/>
            <color indexed="81"/>
            <rFont val="Tahoma"/>
            <family val="2"/>
          </rPr>
          <t xml:space="preserve"> La materialización del riesgo </t>
        </r>
        <r>
          <rPr>
            <b/>
            <sz val="12"/>
            <color indexed="81"/>
            <rFont val="Tahoma"/>
            <family val="2"/>
          </rPr>
          <t>demora el cumplimiento de los objetivos del proceso</t>
        </r>
        <r>
          <rPr>
            <sz val="12"/>
            <color indexed="81"/>
            <rFont val="Tahoma"/>
            <family val="2"/>
          </rPr>
          <t xml:space="preserve">, y tiene un </t>
        </r>
        <r>
          <rPr>
            <b/>
            <sz val="12"/>
            <color indexed="81"/>
            <rFont val="Tahoma"/>
            <family val="2"/>
          </rPr>
          <t>impacto moderado en los procesos de otras áreas</t>
        </r>
        <r>
          <rPr>
            <sz val="12"/>
            <color indexed="81"/>
            <rFont val="Tahoma"/>
            <family val="2"/>
          </rPr>
          <t xml:space="preserve"> de la Agencia. Puede además causar un deterioro en el desarrollo del proceso dificultando o retrasando el cumplimiento de sus objetivos, impidiendo que éste se desarrolle en forma normal.
</t>
        </r>
        <r>
          <rPr>
            <b/>
            <sz val="12"/>
            <color indexed="81"/>
            <rFont val="Tahoma"/>
            <family val="2"/>
          </rPr>
          <t>* Mayor:</t>
        </r>
        <r>
          <rPr>
            <sz val="12"/>
            <color indexed="81"/>
            <rFont val="Tahoma"/>
            <family val="2"/>
          </rPr>
          <t xml:space="preserve"> La materialización del riesgo </t>
        </r>
        <r>
          <rPr>
            <b/>
            <sz val="12"/>
            <color indexed="81"/>
            <rFont val="Tahoma"/>
            <family val="2"/>
          </rPr>
          <t>retrasa el cumplimiento de los objetivos de la ANI</t>
        </r>
        <r>
          <rPr>
            <sz val="12"/>
            <color indexed="81"/>
            <rFont val="Tahoma"/>
            <family val="2"/>
          </rPr>
          <t xml:space="preserve"> y tiene un </t>
        </r>
        <r>
          <rPr>
            <b/>
            <sz val="12"/>
            <color indexed="81"/>
            <rFont val="Tahoma"/>
            <family val="2"/>
          </rPr>
          <t>impacto significativo en la imagen pública de la Agencia y</t>
        </r>
        <r>
          <rPr>
            <sz val="12"/>
            <color indexed="81"/>
            <rFont val="Tahoma"/>
            <family val="2"/>
          </rPr>
          <t xml:space="preserve">/o de la Nación. Puede además generar impactos en: la industria; sectores económicos, el cumplimiento de acuerdos y obligaciones legales nacionales e internacionales; multas y las finanzas públicas; entre otras
</t>
        </r>
        <r>
          <rPr>
            <b/>
            <sz val="12"/>
            <color indexed="81"/>
            <rFont val="Tahoma"/>
            <family val="2"/>
          </rPr>
          <t>* Catastrófico:</t>
        </r>
        <r>
          <rPr>
            <sz val="12"/>
            <color indexed="81"/>
            <rFont val="Tahoma"/>
            <family val="2"/>
          </rPr>
          <t xml:space="preserve"> La materialización del riesgo </t>
        </r>
        <r>
          <rPr>
            <b/>
            <sz val="12"/>
            <color indexed="81"/>
            <rFont val="Tahoma"/>
            <family val="2"/>
          </rPr>
          <t>imposibilita el cumplimiento de los objetivos de la Agencia,</t>
        </r>
        <r>
          <rPr>
            <sz val="12"/>
            <color indexed="81"/>
            <rFont val="Tahoma"/>
            <family val="2"/>
          </rPr>
          <t xml:space="preserve"> tiene un </t>
        </r>
        <r>
          <rPr>
            <b/>
            <sz val="12"/>
            <color indexed="81"/>
            <rFont val="Tahoma"/>
            <family val="2"/>
          </rPr>
          <t xml:space="preserve">impacto catastrófico en la imagen pública de la Agencia </t>
        </r>
        <r>
          <rPr>
            <sz val="12"/>
            <color indexed="81"/>
            <rFont val="Tahoma"/>
            <family val="2"/>
          </rPr>
          <t>y/o de la Nación. Puede además generar impactos en: sectores económicos, los mercados; la industria, el cumplimiento de acuerdos y obligaciones legales nacionales e internacionales; multas y las finanzas públicas; entre otras.</t>
        </r>
      </text>
    </comment>
    <comment ref="Y12" authorId="1" shapeId="0" xr:uid="{00000000-0006-0000-0300-000003000000}">
      <text>
        <r>
          <rPr>
            <b/>
            <sz val="9"/>
            <color indexed="81"/>
            <rFont val="Tahoma"/>
            <family val="2"/>
          </rPr>
          <t>Ingrid Johanna Maldonado Martinez:</t>
        </r>
        <r>
          <rPr>
            <sz val="9"/>
            <color indexed="81"/>
            <rFont val="Tahoma"/>
            <family val="2"/>
          </rPr>
          <t xml:space="preserve">
Que no se puede realizar por ningún concepto
</t>
        </r>
      </text>
    </comment>
    <comment ref="Y13" authorId="1" shapeId="0" xr:uid="{00000000-0006-0000-0300-000004000000}">
      <text>
        <r>
          <rPr>
            <b/>
            <sz val="9"/>
            <color indexed="81"/>
            <rFont val="Tahoma"/>
            <family val="2"/>
          </rPr>
          <t>Ingrid Johanna Maldonado Martinez:</t>
        </r>
        <r>
          <rPr>
            <sz val="9"/>
            <color indexed="81"/>
            <rFont val="Tahoma"/>
            <family val="2"/>
          </rPr>
          <t xml:space="preserve">
Se puede hacer pero no evalua la disponibilidad de recursos</t>
        </r>
      </text>
    </comment>
    <comment ref="Y14" authorId="1" shapeId="0" xr:uid="{00000000-0006-0000-0300-000005000000}">
      <text>
        <r>
          <rPr>
            <b/>
            <sz val="9"/>
            <color indexed="81"/>
            <rFont val="Tahoma"/>
            <family val="2"/>
          </rPr>
          <t>Ingrid Johanna Maldonado Martinez:</t>
        </r>
        <r>
          <rPr>
            <sz val="9"/>
            <color indexed="81"/>
            <rFont val="Tahoma"/>
            <family val="2"/>
          </rPr>
          <t xml:space="preserve">
Capacidad de realizarle teniendo en cuenta las diferentes variables
</t>
        </r>
      </text>
    </comment>
    <comment ref="O21" authorId="2" shapeId="0" xr:uid="{00000000-0006-0000-0300-000006000000}">
      <text>
        <r>
          <rPr>
            <b/>
            <sz val="9"/>
            <color indexed="81"/>
            <rFont val="Tahoma"/>
            <family val="2"/>
          </rPr>
          <t>Bibiana Andrea Alvarez Rivera:</t>
        </r>
        <r>
          <rPr>
            <sz val="9"/>
            <color indexed="81"/>
            <rFont val="Tahoma"/>
            <family val="2"/>
          </rPr>
          <t xml:space="preserve">
</t>
        </r>
      </text>
    </comment>
    <comment ref="O26" authorId="2" shapeId="0" xr:uid="{00000000-0006-0000-0300-000007000000}">
      <text>
        <r>
          <rPr>
            <b/>
            <sz val="9"/>
            <color indexed="81"/>
            <rFont val="Tahoma"/>
            <family val="2"/>
          </rPr>
          <t>Bibiana Andrea Alvarez Rivera:</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Pilar Gomez</author>
    <author>user</author>
  </authors>
  <commentList>
    <comment ref="M9" authorId="0" shapeId="0" xr:uid="{00000000-0006-0000-0600-000001000000}">
      <text>
        <r>
          <rPr>
            <sz val="12"/>
            <color indexed="81"/>
            <rFont val="Tahoma"/>
            <family val="2"/>
          </rPr>
          <t>Para plantear el plan de acción tenga en cuenta el contexto Estratégico del Fm-17(Identificación del riesgo).</t>
        </r>
      </text>
    </comment>
    <comment ref="L10" authorId="1" shapeId="0" xr:uid="{00000000-0006-0000-0600-00000200000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t>
        </r>
        <r>
          <rPr>
            <b/>
            <sz val="16"/>
            <color indexed="81"/>
            <rFont val="Tahoma"/>
            <family val="2"/>
          </rPr>
          <t xml:space="preserve">
Reducir el riesgo.
</t>
        </r>
        <r>
          <rPr>
            <b/>
            <sz val="12"/>
            <color indexed="81"/>
            <rFont val="Tahoma"/>
            <family val="2"/>
          </rPr>
          <t xml:space="preserve">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 xml:space="preserve">
Compartir o transferir el riesgo.
R</t>
        </r>
        <r>
          <rPr>
            <b/>
            <sz val="12"/>
            <color indexed="81"/>
            <rFont val="Tahoma"/>
            <family val="2"/>
          </rPr>
          <t xml:space="preserve">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 xml:space="preserve">
Asumir el riesgo.
</t>
        </r>
        <r>
          <rPr>
            <b/>
            <sz val="12"/>
            <color indexed="81"/>
            <rFont val="Tahoma"/>
            <family val="2"/>
          </rPr>
          <t>luego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J36" authorId="0" shapeId="0" xr:uid="{00000000-0006-0000-0700-000001000000}">
      <text>
        <r>
          <rPr>
            <b/>
            <sz val="9"/>
            <color indexed="81"/>
            <rFont val="Tahoma"/>
            <family val="2"/>
          </rPr>
          <t xml:space="preserve">Riesgo ascendente: a Mayor nivel de zona mayor riesgo)
</t>
        </r>
      </text>
    </comment>
  </commentList>
</comments>
</file>

<file path=xl/sharedStrings.xml><?xml version="1.0" encoding="utf-8"?>
<sst xmlns="http://schemas.openxmlformats.org/spreadsheetml/2006/main" count="1033" uniqueCount="560">
  <si>
    <t>AGENCIA NACIONAL DE INFRAESTRUCTURA</t>
  </si>
  <si>
    <t>SISTEMA INTEGRADO DE GESTIÓN</t>
  </si>
  <si>
    <t>Formato</t>
  </si>
  <si>
    <t>ORIGEN</t>
  </si>
  <si>
    <t>OPORTUNIDADES</t>
  </si>
  <si>
    <t>Medioambiental</t>
  </si>
  <si>
    <t>Revisado por:</t>
  </si>
  <si>
    <t>Nombre</t>
  </si>
  <si>
    <t>FECHA:</t>
  </si>
  <si>
    <t>ÍTEM</t>
  </si>
  <si>
    <t>RIESGO</t>
  </si>
  <si>
    <t>DESCRIPCIÓN DEL RIESGO</t>
  </si>
  <si>
    <t>CAUSAS</t>
  </si>
  <si>
    <t>TIPO DE RIESGO</t>
  </si>
  <si>
    <t>TECNOLOGIA</t>
  </si>
  <si>
    <t>OPERATIVO</t>
  </si>
  <si>
    <t>Aprobado por: Nombre y firma del líder(s) del proceso</t>
  </si>
  <si>
    <t xml:space="preserve">Nombre
</t>
  </si>
  <si>
    <t xml:space="preserve">Nombre 
</t>
  </si>
  <si>
    <t>Firma</t>
  </si>
  <si>
    <t>Hoja  1  de 1</t>
  </si>
  <si>
    <t xml:space="preserve">           </t>
  </si>
  <si>
    <t xml:space="preserve">    </t>
  </si>
  <si>
    <t>Nota</t>
  </si>
  <si>
    <t>El riesgo se debe calificar de acuerdo con los siguientes conceptos:</t>
  </si>
  <si>
    <t>Probabilidad</t>
  </si>
  <si>
    <t>Impacto</t>
  </si>
  <si>
    <t>valor</t>
  </si>
  <si>
    <t>descripción</t>
  </si>
  <si>
    <t>Raro (E)</t>
  </si>
  <si>
    <t>Insignificante</t>
  </si>
  <si>
    <t>Improbable (D)</t>
  </si>
  <si>
    <t>Menor</t>
  </si>
  <si>
    <t>Posible (C)</t>
  </si>
  <si>
    <t>Moderado</t>
  </si>
  <si>
    <t>Probable (B)</t>
  </si>
  <si>
    <t>Mayor</t>
  </si>
  <si>
    <t>Casi Seguro (A)</t>
  </si>
  <si>
    <t>Catastrófico</t>
  </si>
  <si>
    <t>ITEM</t>
  </si>
  <si>
    <t>Probabilidad/ Impacto</t>
  </si>
  <si>
    <t>VALOR</t>
  </si>
  <si>
    <t>NOMBRE</t>
  </si>
  <si>
    <t>EVALUACION</t>
  </si>
  <si>
    <t>ZONA DE RIESGO INHERENTE</t>
  </si>
  <si>
    <t>P</t>
  </si>
  <si>
    <t>I</t>
  </si>
  <si>
    <t>PROBABILIDAD</t>
  </si>
  <si>
    <t>IMPACTO</t>
  </si>
  <si>
    <t>INSIGNIFICANTE (1)</t>
  </si>
  <si>
    <t>MENOR (6)</t>
  </si>
  <si>
    <t>MODERADO (7)</t>
  </si>
  <si>
    <t>MAYOR (11)</t>
  </si>
  <si>
    <t>CATASTROFICO (13)</t>
  </si>
  <si>
    <t>ZONA</t>
  </si>
  <si>
    <t>NIVEL DE RIESGO</t>
  </si>
  <si>
    <t>E (RARO)</t>
  </si>
  <si>
    <t>ZONA RIESGO BAJO</t>
  </si>
  <si>
    <t>Z-1</t>
  </si>
  <si>
    <t>Zona 1 de riesgo Bajo (B)</t>
  </si>
  <si>
    <t>Zona 4 de riesgo Bajo (B)</t>
  </si>
  <si>
    <t>Zona 8 de riesgo Moderado (M)</t>
  </si>
  <si>
    <t>Zona 15 de riesgo Alto (A)</t>
  </si>
  <si>
    <t>Zona 17 de riesgo Alto (A)</t>
  </si>
  <si>
    <t>Z-2</t>
  </si>
  <si>
    <t>Asumir el riesgo</t>
  </si>
  <si>
    <t xml:space="preserve">Reducir el riesgo. </t>
  </si>
  <si>
    <t>Z-3</t>
  </si>
  <si>
    <t>Evitar el riesgo</t>
  </si>
  <si>
    <t>Z- 4</t>
  </si>
  <si>
    <t>Compartir o transferir  el riesgo</t>
  </si>
  <si>
    <t>Z- 5</t>
  </si>
  <si>
    <t>D(IMPROBABLE)</t>
  </si>
  <si>
    <t>ZONA RIESGO MODERADO</t>
  </si>
  <si>
    <t>Z-6</t>
  </si>
  <si>
    <t>Zona 2 de riesgo Bajo (B)</t>
  </si>
  <si>
    <t>Zona 5 de riesgo Bajo (B)</t>
  </si>
  <si>
    <t>Zona 9 de riesgo Moderado (M)</t>
  </si>
  <si>
    <t>Zona 16 de riesgo Alto (A)</t>
  </si>
  <si>
    <t>Zona 22 de riesgo Extremo (E.)</t>
  </si>
  <si>
    <t>Z-7</t>
  </si>
  <si>
    <t>Z-8</t>
  </si>
  <si>
    <t>Z-9</t>
  </si>
  <si>
    <t>ZONA DE RIESGO ALTO</t>
  </si>
  <si>
    <t>Z-10</t>
  </si>
  <si>
    <t>C (POSIBLE)</t>
  </si>
  <si>
    <t>Z-11</t>
  </si>
  <si>
    <t>Zona 3 de riesgo Bajo (B)</t>
  </si>
  <si>
    <t>Zona 7 de riesgo Moderado (M)</t>
  </si>
  <si>
    <t>Zona 13 de riesgo Alto (A)</t>
  </si>
  <si>
    <t>Zona 19 de riesgo Extremo (E.)</t>
  </si>
  <si>
    <t>Zona 23 de riesgo Extremo (E.)</t>
  </si>
  <si>
    <t>Z-12</t>
  </si>
  <si>
    <t>Z-13</t>
  </si>
  <si>
    <t>Z-14</t>
  </si>
  <si>
    <t>Z-15</t>
  </si>
  <si>
    <t>B (PROBABLE)</t>
  </si>
  <si>
    <t>Z-16</t>
  </si>
  <si>
    <t>Zona 6 de riesgo Moderado (M)</t>
  </si>
  <si>
    <t>Zona 11 de riesgo Alto (A)</t>
  </si>
  <si>
    <t>Zona 14 de riesgo Alto (A)</t>
  </si>
  <si>
    <t>Zona 20 de riesgo Extremo (E.)</t>
  </si>
  <si>
    <t>Zona  24 de riesgo Extremo (E.)</t>
  </si>
  <si>
    <t>Z-17</t>
  </si>
  <si>
    <t>ZONA DE RIESGO EXTREMO</t>
  </si>
  <si>
    <t>Z-18</t>
  </si>
  <si>
    <t>Z-19</t>
  </si>
  <si>
    <t>Z-20</t>
  </si>
  <si>
    <t>A (CASI SEGURO)</t>
  </si>
  <si>
    <t>Z-21</t>
  </si>
  <si>
    <t>Zona 10 de riesgo Alto (A)</t>
  </si>
  <si>
    <t>Zona 12 de riesgo Alto (A)</t>
  </si>
  <si>
    <t>Zona 18 de riesgo Extremo (E.)</t>
  </si>
  <si>
    <t>Zona 21 de riesgo Extremo (E.)</t>
  </si>
  <si>
    <t>Zona  25 de riesgo Extremo (E.)</t>
  </si>
  <si>
    <t>Z-22</t>
  </si>
  <si>
    <t>Z-23</t>
  </si>
  <si>
    <t>Z-24</t>
  </si>
  <si>
    <t>Z-25</t>
  </si>
  <si>
    <t>Notas</t>
  </si>
  <si>
    <t>ANALISIS RIESGO INHERENTE</t>
  </si>
  <si>
    <t>HERRAMIENTAS PARA EJERCER CONTROL</t>
  </si>
  <si>
    <t>SEGUIMIENTO AL CONTROL</t>
  </si>
  <si>
    <t>VALORACION DE CONTROLES</t>
  </si>
  <si>
    <t>RIESGO RESIDUAL</t>
  </si>
  <si>
    <t>VALORACIÓN DEL CONTROLES HACIA  PROBABILIDAD</t>
  </si>
  <si>
    <t>CUADRANTES A DISMINUIR</t>
  </si>
  <si>
    <t>ZONA DE RIESGO RESIDUAL</t>
  </si>
  <si>
    <t>EVALUACIÓN DEL RIESGO INHERENTE</t>
  </si>
  <si>
    <t>¿EXISTEN CONTROLES?</t>
  </si>
  <si>
    <t>CONTROL</t>
  </si>
  <si>
    <t>¿TIENE HERRAMIENTA PARA EJERCER EL CONTROL?</t>
  </si>
  <si>
    <t>¿EXISTEN MANUALES, INSTRUCTIVOS O PROCEDIMIENTOS  PARA EL MANEJO DE LA HERRAMIENTA?</t>
  </si>
  <si>
    <t>¿LA HERRAMIENTA HA DEMOSTRADO SER EFECTIVA?</t>
  </si>
  <si>
    <t>¿ESTAN DEFINIDOS LOS RESPONSABLES DE SU EJECUCION Y SEGUIMIENTO?</t>
  </si>
  <si>
    <t>¿LA FRECUENCIA DE EJECUCION DEL CONTROL Y SEGUIMIENTO ES ADECUADA?</t>
  </si>
  <si>
    <t>x</t>
  </si>
  <si>
    <t>Unir 3 y 4 y el 5 tiene riesgo bajo</t>
  </si>
  <si>
    <t xml:space="preserve"> ACCION DE MEJORA</t>
  </si>
  <si>
    <t>ACCIÓN REQUERIDA PARA MITIGAR EL RIESGO</t>
  </si>
  <si>
    <t>RESPONSABLE</t>
  </si>
  <si>
    <t>CRONOGRAMA</t>
  </si>
  <si>
    <t>INDICADOR.</t>
  </si>
  <si>
    <t>PROCESO</t>
  </si>
  <si>
    <t>ZONA DE RIESGO</t>
  </si>
  <si>
    <t>OPCIONES DE MANEJO</t>
  </si>
  <si>
    <t>CARGO</t>
  </si>
  <si>
    <t>DEPENDENCIA</t>
  </si>
  <si>
    <t>FECHA INICIO</t>
  </si>
  <si>
    <t>FECHA FINAL</t>
  </si>
  <si>
    <t>ASUMIR EL RIESGO</t>
  </si>
  <si>
    <t>REDUCIR EL RIESGO</t>
  </si>
  <si>
    <t>Riesgo Moderado (Z-8)</t>
  </si>
  <si>
    <t>Riesgo Bajo (Z-1)</t>
  </si>
  <si>
    <t>Riesgo Bajo (Z-3)</t>
  </si>
  <si>
    <t>Riesgo Moderado (Z-9)</t>
  </si>
  <si>
    <t>Riesgo Moderado (Z-7)</t>
  </si>
  <si>
    <t>Código:  Fm-20</t>
  </si>
  <si>
    <t>Versión: 4,0</t>
  </si>
  <si>
    <t>Fecha: 10/11/2011</t>
  </si>
  <si>
    <t>MAPA DE RIESGOS INSTITUCIONAL</t>
  </si>
  <si>
    <t>ANÁLISIS DEL RIESGO</t>
  </si>
  <si>
    <t>ACCION REQUERIDA PARA MITIGAR EL RIESGO</t>
  </si>
  <si>
    <t>Ap. No.</t>
  </si>
  <si>
    <t>TIPO</t>
  </si>
  <si>
    <t>EVALUACIÓN 
RIESGO</t>
  </si>
  <si>
    <t>CONTROL EXISTENTE</t>
  </si>
  <si>
    <t>VALORACIÓN 
DE CONTROLES</t>
  </si>
  <si>
    <t>EVITAR EL RIESGO</t>
  </si>
  <si>
    <t>COMPARTIR O 
TRANSFERIR EL RIESGO</t>
  </si>
  <si>
    <t>Elaborado por:</t>
  </si>
  <si>
    <t>Aprobado por:</t>
  </si>
  <si>
    <t>Nombre y Firma
Héctor Eduardo  Vanegas Gámez</t>
  </si>
  <si>
    <t>Nombre y Firma
Diego Orlando Bustos Forero</t>
  </si>
  <si>
    <t>A</t>
  </si>
  <si>
    <t>B</t>
  </si>
  <si>
    <t>CE</t>
  </si>
  <si>
    <t>EXISTEN CONTROLES</t>
  </si>
  <si>
    <t>¿LOS CONTROLES ESTÁN DOCUMENTADOS?</t>
  </si>
  <si>
    <t>¿SE APLICAN EN LA ACTUALIDAD?</t>
  </si>
  <si>
    <t>¿ES EFECTIVO PARA MINIMIZAR EL RIESGO?</t>
  </si>
  <si>
    <t>ESTRATEGICO</t>
  </si>
  <si>
    <t>X</t>
  </si>
  <si>
    <t>FINANCIERO</t>
  </si>
  <si>
    <t>CUMPLIMIENTO</t>
  </si>
  <si>
    <t>¿EXISTEN MANUALES, O INSTRUCTIVOS PARA EL MANEJO DE LA HERRAMIENTA?</t>
  </si>
  <si>
    <t>¿ESTAN DEFINIDOS LOS TRESPONSABLES DE SU EJECUCION Y SEGUIMIENTO?</t>
  </si>
  <si>
    <t>IMAGEN</t>
  </si>
  <si>
    <t>TECNICO</t>
  </si>
  <si>
    <t>Raro</t>
  </si>
  <si>
    <t>Improbable</t>
  </si>
  <si>
    <t>Posible</t>
  </si>
  <si>
    <t>Probable</t>
  </si>
  <si>
    <t>Casi seguro</t>
  </si>
  <si>
    <t>VALORACION RIESGO</t>
  </si>
  <si>
    <t>Riesgo Bajo</t>
  </si>
  <si>
    <t>Riesgo Bajo (Z-2)</t>
  </si>
  <si>
    <t>Riesgo Moderado</t>
  </si>
  <si>
    <t>Riesgo Alto</t>
  </si>
  <si>
    <t>Riesgo Moderado (Z-6)</t>
  </si>
  <si>
    <t>Riesgo Extremo</t>
  </si>
  <si>
    <t>Riesgo Alto (Z-10)</t>
  </si>
  <si>
    <t>Riesgo Bajo (Z-4)</t>
  </si>
  <si>
    <t>Riesgo Alto (Z-15)</t>
  </si>
  <si>
    <t>Riesgo Bajo (Z-5)</t>
  </si>
  <si>
    <t>Riesgo Alto (Z17)</t>
  </si>
  <si>
    <t>ZONA DE RIESGO ALTA</t>
  </si>
  <si>
    <t>Riesgo Alto (Z-13)</t>
  </si>
  <si>
    <t>Riesgo Alto (Z-16)</t>
  </si>
  <si>
    <t>Riesgo Alto (Z-11)</t>
  </si>
  <si>
    <t>Riesgo Extremo (Z-22)</t>
  </si>
  <si>
    <t>Riesgo Alto (Z-14)</t>
  </si>
  <si>
    <t>Riesgo Alto (Z-12)</t>
  </si>
  <si>
    <t>ZONA DE RIESGO EXTREMA</t>
  </si>
  <si>
    <t>Riesgo Extremo (Z-19)</t>
  </si>
  <si>
    <t>Riesgo Extremo (Z-18)</t>
  </si>
  <si>
    <t>Riesgo Extremo (Z-23)</t>
  </si>
  <si>
    <t>Riesgo Extremo (Z-20)</t>
  </si>
  <si>
    <t>Riesgo Extremo (Z-24)</t>
  </si>
  <si>
    <t>Riesgo Extremo (Z-21)</t>
  </si>
  <si>
    <t>Riesgo Extremo (Z-25)</t>
  </si>
  <si>
    <t>Factores Internos</t>
  </si>
  <si>
    <t>Estructura</t>
  </si>
  <si>
    <t>PROB</t>
  </si>
  <si>
    <t>Cultura Organizacional</t>
  </si>
  <si>
    <t>Modelo de Operación</t>
  </si>
  <si>
    <t>Planes, Programas y proyectos</t>
  </si>
  <si>
    <t>Sistemas de informacion</t>
  </si>
  <si>
    <t>Procedimientos</t>
  </si>
  <si>
    <t>Recurso humano</t>
  </si>
  <si>
    <t>Recurso económico</t>
  </si>
  <si>
    <t>Infraestructura</t>
  </si>
  <si>
    <t>Tecnológico</t>
  </si>
  <si>
    <t>Factores Externos</t>
  </si>
  <si>
    <t>Social</t>
  </si>
  <si>
    <t>Cultural</t>
  </si>
  <si>
    <t>Econòmicos</t>
  </si>
  <si>
    <t>Económico</t>
  </si>
  <si>
    <t>Politico</t>
  </si>
  <si>
    <t>Político</t>
  </si>
  <si>
    <t>Legal</t>
  </si>
  <si>
    <t>Técnico</t>
  </si>
  <si>
    <t>Empleados</t>
  </si>
  <si>
    <t>OPORTUNIDAD</t>
  </si>
  <si>
    <t xml:space="preserve">DESCRIPCIÓN DE LA OPORTUNIDAD </t>
  </si>
  <si>
    <t>POSIBLES EFECTOS</t>
  </si>
  <si>
    <t>¿QUÉ GENERA LA OPORTUNIDAD?</t>
  </si>
  <si>
    <t>TIPO DE OPORTUNIDAD</t>
  </si>
  <si>
    <t>Viabilidad</t>
  </si>
  <si>
    <t>F</t>
  </si>
  <si>
    <t>L</t>
  </si>
  <si>
    <t>M</t>
  </si>
  <si>
    <t>C</t>
  </si>
  <si>
    <t xml:space="preserve">Para valorar las oportunidades se deben considerar los siguientes conceptos: </t>
  </si>
  <si>
    <t>Inviable</t>
  </si>
  <si>
    <t>viable</t>
  </si>
  <si>
    <t>Descripción</t>
  </si>
  <si>
    <t>Financieramente</t>
  </si>
  <si>
    <t>Legalmente</t>
  </si>
  <si>
    <t>Mercado/comercialmente</t>
  </si>
  <si>
    <t>conocimiento/ knowhow</t>
  </si>
  <si>
    <t>Ambientalmente</t>
  </si>
  <si>
    <t xml:space="preserve">MAPA DE RIESGOS </t>
  </si>
  <si>
    <t>ZONA DE OPORTUNIDAD</t>
  </si>
  <si>
    <t>Oportunidad</t>
  </si>
  <si>
    <t>MAPA DE OPORTUNIDADES</t>
  </si>
  <si>
    <t>Factible</t>
  </si>
  <si>
    <t>Nota1: Si la evaluación da un resultado inviable no se debera tener en cuenta su analisis dentro de la matriz de riesgos y oportunidades</t>
  </si>
  <si>
    <t>Nota2: Si la evaluación de como resultado factible, se debera incluir dentro del analisis y validar la forma de cerrar la brecha para que en un proximo analisis sea viable</t>
  </si>
  <si>
    <t>INDICADOR CLAVE DE RIESGO</t>
  </si>
  <si>
    <t>META DEL INDICADOR</t>
  </si>
  <si>
    <t>RESULTADO DEL INDICADOR</t>
  </si>
  <si>
    <t>RECURSOS</t>
  </si>
  <si>
    <t>Inexactitud en la Información disponible en el desarrollo del proceso de planeación.</t>
  </si>
  <si>
    <t>Aprobación insuficiente de recursos y demoras de trámites presupuestales</t>
  </si>
  <si>
    <t>Costos adicionales a los contemplados en la planeación, ocasionados en el desarrollo de los proyectos de concesión o en los requerimientos administrativos no previstos.</t>
  </si>
  <si>
    <t>Pérdida de la memoria institucional</t>
  </si>
  <si>
    <t>Los documentos, archivos electrónicos o cualquier tipo de información histórica que han desarrollado los diferentes procesos de la entidad desaparecen o no son conocidos por nuevas generaciones de la entidad.</t>
  </si>
  <si>
    <t>Identificación y valoración sesgada y/o incorrecta de los riesgos de los procesos.</t>
  </si>
  <si>
    <t>Metodología para elaboración del Anteproyecto de presupuesto</t>
  </si>
  <si>
    <t>Formatos de seguimiento semestral y Entrevistas de monitoreo de parte de la Gerencia de Riesgos</t>
  </si>
  <si>
    <t>Informes y/o reportes de riesgos a las directivas</t>
  </si>
  <si>
    <t>Manual con políticas y herramientas para administración de riesgos; Formatos formulados</t>
  </si>
  <si>
    <t>Viable</t>
  </si>
  <si>
    <t>Enero de 2018</t>
  </si>
  <si>
    <t>Seguimiento al Plan Nacional de Desarrollo, por medio de las metas SISMEG</t>
  </si>
  <si>
    <t xml:space="preserve">ITEM </t>
  </si>
  <si>
    <t xml:space="preserve">PROBABILIDAD </t>
  </si>
  <si>
    <t xml:space="preserve">IMPACTO </t>
  </si>
  <si>
    <t xml:space="preserve">INHERENTE </t>
  </si>
  <si>
    <t xml:space="preserve">RESIDUAL </t>
  </si>
  <si>
    <t>OBSERVACIONES</t>
  </si>
  <si>
    <t>SEPG- 2018</t>
  </si>
  <si>
    <t>* Riesgo No. 5 de la Matriz Versión 2017 pasa a ser el No. 1 en 2018
* Se incluyen recursos 
* Se establecen indicadores</t>
  </si>
  <si>
    <t>* Riesgo No. 6 de la Matriz Versión 2017 pasa a ser el No. 2 en 2018.
* Se incluyen recursos 
* Se establecen indicadores</t>
  </si>
  <si>
    <t>* Riesgo No. 4 de la Matriz Versión 2017 pasa a ser el No. 3 en 2018
* Se identifican recursos
* Se establecen indicadores</t>
  </si>
  <si>
    <t>* Riesgo No. 2 de la Matriz versión 2017 pasa a ser el No. 4 en 2018
* Se identifican recursos
* Se establecen indicadores</t>
  </si>
  <si>
    <t>* Riesgo nuevo identificado 
* Se identifican recursos
* Se establecen indicadores</t>
  </si>
  <si>
    <t>* Riesgo nuevo identificado
* Se identifican recursos
* Se establecen indicadores</t>
  </si>
  <si>
    <t>* Riesgo No 7 de la Matriz Versión 2017 permanece pero no se identificaron controles para 2018
* Se identifican recursos
* Se establecen indicadores</t>
  </si>
  <si>
    <t>* Riesgo No. 8 de la Matriz Versión 2017 permanece
* Se identifican recursos
* Se establecen indicadores</t>
  </si>
  <si>
    <t>FACTIBE</t>
  </si>
  <si>
    <t>VIABLE</t>
  </si>
  <si>
    <t>ACCIONES PARA POTENCIALIZAR LA OPORTUNIDAD</t>
  </si>
  <si>
    <t>* Se establecen indicadores</t>
  </si>
  <si>
    <t>Generar bases de datos por temas y por proyectos para que sea de consulta de los funcionarios de la ANI</t>
  </si>
  <si>
    <t>* Generar plan de trabajo
* Organizar información por temas
* Diagnóstico de implementación</t>
  </si>
  <si>
    <t>CÓDIGO</t>
  </si>
  <si>
    <t>SEPG-F-014</t>
  </si>
  <si>
    <t>SISTEMA ESTRATÉGICO DE PLANEACIÓN Y GESTIÓN</t>
  </si>
  <si>
    <t>VERSIÓN</t>
  </si>
  <si>
    <t>FORMATO</t>
  </si>
  <si>
    <t>MAPA DE RIESGOS POR PROCESOS</t>
  </si>
  <si>
    <t>FECHA</t>
  </si>
  <si>
    <t>Fecha</t>
  </si>
  <si>
    <t xml:space="preserve">OBJETIVO </t>
  </si>
  <si>
    <t xml:space="preserve"> </t>
  </si>
  <si>
    <t>NOTA:</t>
  </si>
  <si>
    <t xml:space="preserve">OPCIONES DE MANEJO: </t>
  </si>
  <si>
    <t xml:space="preserve">*¿EXISTEN CONTROLES?:   SI=1, NO = 0. Si su respuesta es "SI" continúe evaluando las siguientes celdas para este riesgo.
* CONTROL: Digite claramente los controles existentes y vigentes a la fecha.
* P/ I : Digite (X) en la casilla (P) e (I), si el control disminuye la probabilidad o al impacto.
*¿Tiene Herramientas para ejercer el control?: Seleccione una opción  (0) = NO ; (15)= SI
*¿Existen manuales o instructivos o procedimientos para manejo de la herramienta?: Selecciones una opción  (0) = NO ; (15)= SI                                                                                                                                                                                                                                                                                                                                                                                                                                                                                                            *¿La herramienta ha demostrado ser efectiva?: Selecciones una opción:  (0) = NO ; (30)= SI                                                                                                                                                                                                                                                                                                                                                                                                                                                                                                        *¿Están definidos los responsables de su ejecución y seguimiento? : Selecciones una opción:  (0) = NO ; (15)= SI.                                                                                                                                                                                                                                                                                                                                                                                                                                                                                                                                                                                                                                                                               *¿La frecuencia de ejecución del control y seguimiento es adecuada?: Selecciones una opción:  (0) = NO ; (25)= SI                                                                                                                                                                                                                                                                                                                                                                                                                                                                                                   Notas: - La evaluación del riesgo inherente puede disminuir dependiendo si el control ha demostrado ser robusto y efectivo, y de acuerdo a si esta orientado hacia la probabilidad o el impacto.                                                                                                                                                                                                                                                                                                                                                                                                            - La evaluación de los controles deberá ser presentada en posteriores ejercicios de evaluación y seguimiento, por lo que la calificación aquí determinada debe ser objetiva y veraz. </t>
  </si>
  <si>
    <t>EVALUACIÓN</t>
  </si>
  <si>
    <t>TRATATAMIENTO DEL RIESGO</t>
  </si>
  <si>
    <t>PUNTUACIÓN</t>
  </si>
  <si>
    <t>SEPG-012</t>
  </si>
  <si>
    <t>CONSOLIDADO CALIFICACIÓN DEL RIESGO Y LA OPORTUNIDAD</t>
  </si>
  <si>
    <t>OBJETIVO</t>
  </si>
  <si>
    <t>Valor</t>
  </si>
  <si>
    <t>Letra</t>
  </si>
  <si>
    <t>ANALISIS OPORTUNIDAD</t>
  </si>
  <si>
    <t>ACCIÓN REQUERIDA PARA DESARROLLAR LA OPORTUNIDAD</t>
  </si>
  <si>
    <t>INDICADOR DE OPORTUNIDAD</t>
  </si>
  <si>
    <t>VIABILIDAD</t>
  </si>
  <si>
    <t>EVALUACIÓN DE LA VIABILIDAD</t>
  </si>
  <si>
    <t>Elaborado por:
(Colaboradores/facilitadores/personal que participa en la construcción)</t>
  </si>
  <si>
    <t>Aprobado por: 
Nombre y firma del líder(s) del proceso</t>
  </si>
  <si>
    <t>FIRMA</t>
  </si>
  <si>
    <t>Experto 8</t>
  </si>
  <si>
    <t>Poldy Paola Osorio</t>
  </si>
  <si>
    <t>Coordinador GIT Riesgos</t>
  </si>
  <si>
    <t>CICLO PHVA</t>
  </si>
  <si>
    <t>ACTIVIDADES</t>
  </si>
  <si>
    <t>STEAKEHOLDERS</t>
  </si>
  <si>
    <t>RIESGOS ACTUALES</t>
  </si>
  <si>
    <t>RIESGOS NUEVOS</t>
  </si>
  <si>
    <t>PLANEAR</t>
  </si>
  <si>
    <t>HACER</t>
  </si>
  <si>
    <t>VERIFICAR</t>
  </si>
  <si>
    <t>Entes de control</t>
  </si>
  <si>
    <t>Todos los procesos</t>
  </si>
  <si>
    <t>DNP</t>
  </si>
  <si>
    <t>Ministerio de transporte</t>
  </si>
  <si>
    <t>Ministerior de Hacienda</t>
  </si>
  <si>
    <t>ACTUAR</t>
  </si>
  <si>
    <t>OCI</t>
  </si>
  <si>
    <t xml:space="preserve">OBJETIVO: </t>
  </si>
  <si>
    <t>PROCESO DE PLANEACIÓN</t>
  </si>
  <si>
    <t xml:space="preserve">Brindar las herramientas necesarias para el direccionamiento estratégico de la Entidad con el fin de orientar la gestión de las diferentes áreas que la componen, para tal fin se desarrollan las actividades necesarias para la formulación, seguimiento y evaluación de la planeación estratégica y operativa y la realización de estudios previos de planeación.
</t>
  </si>
  <si>
    <r>
      <t>-</t>
    </r>
    <r>
      <rPr>
        <sz val="7"/>
        <rFont val="Arial"/>
        <family val="2"/>
      </rPr>
      <t xml:space="preserve">          </t>
    </r>
    <r>
      <rPr>
        <sz val="10"/>
        <rFont val="Arial"/>
        <family val="2"/>
      </rPr>
      <t>Definir la planeación estrategica.</t>
    </r>
  </si>
  <si>
    <r>
      <t>-</t>
    </r>
    <r>
      <rPr>
        <sz val="7"/>
        <rFont val="Arial"/>
        <family val="2"/>
      </rPr>
      <t xml:space="preserve">          </t>
    </r>
    <r>
      <rPr>
        <sz val="10"/>
        <rFont val="Arial"/>
        <family val="2"/>
      </rPr>
      <t>Ministerio de transporte</t>
    </r>
  </si>
  <si>
    <r>
      <t>-</t>
    </r>
    <r>
      <rPr>
        <sz val="7"/>
        <rFont val="Arial"/>
        <family val="2"/>
      </rPr>
      <t xml:space="preserve">          </t>
    </r>
    <r>
      <rPr>
        <sz val="10"/>
        <rFont val="Arial"/>
        <family val="2"/>
      </rPr>
      <t>Definir el plan de acción</t>
    </r>
  </si>
  <si>
    <r>
      <t>-</t>
    </r>
    <r>
      <rPr>
        <sz val="7"/>
        <rFont val="Arial"/>
        <family val="2"/>
      </rPr>
      <t xml:space="preserve">          </t>
    </r>
    <r>
      <rPr>
        <sz val="10"/>
        <rFont val="Arial"/>
        <family val="2"/>
      </rPr>
      <t>Ministerio de Hacienda</t>
    </r>
  </si>
  <si>
    <r>
      <t>-</t>
    </r>
    <r>
      <rPr>
        <sz val="7"/>
        <rFont val="Arial"/>
        <family val="2"/>
      </rPr>
      <t xml:space="preserve">          </t>
    </r>
    <r>
      <rPr>
        <sz val="10"/>
        <rFont val="Arial"/>
        <family val="2"/>
      </rPr>
      <t>Definir el plan operativo de la Entidad</t>
    </r>
  </si>
  <si>
    <r>
      <t>-</t>
    </r>
    <r>
      <rPr>
        <sz val="7"/>
        <rFont val="Arial"/>
        <family val="2"/>
      </rPr>
      <t xml:space="preserve">          </t>
    </r>
    <r>
      <rPr>
        <sz val="10"/>
        <rFont val="Arial"/>
        <family val="2"/>
      </rPr>
      <t>Todos los procesos</t>
    </r>
  </si>
  <si>
    <r>
      <t>-</t>
    </r>
    <r>
      <rPr>
        <sz val="7"/>
        <rFont val="Arial"/>
        <family val="2"/>
      </rPr>
      <t xml:space="preserve">          </t>
    </r>
    <r>
      <rPr>
        <sz val="10"/>
        <rFont val="Arial"/>
        <family val="2"/>
      </rPr>
      <t>Generar plan para administrar el fondo de contingencias</t>
    </r>
  </si>
  <si>
    <r>
      <t>-</t>
    </r>
    <r>
      <rPr>
        <sz val="7"/>
        <rFont val="Arial"/>
        <family val="2"/>
      </rPr>
      <t xml:space="preserve">          </t>
    </r>
    <r>
      <rPr>
        <sz val="10"/>
        <rFont val="Arial"/>
        <family val="2"/>
      </rPr>
      <t>Ciudadania.</t>
    </r>
  </si>
  <si>
    <r>
      <t>-</t>
    </r>
    <r>
      <rPr>
        <sz val="7"/>
        <rFont val="Arial"/>
        <family val="2"/>
      </rPr>
      <t xml:space="preserve">          </t>
    </r>
    <r>
      <rPr>
        <sz val="10"/>
        <rFont val="Arial"/>
        <family val="2"/>
      </rPr>
      <t>Lineamientos para la gestión del riesgo</t>
    </r>
  </si>
  <si>
    <r>
      <rPr>
        <sz val="7"/>
        <rFont val="Arial"/>
        <family val="2"/>
      </rPr>
      <t xml:space="preserve"> - </t>
    </r>
    <r>
      <rPr>
        <sz val="10"/>
        <rFont val="Arial"/>
        <family val="2"/>
      </rPr>
      <t>Hacer seguimiento al cumplimiento de la planeación estratégica.</t>
    </r>
  </si>
  <si>
    <r>
      <t>-</t>
    </r>
    <r>
      <rPr>
        <sz val="7"/>
        <rFont val="Arial"/>
        <family val="2"/>
      </rPr>
      <t xml:space="preserve">          </t>
    </r>
    <r>
      <rPr>
        <sz val="10"/>
        <rFont val="Arial"/>
        <family val="2"/>
      </rPr>
      <t>Todos los proceos</t>
    </r>
  </si>
  <si>
    <r>
      <t>-</t>
    </r>
    <r>
      <rPr>
        <sz val="7"/>
        <rFont val="Arial"/>
        <family val="2"/>
      </rPr>
      <t xml:space="preserve">          </t>
    </r>
    <r>
      <rPr>
        <sz val="10"/>
        <rFont val="Arial"/>
        <family val="2"/>
      </rPr>
      <t>Hacer segumiento a la ejecución presupuestal</t>
    </r>
  </si>
  <si>
    <r>
      <t>-</t>
    </r>
    <r>
      <rPr>
        <sz val="7"/>
        <rFont val="Arial"/>
        <family val="2"/>
      </rPr>
      <t xml:space="preserve">          </t>
    </r>
    <r>
      <rPr>
        <sz val="10"/>
        <rFont val="Arial"/>
        <family val="2"/>
      </rPr>
      <t>Ministerior de Hacienda</t>
    </r>
  </si>
  <si>
    <r>
      <t>-</t>
    </r>
    <r>
      <rPr>
        <sz val="7"/>
        <rFont val="Arial"/>
        <family val="2"/>
      </rPr>
      <t xml:space="preserve">          </t>
    </r>
    <r>
      <rPr>
        <sz val="10"/>
        <rFont val="Arial"/>
        <family val="2"/>
      </rPr>
      <t>Elaborar el anteproyecto y marco de gastos.</t>
    </r>
  </si>
  <si>
    <r>
      <t>-</t>
    </r>
    <r>
      <rPr>
        <sz val="7"/>
        <rFont val="Arial"/>
        <family val="2"/>
      </rPr>
      <t xml:space="preserve">          </t>
    </r>
    <r>
      <rPr>
        <sz val="10"/>
        <rFont val="Arial"/>
        <family val="2"/>
      </rPr>
      <t>DNP</t>
    </r>
  </si>
  <si>
    <r>
      <t>-</t>
    </r>
    <r>
      <rPr>
        <sz val="7"/>
        <rFont val="Arial"/>
        <family val="2"/>
      </rPr>
      <t xml:space="preserve">          </t>
    </r>
    <r>
      <rPr>
        <sz val="10"/>
        <rFont val="Arial"/>
        <family val="2"/>
      </rPr>
      <t>Gestionar los tramites presupuestales de la Entidad ante los entes competentes.</t>
    </r>
  </si>
  <si>
    <r>
      <t>-</t>
    </r>
    <r>
      <rPr>
        <sz val="7"/>
        <rFont val="Arial"/>
        <family val="2"/>
      </rPr>
      <t xml:space="preserve">          </t>
    </r>
    <r>
      <rPr>
        <sz val="10"/>
        <rFont val="Arial"/>
        <family val="2"/>
      </rPr>
      <t>Ministerio de Trasnporte</t>
    </r>
  </si>
  <si>
    <r>
      <t>-</t>
    </r>
    <r>
      <rPr>
        <sz val="7"/>
        <rFont val="Arial"/>
        <family val="2"/>
      </rPr>
      <t xml:space="preserve">          </t>
    </r>
    <r>
      <rPr>
        <sz val="10"/>
        <rFont val="Arial"/>
        <family val="2"/>
      </rPr>
      <t>Consolidar la información para los diferentes reportes.</t>
    </r>
  </si>
  <si>
    <r>
      <t>-</t>
    </r>
    <r>
      <rPr>
        <sz val="7"/>
        <rFont val="Arial"/>
        <family val="2"/>
      </rPr>
      <t xml:space="preserve">          </t>
    </r>
    <r>
      <rPr>
        <sz val="10"/>
        <rFont val="Arial"/>
        <family val="2"/>
      </rPr>
      <t>Entes de control</t>
    </r>
  </si>
  <si>
    <r>
      <t>-</t>
    </r>
    <r>
      <rPr>
        <sz val="7"/>
        <rFont val="Arial"/>
        <family val="2"/>
      </rPr>
      <t xml:space="preserve">          </t>
    </r>
    <r>
      <rPr>
        <sz val="10"/>
        <rFont val="Arial"/>
        <family val="2"/>
      </rPr>
      <t>Elaboración de casos de estudio</t>
    </r>
  </si>
  <si>
    <r>
      <t>-</t>
    </r>
    <r>
      <rPr>
        <sz val="7"/>
        <rFont val="Arial"/>
        <family val="2"/>
      </rPr>
      <t xml:space="preserve">          </t>
    </r>
    <r>
      <rPr>
        <sz val="10"/>
        <rFont val="Arial"/>
        <family val="2"/>
      </rPr>
      <t>Consolidar plan de acción</t>
    </r>
  </si>
  <si>
    <r>
      <t>-</t>
    </r>
    <r>
      <rPr>
        <sz val="7"/>
        <rFont val="Arial"/>
        <family val="2"/>
      </rPr>
      <t xml:space="preserve">          </t>
    </r>
    <r>
      <rPr>
        <sz val="10"/>
        <rFont val="Arial"/>
        <family val="2"/>
      </rPr>
      <t>Estimar y hacer seguimiento a la inversión</t>
    </r>
  </si>
  <si>
    <r>
      <t>-</t>
    </r>
    <r>
      <rPr>
        <sz val="7"/>
        <rFont val="Arial"/>
        <family val="2"/>
      </rPr>
      <t xml:space="preserve">          </t>
    </r>
    <r>
      <rPr>
        <sz val="10"/>
        <rFont val="Arial"/>
        <family val="2"/>
      </rPr>
      <t>Consolidar mapas de riesgos institucionales y de corrupción.</t>
    </r>
  </si>
  <si>
    <r>
      <t>-</t>
    </r>
    <r>
      <rPr>
        <sz val="7"/>
        <rFont val="Arial"/>
        <family val="2"/>
      </rPr>
      <t xml:space="preserve">          </t>
    </r>
    <r>
      <rPr>
        <sz val="10"/>
        <rFont val="Arial"/>
        <family val="2"/>
      </rPr>
      <t>Mantener actualizado el sistema integrado de gestión.</t>
    </r>
  </si>
  <si>
    <r>
      <t>-</t>
    </r>
    <r>
      <rPr>
        <sz val="7"/>
        <rFont val="Arial"/>
        <family val="2"/>
      </rPr>
      <t xml:space="preserve">          </t>
    </r>
    <r>
      <rPr>
        <sz val="10"/>
        <rFont val="Arial"/>
        <family val="2"/>
      </rPr>
      <t>Administrar y monitorear fondo de contigencias contractuales.</t>
    </r>
  </si>
  <si>
    <r>
      <t>-</t>
    </r>
    <r>
      <rPr>
        <sz val="7"/>
        <rFont val="Arial"/>
        <family val="2"/>
      </rPr>
      <t xml:space="preserve">          </t>
    </r>
    <r>
      <rPr>
        <sz val="10"/>
        <rFont val="Arial"/>
        <family val="2"/>
      </rPr>
      <t xml:space="preserve">Definir la metodologia de valoración de riesgos </t>
    </r>
  </si>
  <si>
    <r>
      <t>-</t>
    </r>
    <r>
      <rPr>
        <sz val="7"/>
        <rFont val="Arial"/>
        <family val="2"/>
      </rPr>
      <t xml:space="preserve">          </t>
    </r>
    <r>
      <rPr>
        <sz val="10"/>
        <rFont val="Arial"/>
        <family val="2"/>
      </rPr>
      <t>Hacer seguimiento a los planes y mapas de riesgos.</t>
    </r>
  </si>
  <si>
    <r>
      <t>-</t>
    </r>
    <r>
      <rPr>
        <sz val="7"/>
        <rFont val="Arial"/>
        <family val="2"/>
      </rPr>
      <t xml:space="preserve">          </t>
    </r>
    <r>
      <rPr>
        <sz val="10"/>
        <rFont val="Arial"/>
        <family val="2"/>
      </rPr>
      <t>Evaluar cumplimiento y ejecución del plan estratégico, plan de acción y plan operativo</t>
    </r>
  </si>
  <si>
    <r>
      <t>-</t>
    </r>
    <r>
      <rPr>
        <sz val="7"/>
        <rFont val="Arial"/>
        <family val="2"/>
      </rPr>
      <t xml:space="preserve">          </t>
    </r>
    <r>
      <rPr>
        <sz val="10"/>
        <rFont val="Arial"/>
        <family val="2"/>
      </rPr>
      <t xml:space="preserve">Cumplimiento al plan de mejoramiento </t>
    </r>
  </si>
  <si>
    <r>
      <t>-</t>
    </r>
    <r>
      <rPr>
        <sz val="7"/>
        <rFont val="Arial"/>
        <family val="2"/>
      </rPr>
      <t xml:space="preserve">          </t>
    </r>
    <r>
      <rPr>
        <sz val="10"/>
        <rFont val="Arial"/>
        <family val="2"/>
      </rPr>
      <t>Reprogramación (si aplica) de metas de planes.</t>
    </r>
  </si>
  <si>
    <r>
      <t>-</t>
    </r>
    <r>
      <rPr>
        <sz val="7"/>
        <rFont val="Arial"/>
        <family val="2"/>
      </rPr>
      <t xml:space="preserve">          </t>
    </r>
    <r>
      <rPr>
        <sz val="10"/>
        <rFont val="Arial"/>
        <family val="2"/>
      </rPr>
      <t>Actualización de los mapas de riesgos</t>
    </r>
  </si>
  <si>
    <r>
      <t>-</t>
    </r>
    <r>
      <rPr>
        <sz val="7"/>
        <rFont val="Arial"/>
        <family val="2"/>
      </rPr>
      <t xml:space="preserve">          </t>
    </r>
    <r>
      <rPr>
        <sz val="10"/>
        <rFont val="Arial"/>
        <family val="2"/>
      </rPr>
      <t xml:space="preserve">Actualización de lineamientos y valoración de contigencias. </t>
    </r>
  </si>
  <si>
    <t>SEPG-F-007</t>
  </si>
  <si>
    <t>IDENTIFICACIÓN DE RIESGOS</t>
  </si>
  <si>
    <t/>
  </si>
  <si>
    <t>POSIBLES CONSECUENCIAS</t>
  </si>
  <si>
    <t>Caracterización del proceso</t>
  </si>
  <si>
    <t>Plan de Acción</t>
  </si>
  <si>
    <t>Elaborado por: 
(Colaboradores/facilitadores/personal que participa en la construcción del formato)</t>
  </si>
  <si>
    <t>Brindar las herramientas necesarias para el direccionamiento estratégico de la Entidad con el fin de orientar la gestión de las diferentes áreas que la componen, para tal fin se desarrollan las actividades necesarias para la formulación, seguimiento y evaluación de la planeación estratégica y operativa y la realización de estudios previos de planeación.</t>
  </si>
  <si>
    <t xml:space="preserve">La entidad no cuenta con las políticas necesarias para el desarrollo de la gestión </t>
  </si>
  <si>
    <t xml:space="preserve">Se tienen y siguen normas y directrices nacionales, pero no se cuentan con políticas internas necesarias para el desarrollo de la gestión de la Entidad. </t>
  </si>
  <si>
    <t xml:space="preserve">1. Se logran los resultados y acciones diversas en casos similares.
2. Se emiten lineamientos o conceptos diferentes para el mismo tema frente a los proyectos.
3. El impacto de los proyectos no son los esperados en las comunidades.
4. Mala percepción de la Entidad ante terceros por falta de criterios claros y consistentes. 
5. Mayores costos en el desarrollo de los proyectos por la implementación en forma desorientada (sin criterios y objetivos de la Entidad claros).
</t>
  </si>
  <si>
    <t xml:space="preserve">1. No hay un norte que permita orientar la gestión de manera transversal.
2. Trabajo en cada proyecto como islas independientes.
3. No hay transferencia de conocimiento que permita hacer eficiente la gestión.
4. Cultura organizacional hacia la urgencia debido a otras prioridades institucionales.
5. Características de empleados públicos y contratistas, atendiendo sólo lo necesario
</t>
  </si>
  <si>
    <t>No contar con la información complenta y de forma oportuna para la consolidación y generación de reportes</t>
  </si>
  <si>
    <t>La información suministrada por las áreas para el proceso de planeación es inexacta, inoportuna y/o de difícil obtención.</t>
  </si>
  <si>
    <t>1. falta de un sistema unificado de información robusta.
2. Desactualización de la información registrada en el Project y las demás herramientas de la Entidad
3. falta de Cultura organizacional para el seguimiento de los proyectos.
 4. sistema de gestión documental en la Entidad</t>
  </si>
  <si>
    <t xml:space="preserve">1. Los resultados de la planeación son subjetivos.
2. Sobrecostos.
3. Reprocesos.
</t>
  </si>
  <si>
    <t xml:space="preserve">Generación de obligaciones no previstas o no reconocidas que requieran recursos. </t>
  </si>
  <si>
    <t xml:space="preserve">
1. Costos financieros no previstos.
2. Incumplimientos contractuales.
3. Hallazgos de los entes de control.
4. Atrasos en los cronogramas de los proyectos y de la entidad
</t>
  </si>
  <si>
    <t xml:space="preserve">Desarticulación del plan estratetegico de la Entidad con los planes nacionales y sectoriales. </t>
  </si>
  <si>
    <t>No existen mecanismos claros con respecto a la planeación estratégica de la ANI que permitan la articulación con las políticas y la planeación sectorial</t>
  </si>
  <si>
    <t>Desactualización del sistema documental de la Entidad</t>
  </si>
  <si>
    <t>DOFA</t>
  </si>
  <si>
    <t>1. Cambios al interior de los procesos
2. Modificación en la normatividad
3. Desconocimiento de los servidores</t>
  </si>
  <si>
    <t xml:space="preserve">1. Reprocesos
 2. Hallazgos de Contraloría
 3. Productos y/o servicios no conformes
4. Reprocesos y documentaciones repetidas en la entidad
5.  Errores en el desarrollo de los procesos y por consiguiente en el logro de los objetivos planteados
</t>
  </si>
  <si>
    <t>Insuficiencia de recursos para cubrir contingencias</t>
  </si>
  <si>
    <t>En los mapas de riesgos de los procesos se pueden omitir riesgos importantes del proceso, o se pueden valorar los controles de manera subjetiva (de manera subestimada o sobreestimada) mostrando un riesgo residual ubicado en una zona de riesgo no acorde con la realidad.</t>
  </si>
  <si>
    <t>OBJETIVO PROCESO SISTEMA ESTRATÉGICO DE PLANEACIÓN Y GESTIÓN</t>
  </si>
  <si>
    <t>Seguimiento a la ejecución presupuestal y proyección de la misma</t>
  </si>
  <si>
    <t>Anualmente se realiza seguimientos y valoración a los riesgos contractuales</t>
  </si>
  <si>
    <t>Definición del plan estratégico (metas institucionales) que aportan al plan sectorial y plan nacional de desarrollo</t>
  </si>
  <si>
    <t>Presentación del plan estratégico y plan de acción al Consejo Directivo</t>
  </si>
  <si>
    <t xml:space="preserve">Implementación de políticas y procedimientos para manejo de archivo y documentación física y correspondencia radicada.                          </t>
  </si>
  <si>
    <t xml:space="preserve">Procedimiento de desvinculación de personal.                         </t>
  </si>
  <si>
    <t>Procedimiento para levantamiento de bitácoras de los proyectos</t>
  </si>
  <si>
    <t xml:space="preserve">Asignación de padrinos por proceso.                                                        </t>
  </si>
  <si>
    <t xml:space="preserve">Revisión contante de la normatividad vigente para mantener actualizada </t>
  </si>
  <si>
    <t>Cambios en la metodología de identificación y valoración de riesgos</t>
  </si>
  <si>
    <t>AÑO 2017</t>
  </si>
  <si>
    <t>Riesgos Proceso Gestión de la Información y las Comunicaciones</t>
  </si>
  <si>
    <t>Estado</t>
  </si>
  <si>
    <t>Justificación de los cambios y observaciones</t>
  </si>
  <si>
    <t>La ANI no cuenta con políticas internas claras para desarrollar su gestión integral.(predial, social, ambiental, riesgos, etc.)</t>
  </si>
  <si>
    <t>Deficiencias en la definición de las estrategias establecidas en la Planeación Institucional frente a la sectorial.</t>
  </si>
  <si>
    <t>Desarticulación en la ejecución del Plan de Acción y lo planeado en el Plan Estratégico.</t>
  </si>
  <si>
    <t>Generación de déficit o sobrecostos por obligaciones no previstas y/o no reconocidas.</t>
  </si>
  <si>
    <t xml:space="preserve">Aprobación insuficiente de recursos y demoras de trámites presupuestales </t>
  </si>
  <si>
    <t>Deficiencias en la documentación de los procesos del Sistema de Gestión de Calidad .</t>
  </si>
  <si>
    <t>Ejecución deficiente de la auditoria interna de calidad por parte de los servidores públicos o funcionarios de la Entidad.</t>
  </si>
  <si>
    <t>Incumplimientos de Planes de Mejoramiento y Permanencia de Hallazgos Fiscales.</t>
  </si>
  <si>
    <t>Eliminado</t>
  </si>
  <si>
    <t xml:space="preserve">Se modifica </t>
  </si>
  <si>
    <t>Se mantiene para el 2018</t>
  </si>
  <si>
    <t>Se mantiene aunque se ajustaron controles, plan de acción e indicadores.</t>
  </si>
  <si>
    <t>Se elimina ya que aunque se pueden encontrar deficiencias en la auditoria interna estas se pueden subsanar en la auditoria externa y de igual forma las acciones de mitigación se realizaron en el año 2017</t>
  </si>
  <si>
    <t xml:space="preserve">Este es de control interno por ende se debe solicitar el traslado a dicha área. </t>
  </si>
  <si>
    <t>PROCESO ESTRATEGICO DE PLANEACIÓN Y GESTIÓN</t>
  </si>
  <si>
    <t xml:space="preserve">Se modifica por el riesgo: La entidad no cuenta con las políticas necesarias para el desarrollo de la gestión </t>
  </si>
  <si>
    <t xml:space="preserve">Se modifica por el riego: Desarticulación del plan estratetegico de la Entidad con los planes nacionales y sectoriales. </t>
  </si>
  <si>
    <t xml:space="preserve">Se modifica por el riesgo: Generación de obligaciones no previstas o no reconocidas que requieran recursos. </t>
  </si>
  <si>
    <t>Se modifca</t>
  </si>
  <si>
    <t>Se modifica por el riesgo: Desactualización del sistema documental de la Entidad</t>
  </si>
  <si>
    <t>Adriana Estupiñan</t>
  </si>
  <si>
    <t>Coordinador GIT Planeación</t>
  </si>
  <si>
    <t>Ricardo Aguilera</t>
  </si>
  <si>
    <t>Monica Viviana Parra</t>
  </si>
  <si>
    <t>Maria Teresa Paez</t>
  </si>
  <si>
    <t>Daniela Mendonza</t>
  </si>
  <si>
    <t>Hector Vanegas</t>
  </si>
  <si>
    <t>Cristian Muñoz</t>
  </si>
  <si>
    <t xml:space="preserve">Ingrid Maldonado </t>
  </si>
  <si>
    <t>Nidia Esperanza Alfaro</t>
  </si>
  <si>
    <t>Fernando Ireguí</t>
  </si>
  <si>
    <t>Vicepresidente Planeación, Riesgos y Entorno</t>
  </si>
  <si>
    <t>Nancy Pala Morales</t>
  </si>
  <si>
    <t>Contratista</t>
  </si>
  <si>
    <t>Gestor T1-07</t>
  </si>
  <si>
    <t>Gestor 12</t>
  </si>
  <si>
    <t>Vicepresidente Planeación Riesgos y Entorno</t>
  </si>
  <si>
    <t>1. Generar banco de datos.                                                                                                                                        2.Organizar información por temas</t>
  </si>
  <si>
    <t>Entrega de banco de datos</t>
  </si>
  <si>
    <t>Riesgo bajo (z4)</t>
  </si>
  <si>
    <t>Se modifica por el riesgo: No contar con la información complenta y de forma oportuna para la consolidación y generación de reportes</t>
  </si>
  <si>
    <t xml:space="preserve">Coordinador GIT Planeación </t>
  </si>
  <si>
    <t>VPRE</t>
  </si>
  <si>
    <t>Segundo semestre de 2018</t>
  </si>
  <si>
    <t>(# de políticas generadas/# de políticas requeridas por normatividad) *100</t>
  </si>
  <si>
    <t>(Presupuesto aprobado/presupuesto solicitado)*100</t>
  </si>
  <si>
    <t>(valor  de obligaciones no previstas/ Total de anteproyecto aprobado)*100</t>
  </si>
  <si>
    <t>#</t>
  </si>
  <si>
    <t>1. Designar profesional que lidere la implementación de las actividades de gestión del conocimiento.</t>
  </si>
  <si>
    <t>1. Padrinos responsables de hacer seguimiento a los procesos</t>
  </si>
  <si>
    <t>(# de documentos actualizados/ requerimientos de actualización por procesos)</t>
  </si>
  <si>
    <t>Profesional de riesgos designado hacer seguimiento a cada uno de los procesos</t>
  </si>
  <si>
    <t>operativa y técnica</t>
  </si>
  <si>
    <t>Designar profesional que lidere la implementación de la generación de los bancos de datos</t>
  </si>
  <si>
    <t xml:space="preserve">Contar con información que permita evaluar el tráfico y  recaudo en las concesiones y así mejorar la confiabilidad de las proyecciones de contingencia a cargo de la Entidad. </t>
  </si>
  <si>
    <t xml:space="preserve">Obtener un grado de confiabilidad para el momento de desarrollar las valoraciones de riesgo comercial. </t>
  </si>
  <si>
    <t>Valoración del riesgo comercial más precisa.  Reacción, de la Entidad, ante eventualidades que afecten el tráfico y el recaudo en las concesiones.</t>
  </si>
  <si>
    <t>Metodología de valoración de riesgos.</t>
  </si>
  <si>
    <t>Procedimiento de identificación, Revisión y Reconocimiento de deudas e identificación de necesidades</t>
  </si>
  <si>
    <t>Procedimiento de Anteproyecto de Presupuesto</t>
  </si>
  <si>
    <t>Seguimiento de riesgos periódico por proyecto</t>
  </si>
  <si>
    <t>1. Establecer lineamientos para la implementación de las valoraciones de riesgos</t>
  </si>
  <si>
    <t>Profesional de riesgos designado hacer seguimiento a cada uno de los proyectos, los profesionales de apoyo en la gestión de cada temática (Prediales, ambiental, financiero, técnico, social) y las interventorías.</t>
  </si>
  <si>
    <t>Deudas por riesgos valorables con los concesionarios de mas de una vigencia</t>
  </si>
  <si>
    <t>.0</t>
  </si>
  <si>
    <t>2.  Identificación y reporte de la insuficiencia de recursos asignados al rubro de servicio de la deuda</t>
  </si>
  <si>
    <t xml:space="preserve">3. Estimación global de necesidades de recursos para cubrir obligaciones contingencias que impactan el cupo APP. 
</t>
  </si>
  <si>
    <t>Consolidar bases de datos de sobrecostos para mejorar valoración de las obligaciones contingentes</t>
  </si>
  <si>
    <t>Sistema Estratégico de Planeación y Gestión</t>
  </si>
  <si>
    <t>Profesionales a cargo de consolidar la información histórica por tipo de riesgo</t>
  </si>
  <si>
    <t>Entrega de banco de datos al MHCP</t>
  </si>
  <si>
    <t>Consolidar bases de datos de sobrecostos para mejorar valoración de las obligaciones contingente</t>
  </si>
  <si>
    <t>1. Acompañar a los diferentes procesos en la generación de las políticas.                                                                                                  2 . Establecer las políticas necesarias para la Entidad de acuerdo con las evaluaciones por el DAFP, DNP, MIN TRANSPORTE,CONTRALORIA, CONTROL INTERNO)</t>
  </si>
  <si>
    <t>Se designara el profesional para dar apoyo a las diferentes áreas en la generación de sus políticas</t>
  </si>
  <si>
    <t xml:space="preserve">1. Designar profesional para gestionar los recursos al DNP y generar los reportes   </t>
  </si>
  <si>
    <t>1. Designar profesional para gestionar sensibilizaciones a las dependencias que generan reportes y en la aplicación del proceso de valorización de deudas                                                             2- Salas, recursos tecnológicos</t>
  </si>
  <si>
    <t xml:space="preserve">1. Definir metodología del plan estratégico.                                                                 2- Definir una matriz de alineación de los diferentes planes con el plan estratégico. </t>
  </si>
  <si>
    <t>% de alineación de los planes de la entidad con el plan nacional y sectorial</t>
  </si>
  <si>
    <t xml:space="preserve">1. Generar banco de buenas prácticas.
2. Generar bancos de proyectos. 3. Implementar la política de gestión del conocimiento y la innovación.                          
</t>
  </si>
  <si>
    <t xml:space="preserve">Implementar política de gestión del conocimiento </t>
  </si>
  <si>
    <t>1.  Generar cultura de apropiación de la documentación.                                                          2. Enviar memorando solicitando a los diferentes procesos, qué documentos, de acuerdo con su criterio, deben ser actualizados, mantenidos o eliminados.                                                          3. Definir responsables por proceso de la actualización documental diferente al padrino.</t>
  </si>
  <si>
    <t>Matriz de Canbios</t>
  </si>
  <si>
    <t xml:space="preserve">Fernando Ireguí Mejia   
</t>
  </si>
  <si>
    <t xml:space="preserve">Auditorias internas y externas </t>
  </si>
  <si>
    <t>Validación del cumplimiento normativo</t>
  </si>
  <si>
    <t>Comité MIPG</t>
  </si>
  <si>
    <t>No contar con la información completa y de forma oportuna para la consolidación y generación de reportes</t>
  </si>
  <si>
    <t xml:space="preserve">1. Falta de conocimiento de una metodología de planeación de otras áreas de la entidad.
2. Desarticulación con las metas del Plan Nacional de Desarrollo y del Plan Sectorial.
3. interés políticos y/o presiones particulares.
4. Desconocimiento de los directivos en el sector transporte
</t>
  </si>
  <si>
    <t xml:space="preserve">
1.  Deficiencias en cumplimiento de las funciones de la entidad.
2. Cumplimiento de metas no acordes a las metas de Gobierno.
3. Baja rentabilidad en las inversiones realizadas (sobrecostos)
</t>
  </si>
  <si>
    <t xml:space="preserve">1. Falta de asignación oportuna de recursos.
2. Debilidades en la identificación de pasivos contingentes sobre contratos.
3. Desconocimiento de los proyectos y de los trámites a seguir por parte de gerentes y/o supervisores.
4. Compromisos políticos asumidos por el alto gobierno que comprometen a la entidad.
5. Fallos y sentencias judiciales que orden obras adicionales o ajustes.
6. Deficiencias en la planeación de las áreas y planeación operativo realizada por las áreas, sin acompañamiento y asesoría de las áreas transversales. 
</t>
  </si>
  <si>
    <t xml:space="preserve">Desarticulación del plan estratégico de la Entidad con los planes nacionales y sectoriales. </t>
  </si>
  <si>
    <t xml:space="preserve">1. Falta de conocimiento de una metodología de planeación de otras áreas de la entidad
2. Desarticulación con las metas del plan Nacional de Desarrollo y del Plan sectorial
3. interés políticos y/o presiones particulares.
4. Desconocimiento de los directivos en el sector transporte.
</t>
  </si>
  <si>
    <t xml:space="preserve">1. Deficiencias en cumplimiento de las funciones de la entidad. 
2. Cumplimiento de metas no acordes a las metas de Gobierno.
3. Baja rentabilidad en las inversiones realizadas (sobrecostos)
</t>
  </si>
  <si>
    <t xml:space="preserve">1. Falta de rigurosidad en los procedimientos de entrega y desvinculación de personal.
2. Fallas en los sistemas de seguridad informática y backups
3. Falta de actividades de autocontrol.
4. Ausencia de protocolos para manejo de la información histórica
</t>
  </si>
  <si>
    <t xml:space="preserve">1. Toma de decisiones con información limitada.
2. Reprocesos en la obtención y manipulación de la información.
3. Pérdida de costo beneficio de la información
</t>
  </si>
  <si>
    <t xml:space="preserve">El sistema de gestión de calidad es cíclico y debe estar en constante cambio. Por esta razón se puede presentarse desactualizactización de la documentación ya que los procesos y la normatividad puede presentar modificaciones. </t>
  </si>
  <si>
    <t xml:space="preserve">Se solicita una reserva para cubrimiento de contingencias por materialización de los riesgos valorados; Sin embargo, estamos sujetos a la aprobación del Ministerio de Hacienda. </t>
  </si>
  <si>
    <t>1. La Agencia Nacional puede No pedir lo suficiente
2. El Ministerio de Hacienda No apruebe
3. No tener una gestión efectiva con el Ministerio de Hacienda.                                                                   4. Falta información para hacer seguimiento A los riesgos de los proyectos</t>
  </si>
  <si>
    <t>1. Deuda con fondo de contingencia.
2. Incremento en el déficit de la Entidad.
3. Búsqueda de recursos y traslados de dineros
4. Hallazgos de Contraloría.</t>
  </si>
  <si>
    <t xml:space="preserve">
1. El levantamiento de la documentación de los procesos y su socialización no se ha terminado.
2. Algunas áreas no tienen claro en qué procesos participan.
3. Exceso de responsabilidades y frentes de atención de profesionales designados a la construcción de mapas de riesgo.
4. Falta de información y de sistemas integral de información.
5. Desconocimiento de técnicas para diseñar controles efectivos.
6. Temor a dejar evidenciadas situaciones bien sea frente a las directivas o ante los entes de control.
. 7. Falta de claridad y/o coherencia de controles evaluados.
 Fenómenos organizacionales (ejemplo: servidores públicos con resistencia al cambio, falta de trabajo en equipo)
</t>
  </si>
  <si>
    <t xml:space="preserve">1. El mapa de riesgo institucional puede presente ubicación de riesgos sobre o subestimada.
2. Dificultades en la planeación de recursos y de las medidas para atención de los riesgos.
3. Desgaste administrativo
4. Reprocesos
5. Conflictos interinstitucionales para aprobación.
6. Atrasos en cronogramas.
7. Ausencia de plan de contingencia frente a la materialización del riesgo.
8. Observaciones y/o hallazgos de la Contraloría por no incluir riesgos inherentes y/o por incluir controles falsos o sobreestimados.
</t>
  </si>
  <si>
    <t>Estratégica, Financiera, operativa, técnica</t>
  </si>
  <si>
    <t>En la Entidad se ha evidenciado que hay duplicidad de información, se reporta de manera aislada y se incurre en el suministro de información errónea tanto al interior como a los entes externos.
En estas bases de datos debe estar consignada solo la información general por modo, como:
*Numero de contrato
*Fechas importantes (suscripción, inicio, construcción, finalización)
* Valor de Contrato
*Inversiones
*según aplique (kilómetros construidos, rehabilitados, mejorados, sitios críticos)
*ampliaciones
*Interventor
*Concesionario
*Estado actual del proyecto
*Avance del proyecto general y en inversiones (Según aplique por modo)
*Generación de empleos</t>
  </si>
  <si>
    <t xml:space="preserve">Genera información estadística, confiable, organizada y útil para la Entidad, ya que se minimiza el riesgo de tomar información de fuentes no confiables. </t>
  </si>
  <si>
    <t>El efecto es positivo al conservar la memoria histórica de la entidad en cuanto a los proyectos que se han tenido a cargo y la facilidad de consulta de información.</t>
  </si>
  <si>
    <t>Fernando Iregui</t>
  </si>
  <si>
    <t>Daniela Mendoza</t>
  </si>
  <si>
    <t>PROCESO  SISTEMA ESTRATEGICO DE PLANEACIÓN Y GESTIÓN</t>
  </si>
  <si>
    <t>Plan operativo y Plan de Acción</t>
  </si>
  <si>
    <t>1. Apoyar la parametrización del "Sistema de Información de la ANI".
2. Sensibilizar a las vicepresidencias respecto a la calidad de la información que reportan a la Gerencia de Planeación.</t>
  </si>
  <si>
    <t>1. Designar profesional de apoyo para gestionar sensibilizaciones a las dependencias que generan reportes y para la parametrización del "Sistema de Información". 
 2- Salas, recursos tecnológicos</t>
  </si>
  <si>
    <t>(#de requerimientos respondidos a tiempo /No total de requerimientos) x100</t>
  </si>
  <si>
    <t xml:space="preserve"> Déficit presupuestal del 2%</t>
  </si>
  <si>
    <t>1. Designar profesional para definir la metodología de planeación  estratégica y para validar la alineación entro los diferentes planes de la Entidad</t>
  </si>
  <si>
    <t>Inadecuada asignación y ejecución de los recursos</t>
  </si>
  <si>
    <t>La asignación inicial de los recursos se reliza de acuerdo a la necesidad reportada por cada dependencia, no obstante en el transcurso del año surgen necesidades no previstas que hacen que se deba realizar una nueva asiganción.</t>
  </si>
  <si>
    <t>1. Realizar trámites ante el Departamento Nacional de Planeación y Ministerio de Hacienda para la obtención de recursos en el anteproyecto de presupuesto.
2. Realizar trámites ante el Departamento Nacional de Planeación y Ministerio de Hacienda para la obtención de recursos en el proyecto de presupuesto.</t>
  </si>
  <si>
    <t>2. Sensibilizar la Entidad en el reporte oportuno</t>
  </si>
  <si>
    <t>1. Realizar reuniones periódicas con líderes de procesos, para determinar la pertinencia de movimiento de recursos</t>
  </si>
  <si>
    <t>(# de riesgos materializados en la Entidad/ # total de riesgos)*100</t>
  </si>
  <si>
    <t xml:space="preserve">Fernando Iregui Mejia </t>
  </si>
  <si>
    <t>Matrices de seguimiento</t>
  </si>
  <si>
    <t>Realizar reuniones periódicas con líderes de procesos, para determinar la pertinencia de movimiento de recursos</t>
  </si>
  <si>
    <t>Pérdida de calidad e integridad de la información estadística de tarifas y tráfico de peajes</t>
  </si>
  <si>
    <t>1.	Diligenciamiento manual de la información
2.	No aplicación de reglas de validación y consistencia
3.	Duplicidad de datos reportados
4.	Mal uso del formato o modificación de este.</t>
  </si>
  <si>
    <t>1.	Reprocesos
2.	Perdida de credibilidad de la entidad
3.	Falta de oportunidad en la difusión.</t>
  </si>
  <si>
    <t>Los datos reportados pueden contener errores en todo el proceso estadístico.</t>
  </si>
  <si>
    <t>Herramientas de Validación y Consistencia de la información (macros).</t>
  </si>
  <si>
    <t>Procedimiento de Consolidación, Validación Y Publicación De La Información Estadística De Tráfico Y Tarifas De Peajes.</t>
  </si>
  <si>
    <t xml:space="preserve">No requiere generar acciones de mitigación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</si>
</sst>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quot;00&quot;#"/>
    <numFmt numFmtId="166" formatCode="&quot;FECHA:&quot;\ mmmm\ dd\ &quot;de&quot;\ yyyy"/>
  </numFmts>
  <fonts count="73" x14ac:knownFonts="1">
    <font>
      <sz val="10"/>
      <name val="Arial"/>
    </font>
    <font>
      <b/>
      <sz val="16"/>
      <name val="Arial"/>
      <family val="2"/>
    </font>
    <font>
      <sz val="12"/>
      <name val="Arial"/>
      <family val="2"/>
    </font>
    <font>
      <b/>
      <sz val="12"/>
      <name val="Arial"/>
      <family val="2"/>
    </font>
    <font>
      <b/>
      <sz val="10"/>
      <name val="Arial"/>
      <family val="2"/>
    </font>
    <font>
      <sz val="8"/>
      <name val="Arial"/>
      <family val="2"/>
    </font>
    <font>
      <b/>
      <sz val="14"/>
      <name val="Arial"/>
      <family val="2"/>
    </font>
    <font>
      <sz val="10"/>
      <name val="Arial"/>
      <family val="2"/>
    </font>
    <font>
      <b/>
      <sz val="14"/>
      <color indexed="9"/>
      <name val="Arial"/>
      <family val="2"/>
    </font>
    <font>
      <sz val="14"/>
      <name val="Arial"/>
      <family val="2"/>
    </font>
    <font>
      <b/>
      <sz val="10"/>
      <color indexed="9"/>
      <name val="Arial"/>
      <family val="2"/>
    </font>
    <font>
      <b/>
      <sz val="20"/>
      <name val="Arial"/>
      <family val="2"/>
    </font>
    <font>
      <b/>
      <sz val="16"/>
      <color indexed="81"/>
      <name val="Tahoma"/>
      <family val="2"/>
    </font>
    <font>
      <b/>
      <sz val="24"/>
      <name val="Arial"/>
      <family val="2"/>
    </font>
    <font>
      <b/>
      <sz val="12"/>
      <color indexed="81"/>
      <name val="Tahoma"/>
      <family val="2"/>
    </font>
    <font>
      <sz val="12"/>
      <color indexed="81"/>
      <name val="Tahoma"/>
      <family val="2"/>
    </font>
    <font>
      <sz val="16"/>
      <name val="Arial"/>
      <family val="2"/>
    </font>
    <font>
      <b/>
      <sz val="9"/>
      <color indexed="81"/>
      <name val="Tahoma"/>
      <family val="2"/>
    </font>
    <font>
      <b/>
      <sz val="11"/>
      <name val="Arial"/>
      <family val="2"/>
    </font>
    <font>
      <sz val="11"/>
      <name val="Arial"/>
      <family val="2"/>
    </font>
    <font>
      <sz val="9"/>
      <color indexed="81"/>
      <name val="Tahoma"/>
      <family val="2"/>
    </font>
    <font>
      <sz val="9"/>
      <name val="Arial Narrow"/>
      <family val="2"/>
    </font>
    <font>
      <b/>
      <sz val="16"/>
      <name val="Arial Narrow"/>
      <family val="2"/>
    </font>
    <font>
      <sz val="10"/>
      <name val="Arial Narrow"/>
      <family val="2"/>
    </font>
    <font>
      <b/>
      <sz val="10"/>
      <name val="Arial Narrow"/>
      <family val="2"/>
    </font>
    <font>
      <b/>
      <sz val="14"/>
      <name val="Arial Narrow"/>
      <family val="2"/>
    </font>
    <font>
      <b/>
      <sz val="12"/>
      <name val="Arial Narrow"/>
      <family val="2"/>
    </font>
    <font>
      <b/>
      <sz val="18"/>
      <name val="Arial Narrow"/>
      <family val="2"/>
    </font>
    <font>
      <b/>
      <sz val="11"/>
      <name val="Arial Narrow"/>
      <family val="2"/>
    </font>
    <font>
      <sz val="12"/>
      <name val="Arial Narrow"/>
      <family val="2"/>
    </font>
    <font>
      <sz val="14"/>
      <name val="Arial Narrow"/>
      <family val="2"/>
    </font>
    <font>
      <b/>
      <sz val="30"/>
      <name val="Arial"/>
      <family val="2"/>
    </font>
    <font>
      <sz val="18"/>
      <name val="Arial Narrow"/>
      <family val="2"/>
    </font>
    <font>
      <b/>
      <sz val="14"/>
      <color theme="0"/>
      <name val="Arial"/>
      <family val="2"/>
    </font>
    <font>
      <sz val="10"/>
      <color theme="0"/>
      <name val="Arial"/>
      <family val="2"/>
    </font>
    <font>
      <sz val="10"/>
      <color rgb="FFFF0000"/>
      <name val="Arial"/>
      <family val="2"/>
    </font>
    <font>
      <sz val="9"/>
      <color rgb="FFFF0000"/>
      <name val="Arial"/>
      <family val="2"/>
    </font>
    <font>
      <sz val="9"/>
      <color rgb="FFFF0000"/>
      <name val="Arial Narrow"/>
      <family val="2"/>
    </font>
    <font>
      <sz val="14"/>
      <color theme="1"/>
      <name val="Arial Narrow"/>
      <family val="2"/>
    </font>
    <font>
      <b/>
      <sz val="14"/>
      <color theme="1"/>
      <name val="Arial Narrow"/>
      <family val="2"/>
    </font>
    <font>
      <b/>
      <sz val="20"/>
      <color theme="1"/>
      <name val="Arial"/>
      <family val="2"/>
    </font>
    <font>
      <b/>
      <sz val="14"/>
      <color rgb="FFFF0000"/>
      <name val="Arial Narrow"/>
      <family val="2"/>
    </font>
    <font>
      <b/>
      <sz val="20"/>
      <color rgb="FFFF0000"/>
      <name val="Arial"/>
      <family val="2"/>
    </font>
    <font>
      <b/>
      <sz val="18"/>
      <color rgb="FFFF0000"/>
      <name val="Arial Narrow"/>
      <family val="2"/>
    </font>
    <font>
      <sz val="12"/>
      <color rgb="FFFF0000"/>
      <name val="Arial"/>
      <family val="2"/>
    </font>
    <font>
      <b/>
      <sz val="16"/>
      <color rgb="FFFF0000"/>
      <name val="Arial"/>
      <family val="2"/>
    </font>
    <font>
      <b/>
      <sz val="12"/>
      <color rgb="FFFF0000"/>
      <name val="Calibri"/>
      <family val="2"/>
      <scheme val="minor"/>
    </font>
    <font>
      <b/>
      <sz val="12"/>
      <name val="Calibri"/>
      <family val="2"/>
      <scheme val="minor"/>
    </font>
    <font>
      <sz val="12"/>
      <name val="Calibri"/>
      <family val="2"/>
      <scheme val="minor"/>
    </font>
    <font>
      <sz val="10"/>
      <name val="Calibri"/>
      <family val="2"/>
      <scheme val="minor"/>
    </font>
    <font>
      <b/>
      <sz val="14"/>
      <name val="Calibri"/>
      <family val="2"/>
      <scheme val="minor"/>
    </font>
    <font>
      <sz val="14"/>
      <name val="Calibri"/>
      <family val="2"/>
      <scheme val="minor"/>
    </font>
    <font>
      <sz val="11"/>
      <name val="Calibri"/>
      <family val="2"/>
      <scheme val="minor"/>
    </font>
    <font>
      <b/>
      <sz val="10"/>
      <name val="Calibri"/>
      <family val="2"/>
      <scheme val="minor"/>
    </font>
    <font>
      <b/>
      <sz val="11"/>
      <name val="Calibri"/>
      <family val="2"/>
      <scheme val="minor"/>
    </font>
    <font>
      <sz val="9"/>
      <color rgb="FFFF0000"/>
      <name val="Calibri"/>
      <family val="2"/>
      <scheme val="minor"/>
    </font>
    <font>
      <sz val="9"/>
      <name val="Calibri"/>
      <family val="2"/>
      <scheme val="minor"/>
    </font>
    <font>
      <b/>
      <sz val="20"/>
      <name val="Arial Narrow"/>
      <family val="2"/>
    </font>
    <font>
      <sz val="13"/>
      <name val="Arial"/>
      <family val="2"/>
    </font>
    <font>
      <b/>
      <sz val="11"/>
      <color theme="1"/>
      <name val="Arial"/>
      <family val="2"/>
    </font>
    <font>
      <sz val="7"/>
      <name val="Arial"/>
      <family val="2"/>
    </font>
    <font>
      <sz val="10"/>
      <color theme="3" tint="0.39997558519241921"/>
      <name val="Calibri"/>
      <family val="2"/>
      <scheme val="minor"/>
    </font>
    <font>
      <b/>
      <sz val="12"/>
      <color theme="3" tint="0.39997558519241921"/>
      <name val="Calibri"/>
      <family val="2"/>
      <scheme val="minor"/>
    </font>
    <font>
      <sz val="15"/>
      <color theme="1"/>
      <name val="Cambria"/>
      <family val="2"/>
      <scheme val="major"/>
    </font>
    <font>
      <b/>
      <sz val="15"/>
      <color theme="1"/>
      <name val="Cambria"/>
      <family val="2"/>
      <scheme val="major"/>
    </font>
    <font>
      <b/>
      <i/>
      <sz val="15"/>
      <color theme="1"/>
      <name val="Cambria"/>
      <family val="2"/>
      <scheme val="major"/>
    </font>
    <font>
      <b/>
      <sz val="15"/>
      <name val="Arial"/>
      <family val="2"/>
    </font>
    <font>
      <sz val="15"/>
      <name val="Arial"/>
      <family val="2"/>
    </font>
    <font>
      <sz val="15"/>
      <name val="Arial Narrow"/>
      <family val="2"/>
    </font>
    <font>
      <sz val="15"/>
      <color theme="1"/>
      <name val="Calibri"/>
      <family val="2"/>
      <scheme val="minor"/>
    </font>
    <font>
      <sz val="10"/>
      <name val="Arial"/>
      <family val="2"/>
    </font>
    <font>
      <sz val="10"/>
      <name val="Arial"/>
      <family val="2"/>
    </font>
    <font>
      <sz val="14"/>
      <color rgb="FFFF0000"/>
      <name val="Arial Narrow"/>
      <family val="2"/>
    </font>
  </fonts>
  <fills count="18">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rgb="FF666699"/>
        <bgColor indexed="64"/>
      </patternFill>
    </fill>
    <fill>
      <patternFill patternType="solid">
        <fgColor rgb="FF00B050"/>
        <bgColor indexed="64"/>
      </patternFill>
    </fill>
    <fill>
      <patternFill patternType="solid">
        <fgColor rgb="FFFF0000"/>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34998626667073579"/>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top style="thin">
        <color auto="1"/>
      </top>
      <bottom/>
      <diagonal/>
    </border>
    <border>
      <left style="thin">
        <color indexed="64"/>
      </left>
      <right style="medium">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thin">
        <color indexed="64"/>
      </bottom>
      <diagonal/>
    </border>
    <border>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rgb="FF2C2C2C"/>
      </left>
      <right style="medium">
        <color rgb="FF2C2C2C"/>
      </right>
      <top style="medium">
        <color rgb="FF2C2C2C"/>
      </top>
      <bottom style="medium">
        <color rgb="FF2C2C2C"/>
      </bottom>
      <diagonal/>
    </border>
    <border>
      <left/>
      <right style="medium">
        <color rgb="FF2C2C2C"/>
      </right>
      <top style="medium">
        <color rgb="FF2C2C2C"/>
      </top>
      <bottom style="medium">
        <color rgb="FF2C2C2C"/>
      </bottom>
      <diagonal/>
    </border>
    <border>
      <left style="medium">
        <color rgb="FF2C2C2C"/>
      </left>
      <right style="medium">
        <color rgb="FF2C2C2C"/>
      </right>
      <top/>
      <bottom style="medium">
        <color rgb="FF2C2C2C"/>
      </bottom>
      <diagonal/>
    </border>
    <border>
      <left style="medium">
        <color rgb="FF2C2C2C"/>
      </left>
      <right style="medium">
        <color rgb="FF2C2C2C"/>
      </right>
      <top/>
      <bottom/>
      <diagonal/>
    </border>
    <border>
      <left/>
      <right style="medium">
        <color rgb="FF2C2C2C"/>
      </right>
      <top/>
      <bottom style="medium">
        <color rgb="FF2C2C2C"/>
      </bottom>
      <diagonal/>
    </border>
    <border>
      <left/>
      <right style="medium">
        <color rgb="FF2C2C2C"/>
      </right>
      <top/>
      <bottom/>
      <diagonal/>
    </border>
    <border>
      <left style="medium">
        <color rgb="FF2C2C2C"/>
      </left>
      <right style="medium">
        <color rgb="FF2C2C2C"/>
      </right>
      <top style="medium">
        <color rgb="FF2C2C2C"/>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s>
  <cellStyleXfs count="4">
    <xf numFmtId="0" fontId="0" fillId="0" borderId="0"/>
    <xf numFmtId="0" fontId="7" fillId="0" borderId="0"/>
    <xf numFmtId="9" fontId="70" fillId="0" borderId="0" applyFont="0" applyFill="0" applyBorder="0" applyAlignment="0" applyProtection="0"/>
    <xf numFmtId="164" fontId="71" fillId="0" borderId="0" applyFont="0" applyFill="0" applyBorder="0" applyAlignment="0" applyProtection="0"/>
  </cellStyleXfs>
  <cellXfs count="935">
    <xf numFmtId="0" fontId="0" fillId="0" borderId="0" xfId="0"/>
    <xf numFmtId="0" fontId="9" fillId="0" borderId="0" xfId="0" applyFont="1"/>
    <xf numFmtId="0" fontId="10" fillId="2"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xf numFmtId="0" fontId="6" fillId="0" borderId="2" xfId="0" applyFont="1" applyBorder="1" applyAlignment="1">
      <alignment horizontal="center" vertical="top" wrapText="1"/>
    </xf>
    <xf numFmtId="0" fontId="10" fillId="2"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10" fillId="5" borderId="1" xfId="0" applyFont="1" applyFill="1" applyBorder="1" applyAlignment="1">
      <alignment horizontal="center" vertical="center" wrapText="1"/>
    </xf>
    <xf numFmtId="0" fontId="0" fillId="3" borderId="0" xfId="0" applyFill="1" applyAlignment="1">
      <alignment horizontal="center" vertical="center" wrapText="1"/>
    </xf>
    <xf numFmtId="0" fontId="7" fillId="0" borderId="1" xfId="0" applyFont="1" applyBorder="1" applyAlignment="1">
      <alignment horizontal="center" vertical="center"/>
    </xf>
    <xf numFmtId="0" fontId="0" fillId="0" borderId="1" xfId="0" applyBorder="1"/>
    <xf numFmtId="0" fontId="0" fillId="0" borderId="0" xfId="0"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left" vertical="center"/>
    </xf>
    <xf numFmtId="0" fontId="0" fillId="0" borderId="1" xfId="0" applyBorder="1" applyAlignment="1">
      <alignment horizontal="center" vertical="center"/>
    </xf>
    <xf numFmtId="0" fontId="7" fillId="0" borderId="1" xfId="0" applyFont="1" applyBorder="1"/>
    <xf numFmtId="0" fontId="4" fillId="0" borderId="0" xfId="0" applyFont="1" applyAlignment="1">
      <alignment horizontal="center" wrapText="1"/>
    </xf>
    <xf numFmtId="0" fontId="7" fillId="0" borderId="0" xfId="0" applyFont="1" applyAlignment="1">
      <alignment wrapText="1"/>
    </xf>
    <xf numFmtId="0" fontId="13" fillId="3" borderId="0" xfId="0" applyFont="1" applyFill="1" applyAlignment="1">
      <alignment horizontal="center" vertical="center"/>
    </xf>
    <xf numFmtId="0" fontId="6" fillId="0" borderId="4" xfId="0" applyFont="1" applyBorder="1" applyAlignment="1">
      <alignment horizontal="center" vertical="top" wrapText="1"/>
    </xf>
    <xf numFmtId="0" fontId="33" fillId="6" borderId="5" xfId="0" applyFont="1" applyFill="1" applyBorder="1" applyAlignment="1">
      <alignment vertical="top" wrapText="1"/>
    </xf>
    <xf numFmtId="0" fontId="33" fillId="7" borderId="5" xfId="0" applyFont="1" applyFill="1" applyBorder="1" applyAlignment="1">
      <alignment vertical="top" wrapText="1"/>
    </xf>
    <xf numFmtId="0" fontId="33" fillId="7" borderId="5" xfId="0" applyFont="1" applyFill="1" applyBorder="1" applyAlignment="1">
      <alignment horizontal="center" vertical="center" wrapText="1"/>
    </xf>
    <xf numFmtId="0" fontId="33" fillId="7" borderId="5" xfId="0" applyFont="1" applyFill="1" applyBorder="1" applyAlignment="1">
      <alignment horizontal="center" vertical="top" wrapText="1"/>
    </xf>
    <xf numFmtId="0" fontId="33" fillId="8" borderId="5" xfId="0" applyFont="1" applyFill="1" applyBorder="1" applyAlignment="1">
      <alignment horizontal="center" vertical="center" wrapText="1"/>
    </xf>
    <xf numFmtId="0" fontId="7" fillId="0" borderId="0" xfId="0" applyFont="1" applyAlignment="1">
      <alignment horizontal="left" vertical="center"/>
    </xf>
    <xf numFmtId="0" fontId="33" fillId="6" borderId="5" xfId="0" applyFont="1" applyFill="1" applyBorder="1" applyAlignment="1">
      <alignment horizontal="right" vertical="top" wrapText="1"/>
    </xf>
    <xf numFmtId="0" fontId="33" fillId="7" borderId="5" xfId="0" applyFont="1" applyFill="1" applyBorder="1" applyAlignment="1">
      <alignment horizontal="right" vertical="top" wrapText="1"/>
    </xf>
    <xf numFmtId="0" fontId="33" fillId="6" borderId="5" xfId="0" applyFont="1" applyFill="1" applyBorder="1" applyAlignment="1">
      <alignment horizontal="center" vertical="center" wrapText="1"/>
    </xf>
    <xf numFmtId="0" fontId="34" fillId="6" borderId="5" xfId="0" applyFont="1" applyFill="1" applyBorder="1" applyAlignment="1">
      <alignment vertical="top" wrapText="1"/>
    </xf>
    <xf numFmtId="0" fontId="34" fillId="6" borderId="6" xfId="0" applyFont="1" applyFill="1" applyBorder="1" applyAlignment="1">
      <alignment vertical="top" wrapText="1"/>
    </xf>
    <xf numFmtId="0" fontId="33" fillId="7" borderId="7" xfId="0" applyFont="1" applyFill="1" applyBorder="1" applyAlignment="1">
      <alignment vertical="top" wrapText="1"/>
    </xf>
    <xf numFmtId="0" fontId="33" fillId="8" borderId="5" xfId="0" applyFont="1" applyFill="1" applyBorder="1" applyAlignment="1">
      <alignment horizontal="right" vertical="top" wrapText="1"/>
    </xf>
    <xf numFmtId="0" fontId="33" fillId="8" borderId="5" xfId="0" applyFont="1" applyFill="1" applyBorder="1" applyAlignment="1">
      <alignment vertical="top" wrapText="1"/>
    </xf>
    <xf numFmtId="0" fontId="33" fillId="8" borderId="7" xfId="0" applyFont="1" applyFill="1" applyBorder="1" applyAlignment="1">
      <alignment vertical="top" wrapText="1"/>
    </xf>
    <xf numFmtId="0" fontId="6" fillId="9" borderId="5" xfId="0" applyFont="1" applyFill="1" applyBorder="1" applyAlignment="1">
      <alignment horizontal="right" vertical="top" wrapText="1"/>
    </xf>
    <xf numFmtId="0" fontId="6" fillId="9" borderId="5" xfId="0" applyFont="1" applyFill="1" applyBorder="1" applyAlignment="1">
      <alignment horizontal="center" vertical="center" wrapText="1"/>
    </xf>
    <xf numFmtId="0" fontId="6" fillId="9" borderId="5" xfId="0" applyFont="1" applyFill="1" applyBorder="1" applyAlignment="1">
      <alignment vertical="top" wrapText="1"/>
    </xf>
    <xf numFmtId="0" fontId="7" fillId="9" borderId="6" xfId="0" applyFont="1" applyFill="1" applyBorder="1" applyAlignment="1">
      <alignment vertical="top" wrapText="1"/>
    </xf>
    <xf numFmtId="0" fontId="0" fillId="0" borderId="8" xfId="0" applyBorder="1"/>
    <xf numFmtId="0" fontId="4" fillId="0" borderId="0" xfId="0" applyFont="1" applyAlignment="1">
      <alignment horizontal="center" vertical="center"/>
    </xf>
    <xf numFmtId="0" fontId="2" fillId="0" borderId="0" xfId="0" applyFont="1" applyAlignment="1">
      <alignment horizontal="center" vertical="center"/>
    </xf>
    <xf numFmtId="0" fontId="35" fillId="0" borderId="0" xfId="0" applyFont="1" applyAlignment="1">
      <alignment horizontal="center" vertical="center"/>
    </xf>
    <xf numFmtId="0" fontId="3" fillId="0" borderId="1" xfId="0" applyFont="1" applyBorder="1"/>
    <xf numFmtId="0" fontId="4" fillId="9" borderId="1" xfId="0"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wrapText="1"/>
    </xf>
    <xf numFmtId="0" fontId="4" fillId="10" borderId="1" xfId="0" applyFont="1" applyFill="1" applyBorder="1" applyAlignment="1">
      <alignment horizontal="center"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7" fillId="9" borderId="1" xfId="0" applyFont="1" applyFill="1" applyBorder="1"/>
    <xf numFmtId="0" fontId="7" fillId="6" borderId="14" xfId="0" applyFont="1" applyFill="1" applyBorder="1"/>
    <xf numFmtId="0" fontId="7" fillId="6" borderId="1" xfId="0" applyFont="1" applyFill="1" applyBorder="1"/>
    <xf numFmtId="0" fontId="7" fillId="6" borderId="1" xfId="0" applyFont="1" applyFill="1" applyBorder="1" applyAlignment="1">
      <alignment horizontal="center"/>
    </xf>
    <xf numFmtId="0" fontId="4" fillId="9" borderId="1" xfId="0" applyFont="1" applyFill="1" applyBorder="1" applyAlignment="1">
      <alignment horizontal="center" wrapText="1"/>
    </xf>
    <xf numFmtId="0" fontId="7" fillId="7" borderId="1" xfId="0" applyFont="1" applyFill="1" applyBorder="1"/>
    <xf numFmtId="0" fontId="4" fillId="7" borderId="1" xfId="0" applyFont="1" applyFill="1" applyBorder="1" applyAlignment="1">
      <alignment horizontal="center" wrapText="1"/>
    </xf>
    <xf numFmtId="0" fontId="7" fillId="11" borderId="1" xfId="0" applyFont="1" applyFill="1" applyBorder="1"/>
    <xf numFmtId="0" fontId="4" fillId="11" borderId="1" xfId="0" applyFont="1" applyFill="1" applyBorder="1" applyAlignment="1">
      <alignment horizontal="center" wrapText="1"/>
    </xf>
    <xf numFmtId="0" fontId="4" fillId="6" borderId="15" xfId="0" applyFont="1" applyFill="1" applyBorder="1" applyAlignment="1">
      <alignment horizontal="center" wrapText="1"/>
    </xf>
    <xf numFmtId="0" fontId="4" fillId="10" borderId="1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7" fillId="6" borderId="1" xfId="0" applyFont="1" applyFill="1" applyBorder="1" applyAlignment="1">
      <alignment horizontal="center" vertical="center"/>
    </xf>
    <xf numFmtId="0" fontId="0" fillId="0" borderId="0" xfId="0" applyAlignment="1">
      <alignment wrapText="1"/>
    </xf>
    <xf numFmtId="0" fontId="0" fillId="0" borderId="18" xfId="0" applyBorder="1"/>
    <xf numFmtId="0" fontId="0" fillId="0" borderId="19" xfId="0" applyBorder="1"/>
    <xf numFmtId="0" fontId="0" fillId="0" borderId="20" xfId="0"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right"/>
    </xf>
    <xf numFmtId="0" fontId="30" fillId="12" borderId="0" xfId="0" applyFont="1" applyFill="1"/>
    <xf numFmtId="0" fontId="25" fillId="12" borderId="0" xfId="0" applyFont="1" applyFill="1" applyAlignment="1">
      <alignment vertical="justify" wrapText="1"/>
    </xf>
    <xf numFmtId="0" fontId="30" fillId="12" borderId="0" xfId="0" applyFont="1" applyFill="1" applyAlignment="1">
      <alignment horizontal="left" vertical="center"/>
    </xf>
    <xf numFmtId="0" fontId="25" fillId="12" borderId="0" xfId="0" applyFont="1" applyFill="1" applyAlignment="1">
      <alignment horizontal="center" vertical="top" wrapText="1"/>
    </xf>
    <xf numFmtId="0" fontId="25" fillId="12" borderId="0" xfId="0" applyFont="1" applyFill="1" applyAlignment="1">
      <alignment vertical="top" wrapText="1"/>
    </xf>
    <xf numFmtId="0" fontId="30" fillId="12" borderId="0" xfId="0" applyFont="1" applyFill="1" applyAlignment="1">
      <alignment vertical="center"/>
    </xf>
    <xf numFmtId="0" fontId="7" fillId="12" borderId="0" xfId="0" applyFont="1" applyFill="1" applyAlignment="1">
      <alignment horizontal="left"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8" fillId="5" borderId="15" xfId="0" applyFont="1" applyFill="1" applyBorder="1" applyAlignment="1">
      <alignment horizontal="center" vertical="center" wrapText="1"/>
    </xf>
    <xf numFmtId="0" fontId="3" fillId="0" borderId="0" xfId="0" applyFont="1" applyAlignment="1">
      <alignment horizontal="center" vertical="center" wrapText="1"/>
    </xf>
    <xf numFmtId="0" fontId="23" fillId="12" borderId="0" xfId="0" applyFont="1" applyFill="1" applyAlignment="1">
      <alignment horizontal="center" vertical="center" wrapText="1"/>
    </xf>
    <xf numFmtId="0" fontId="4" fillId="11" borderId="1"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8" fillId="5" borderId="30" xfId="0" applyFont="1" applyFill="1" applyBorder="1" applyAlignment="1">
      <alignment vertical="center" wrapText="1"/>
    </xf>
    <xf numFmtId="0" fontId="8" fillId="5" borderId="9" xfId="0" applyFont="1" applyFill="1" applyBorder="1" applyAlignment="1">
      <alignment vertical="center" wrapText="1"/>
    </xf>
    <xf numFmtId="0" fontId="5" fillId="3" borderId="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2" fillId="3" borderId="0" xfId="0" applyFont="1" applyFill="1" applyAlignment="1">
      <alignment horizontal="left" vertical="center" wrapText="1"/>
    </xf>
    <xf numFmtId="0" fontId="5" fillId="3" borderId="0" xfId="0" applyFont="1" applyFill="1" applyAlignment="1">
      <alignment horizontal="center" vertical="center"/>
    </xf>
    <xf numFmtId="0" fontId="23" fillId="12" borderId="0" xfId="0" applyFont="1" applyFill="1"/>
    <xf numFmtId="0" fontId="29" fillId="12" borderId="0" xfId="0" applyFont="1" applyFill="1"/>
    <xf numFmtId="0" fontId="24" fillId="12" borderId="0" xfId="0" applyFont="1" applyFill="1" applyAlignment="1">
      <alignment horizontal="right"/>
    </xf>
    <xf numFmtId="0" fontId="29" fillId="12" borderId="0" xfId="0" applyFont="1" applyFill="1" applyAlignment="1">
      <alignment horizontal="left"/>
    </xf>
    <xf numFmtId="0" fontId="23" fillId="12" borderId="0" xfId="0" applyFont="1" applyFill="1" applyAlignment="1">
      <alignment wrapText="1"/>
    </xf>
    <xf numFmtId="0" fontId="26" fillId="12" borderId="0" xfId="0" applyFont="1" applyFill="1" applyAlignment="1">
      <alignment horizontal="center" vertical="center" wrapText="1"/>
    </xf>
    <xf numFmtId="0" fontId="24" fillId="12" borderId="28" xfId="0" applyFont="1" applyFill="1" applyBorder="1" applyAlignment="1">
      <alignment horizontal="center" wrapText="1"/>
    </xf>
    <xf numFmtId="0" fontId="36" fillId="12" borderId="37" xfId="0" applyFont="1" applyFill="1" applyBorder="1" applyAlignment="1" applyProtection="1">
      <alignment horizontal="center" wrapText="1"/>
      <protection locked="0"/>
    </xf>
    <xf numFmtId="0" fontId="36" fillId="12" borderId="38" xfId="0" applyFont="1" applyFill="1" applyBorder="1" applyAlignment="1" applyProtection="1">
      <alignment horizontal="center" wrapText="1"/>
      <protection locked="0"/>
    </xf>
    <xf numFmtId="0" fontId="21" fillId="12" borderId="28" xfId="0" applyFont="1" applyFill="1" applyBorder="1" applyAlignment="1">
      <alignment horizontal="center"/>
    </xf>
    <xf numFmtId="0" fontId="23" fillId="12" borderId="23" xfId="0" applyFont="1" applyFill="1" applyBorder="1" applyAlignment="1">
      <alignment horizontal="center"/>
    </xf>
    <xf numFmtId="0" fontId="24" fillId="12" borderId="25" xfId="0" applyFont="1" applyFill="1" applyBorder="1" applyAlignment="1">
      <alignment horizontal="center" wrapText="1"/>
    </xf>
    <xf numFmtId="0" fontId="36" fillId="12" borderId="39" xfId="0" applyFont="1" applyFill="1" applyBorder="1" applyAlignment="1" applyProtection="1">
      <alignment horizontal="center" wrapText="1"/>
      <protection locked="0"/>
    </xf>
    <xf numFmtId="0" fontId="36" fillId="12" borderId="34" xfId="0" applyFont="1" applyFill="1" applyBorder="1" applyAlignment="1" applyProtection="1">
      <alignment horizontal="center" wrapText="1"/>
      <protection locked="0"/>
    </xf>
    <xf numFmtId="0" fontId="21" fillId="12" borderId="25" xfId="0" applyFont="1" applyFill="1" applyBorder="1" applyAlignment="1">
      <alignment horizontal="center"/>
    </xf>
    <xf numFmtId="0" fontId="23" fillId="12" borderId="24" xfId="0" applyFont="1" applyFill="1" applyBorder="1" applyAlignment="1">
      <alignment horizontal="center"/>
    </xf>
    <xf numFmtId="0" fontId="24" fillId="12" borderId="40" xfId="0" applyFont="1" applyFill="1" applyBorder="1" applyAlignment="1">
      <alignment horizontal="center" wrapText="1"/>
    </xf>
    <xf numFmtId="0" fontId="36" fillId="12" borderId="3" xfId="0" applyFont="1" applyFill="1" applyBorder="1" applyAlignment="1" applyProtection="1">
      <alignment horizontal="center" wrapText="1"/>
      <protection locked="0"/>
    </xf>
    <xf numFmtId="0" fontId="36" fillId="12" borderId="33" xfId="0" applyFont="1" applyFill="1" applyBorder="1" applyAlignment="1" applyProtection="1">
      <alignment horizontal="center" wrapText="1"/>
      <protection locked="0"/>
    </xf>
    <xf numFmtId="0" fontId="36" fillId="12" borderId="35" xfId="0" applyFont="1" applyFill="1" applyBorder="1" applyAlignment="1" applyProtection="1">
      <alignment horizontal="center" wrapText="1"/>
      <protection locked="0"/>
    </xf>
    <xf numFmtId="0" fontId="36" fillId="12" borderId="15" xfId="0" applyFont="1" applyFill="1" applyBorder="1" applyAlignment="1" applyProtection="1">
      <alignment horizontal="center" wrapText="1"/>
      <protection locked="0"/>
    </xf>
    <xf numFmtId="0" fontId="37" fillId="12" borderId="42" xfId="0" applyFont="1" applyFill="1" applyBorder="1" applyAlignment="1" applyProtection="1">
      <alignment horizontal="center" wrapText="1"/>
      <protection locked="0"/>
    </xf>
    <xf numFmtId="0" fontId="37" fillId="12" borderId="15" xfId="0" applyFont="1" applyFill="1" applyBorder="1" applyAlignment="1" applyProtection="1">
      <alignment horizontal="center" wrapText="1"/>
      <protection locked="0"/>
    </xf>
    <xf numFmtId="0" fontId="37" fillId="12" borderId="11" xfId="0" applyFont="1" applyFill="1" applyBorder="1" applyAlignment="1" applyProtection="1">
      <alignment horizontal="center" wrapText="1"/>
      <protection locked="0"/>
    </xf>
    <xf numFmtId="0" fontId="37" fillId="12" borderId="39" xfId="0" applyFont="1" applyFill="1" applyBorder="1" applyAlignment="1" applyProtection="1">
      <alignment horizontal="center" wrapText="1"/>
      <protection locked="0"/>
    </xf>
    <xf numFmtId="0" fontId="37" fillId="12" borderId="34" xfId="0" applyFont="1" applyFill="1" applyBorder="1" applyAlignment="1" applyProtection="1">
      <alignment horizontal="center" wrapText="1"/>
      <protection locked="0"/>
    </xf>
    <xf numFmtId="0" fontId="37" fillId="12" borderId="43" xfId="0" applyFont="1" applyFill="1" applyBorder="1" applyAlignment="1" applyProtection="1">
      <alignment horizontal="center" wrapText="1"/>
      <protection locked="0"/>
    </xf>
    <xf numFmtId="0" fontId="37" fillId="12" borderId="38" xfId="0" applyFont="1" applyFill="1" applyBorder="1" applyAlignment="1" applyProtection="1">
      <alignment horizontal="center" wrapText="1"/>
      <protection locked="0"/>
    </xf>
    <xf numFmtId="0" fontId="37" fillId="12" borderId="44" xfId="0" applyFont="1" applyFill="1" applyBorder="1" applyAlignment="1" applyProtection="1">
      <alignment horizontal="center" wrapText="1"/>
      <protection locked="0"/>
    </xf>
    <xf numFmtId="0" fontId="37" fillId="12" borderId="37" xfId="0" applyFont="1" applyFill="1" applyBorder="1" applyAlignment="1" applyProtection="1">
      <alignment horizontal="center" wrapText="1"/>
      <protection locked="0"/>
    </xf>
    <xf numFmtId="0" fontId="37" fillId="12" borderId="41" xfId="0" applyFont="1" applyFill="1" applyBorder="1" applyAlignment="1" applyProtection="1">
      <alignment horizontal="center" wrapText="1"/>
      <protection locked="0"/>
    </xf>
    <xf numFmtId="0" fontId="37" fillId="12" borderId="3" xfId="0" applyFont="1" applyFill="1" applyBorder="1" applyAlignment="1" applyProtection="1">
      <alignment horizontal="center" wrapText="1"/>
      <protection locked="0"/>
    </xf>
    <xf numFmtId="0" fontId="37" fillId="12" borderId="30" xfId="0" applyFont="1" applyFill="1" applyBorder="1" applyAlignment="1" applyProtection="1">
      <alignment horizontal="center" wrapText="1"/>
      <protection locked="0"/>
    </xf>
    <xf numFmtId="0" fontId="24" fillId="12" borderId="45" xfId="0" applyFont="1" applyFill="1" applyBorder="1" applyAlignment="1">
      <alignment horizontal="center" wrapText="1"/>
    </xf>
    <xf numFmtId="0" fontId="23" fillId="12" borderId="0" xfId="0" applyFont="1" applyFill="1" applyAlignment="1">
      <alignment vertical="center"/>
    </xf>
    <xf numFmtId="0" fontId="0" fillId="12" borderId="0" xfId="0" applyFill="1"/>
    <xf numFmtId="0" fontId="30" fillId="12" borderId="0" xfId="0" applyFont="1" applyFill="1" applyAlignment="1">
      <alignment horizontal="left" vertical="top"/>
    </xf>
    <xf numFmtId="0" fontId="30" fillId="12" borderId="0" xfId="0" applyFont="1" applyFill="1" applyAlignment="1">
      <alignment horizontal="right"/>
    </xf>
    <xf numFmtId="0" fontId="25" fillId="12" borderId="0" xfId="0" applyFont="1" applyFill="1" applyAlignment="1">
      <alignment vertical="center" wrapText="1"/>
    </xf>
    <xf numFmtId="0" fontId="30" fillId="12" borderId="0" xfId="0" applyFont="1" applyFill="1" applyAlignment="1">
      <alignment vertical="center" wrapText="1"/>
    </xf>
    <xf numFmtId="0" fontId="30" fillId="12" borderId="0" xfId="0" applyFont="1" applyFill="1" applyAlignment="1">
      <alignment horizontal="left" vertical="center" wrapText="1"/>
    </xf>
    <xf numFmtId="0" fontId="38" fillId="12" borderId="15" xfId="0" applyFont="1" applyFill="1" applyBorder="1" applyAlignment="1" applyProtection="1">
      <alignment horizontal="center" vertical="center"/>
      <protection locked="0"/>
    </xf>
    <xf numFmtId="0" fontId="25" fillId="12" borderId="38" xfId="0" applyFont="1" applyFill="1" applyBorder="1" applyAlignment="1">
      <alignment horizontal="center" vertical="center" wrapText="1"/>
    </xf>
    <xf numFmtId="0" fontId="7" fillId="12" borderId="61" xfId="0" applyFont="1" applyFill="1" applyBorder="1" applyAlignment="1">
      <alignment horizontal="left" vertical="center" wrapText="1"/>
    </xf>
    <xf numFmtId="0" fontId="32" fillId="12" borderId="0" xfId="0" applyFont="1" applyFill="1"/>
    <xf numFmtId="0" fontId="27" fillId="14" borderId="79" xfId="0" applyFont="1" applyFill="1" applyBorder="1" applyAlignment="1">
      <alignment horizontal="center" vertical="center"/>
    </xf>
    <xf numFmtId="0" fontId="25" fillId="12" borderId="18" xfId="0" applyFont="1" applyFill="1" applyBorder="1" applyAlignment="1">
      <alignment horizontal="left" vertical="center" wrapText="1"/>
    </xf>
    <xf numFmtId="0" fontId="25" fillId="12" borderId="19" xfId="0" applyFont="1" applyFill="1" applyBorder="1" applyAlignment="1">
      <alignment horizontal="left" vertical="center" wrapText="1"/>
    </xf>
    <xf numFmtId="0" fontId="25" fillId="12" borderId="20" xfId="0" applyFont="1" applyFill="1" applyBorder="1" applyAlignment="1">
      <alignment horizontal="left" vertical="center" wrapText="1"/>
    </xf>
    <xf numFmtId="0" fontId="25" fillId="14" borderId="83" xfId="0" applyFont="1" applyFill="1" applyBorder="1" applyAlignment="1">
      <alignment vertical="center" wrapText="1"/>
    </xf>
    <xf numFmtId="0" fontId="25" fillId="14" borderId="89" xfId="0" applyFont="1" applyFill="1" applyBorder="1" applyAlignment="1">
      <alignment vertical="center" wrapText="1"/>
    </xf>
    <xf numFmtId="0" fontId="22" fillId="14" borderId="96" xfId="0" applyFont="1" applyFill="1" applyBorder="1" applyAlignment="1">
      <alignment horizontal="center" vertical="center" textRotation="90" wrapText="1"/>
    </xf>
    <xf numFmtId="0" fontId="25" fillId="14" borderId="93" xfId="0" applyFont="1" applyFill="1" applyBorder="1" applyAlignment="1">
      <alignment horizontal="center" vertical="center" wrapText="1"/>
    </xf>
    <xf numFmtId="0" fontId="25" fillId="14" borderId="90" xfId="0" applyFont="1" applyFill="1" applyBorder="1" applyAlignment="1">
      <alignment horizontal="center" vertical="center" wrapText="1"/>
    </xf>
    <xf numFmtId="0" fontId="27" fillId="14" borderId="90" xfId="0" applyFont="1" applyFill="1" applyBorder="1" applyAlignment="1">
      <alignment horizontal="center" vertical="center" wrapText="1"/>
    </xf>
    <xf numFmtId="0" fontId="26" fillId="14" borderId="90" xfId="0" applyFont="1" applyFill="1" applyBorder="1" applyAlignment="1">
      <alignment horizontal="center" vertical="center" wrapText="1"/>
    </xf>
    <xf numFmtId="0" fontId="49" fillId="12" borderId="0" xfId="0" applyFont="1" applyFill="1" applyAlignment="1">
      <alignment vertical="center"/>
    </xf>
    <xf numFmtId="0" fontId="49" fillId="0" borderId="0" xfId="0" applyFont="1" applyAlignment="1">
      <alignment vertical="center"/>
    </xf>
    <xf numFmtId="0" fontId="46" fillId="12" borderId="0" xfId="0" applyFont="1" applyFill="1" applyAlignment="1">
      <alignment horizontal="center" vertical="center"/>
    </xf>
    <xf numFmtId="0" fontId="47" fillId="12" borderId="0" xfId="0" applyFont="1" applyFill="1" applyAlignment="1">
      <alignment horizontal="center" vertical="center"/>
    </xf>
    <xf numFmtId="0" fontId="48" fillId="12" borderId="0" xfId="0" applyFont="1" applyFill="1" applyAlignment="1">
      <alignment horizontal="center" vertical="center"/>
    </xf>
    <xf numFmtId="14" fontId="48" fillId="12" borderId="0" xfId="0" applyNumberFormat="1" applyFont="1" applyFill="1" applyAlignment="1">
      <alignment horizontal="center" vertical="center" wrapText="1"/>
    </xf>
    <xf numFmtId="0" fontId="48" fillId="12" borderId="0" xfId="0" applyFont="1" applyFill="1" applyAlignment="1">
      <alignment horizontal="center" vertical="center" wrapText="1"/>
    </xf>
    <xf numFmtId="0" fontId="51" fillId="12" borderId="0" xfId="0" applyFont="1" applyFill="1" applyAlignment="1">
      <alignment vertical="center"/>
    </xf>
    <xf numFmtId="0" fontId="51" fillId="0" borderId="0" xfId="0" applyFont="1" applyAlignment="1">
      <alignment vertical="center"/>
    </xf>
    <xf numFmtId="0" fontId="53" fillId="0" borderId="90" xfId="0" applyFont="1" applyBorder="1" applyAlignment="1">
      <alignment horizontal="center" vertical="center" wrapText="1"/>
    </xf>
    <xf numFmtId="0" fontId="54" fillId="0" borderId="83" xfId="0" applyFont="1" applyBorder="1" applyAlignment="1">
      <alignment horizontal="center" vertical="center" wrapText="1"/>
    </xf>
    <xf numFmtId="0" fontId="55" fillId="0" borderId="83" xfId="0" applyFont="1" applyBorder="1" applyAlignment="1" applyProtection="1">
      <alignment horizontal="center" vertical="center" wrapText="1"/>
      <protection locked="0"/>
    </xf>
    <xf numFmtId="0" fontId="56" fillId="0" borderId="83" xfId="0" applyFont="1" applyBorder="1" applyAlignment="1">
      <alignment horizontal="center" vertical="center"/>
    </xf>
    <xf numFmtId="0" fontId="53" fillId="0" borderId="89" xfId="0" applyFont="1" applyBorder="1" applyAlignment="1">
      <alignment horizontal="center" vertical="center" wrapText="1"/>
    </xf>
    <xf numFmtId="0" fontId="55" fillId="0" borderId="118" xfId="0" applyFont="1" applyBorder="1" applyAlignment="1" applyProtection="1">
      <alignment horizontal="center" vertical="center" wrapText="1"/>
      <protection locked="0"/>
    </xf>
    <xf numFmtId="0" fontId="56" fillId="0" borderId="118" xfId="0" applyFont="1" applyBorder="1" applyAlignment="1">
      <alignment horizontal="center" vertical="center"/>
    </xf>
    <xf numFmtId="0" fontId="53" fillId="0" borderId="119" xfId="0" applyFont="1" applyBorder="1" applyAlignment="1">
      <alignment horizontal="center" vertical="center" wrapText="1"/>
    </xf>
    <xf numFmtId="0" fontId="55" fillId="0" borderId="77" xfId="0" applyFont="1" applyBorder="1" applyAlignment="1" applyProtection="1">
      <alignment horizontal="center" vertical="center" wrapText="1"/>
      <protection locked="0"/>
    </xf>
    <xf numFmtId="0" fontId="56" fillId="0" borderId="77" xfId="0" applyFont="1" applyBorder="1" applyAlignment="1">
      <alignment horizontal="center" vertical="center"/>
    </xf>
    <xf numFmtId="0" fontId="53" fillId="0" borderId="121" xfId="0" applyFont="1" applyBorder="1" applyAlignment="1">
      <alignment horizontal="center" vertical="center" wrapText="1"/>
    </xf>
    <xf numFmtId="0" fontId="55" fillId="0" borderId="121" xfId="0" applyFont="1" applyBorder="1" applyAlignment="1" applyProtection="1">
      <alignment horizontal="center" vertical="center" wrapText="1"/>
      <protection locked="0"/>
    </xf>
    <xf numFmtId="0" fontId="56" fillId="0" borderId="121" xfId="0" applyFont="1" applyBorder="1" applyAlignment="1">
      <alignment horizontal="center" vertical="center"/>
    </xf>
    <xf numFmtId="0" fontId="24" fillId="12" borderId="51" xfId="0" applyFont="1" applyFill="1" applyBorder="1" applyAlignment="1">
      <alignment horizontal="center" wrapText="1"/>
    </xf>
    <xf numFmtId="0" fontId="24" fillId="12" borderId="16" xfId="0" applyFont="1" applyFill="1" applyBorder="1" applyAlignment="1">
      <alignment horizontal="center" wrapText="1"/>
    </xf>
    <xf numFmtId="0" fontId="38" fillId="12" borderId="61" xfId="0" applyFont="1" applyFill="1" applyBorder="1" applyAlignment="1" applyProtection="1">
      <alignment horizontal="center" vertical="center"/>
      <protection locked="0"/>
    </xf>
    <xf numFmtId="1" fontId="39" fillId="12" borderId="61" xfId="0" applyNumberFormat="1" applyFont="1" applyFill="1" applyBorder="1" applyAlignment="1">
      <alignment horizontal="center" vertical="center" wrapText="1"/>
    </xf>
    <xf numFmtId="0" fontId="38" fillId="12" borderId="61" xfId="0" applyFont="1" applyFill="1" applyBorder="1"/>
    <xf numFmtId="0" fontId="22" fillId="14" borderId="126" xfId="0" applyFont="1" applyFill="1" applyBorder="1" applyAlignment="1">
      <alignment horizontal="center" vertical="center" textRotation="90" wrapText="1"/>
    </xf>
    <xf numFmtId="0" fontId="25" fillId="14" borderId="127" xfId="0" applyFont="1" applyFill="1" applyBorder="1" applyAlignment="1">
      <alignment vertical="center" wrapText="1"/>
    </xf>
    <xf numFmtId="0" fontId="57" fillId="12" borderId="38" xfId="0" applyFont="1" applyFill="1" applyBorder="1" applyAlignment="1">
      <alignment vertical="center"/>
    </xf>
    <xf numFmtId="0" fontId="57" fillId="0" borderId="63" xfId="0" applyFont="1" applyBorder="1" applyAlignment="1">
      <alignment vertical="center"/>
    </xf>
    <xf numFmtId="0" fontId="53" fillId="14" borderId="29" xfId="0" applyFont="1" applyFill="1" applyBorder="1" applyAlignment="1">
      <alignment vertical="center"/>
    </xf>
    <xf numFmtId="14" fontId="49" fillId="0" borderId="124" xfId="0" applyNumberFormat="1" applyFont="1" applyBorder="1" applyAlignment="1">
      <alignment vertical="center"/>
    </xf>
    <xf numFmtId="14" fontId="49" fillId="0" borderId="74" xfId="0" applyNumberFormat="1" applyFont="1" applyBorder="1" applyAlignment="1">
      <alignment vertical="center"/>
    </xf>
    <xf numFmtId="0" fontId="36" fillId="12" borderId="42" xfId="0" applyFont="1" applyFill="1" applyBorder="1" applyAlignment="1" applyProtection="1">
      <alignment horizontal="center" wrapText="1"/>
      <protection locked="0"/>
    </xf>
    <xf numFmtId="0" fontId="24" fillId="12" borderId="61" xfId="0" applyFont="1" applyFill="1" applyBorder="1" applyAlignment="1">
      <alignment horizontal="center" wrapText="1"/>
    </xf>
    <xf numFmtId="0" fontId="36" fillId="12" borderId="61" xfId="1" applyFont="1" applyFill="1" applyBorder="1" applyAlignment="1" applyProtection="1">
      <alignment horizontal="center" wrapText="1"/>
      <protection locked="0"/>
    </xf>
    <xf numFmtId="0" fontId="36" fillId="12" borderId="61" xfId="0" applyFont="1" applyFill="1" applyBorder="1" applyAlignment="1" applyProtection="1">
      <alignment horizontal="center" wrapText="1"/>
      <protection locked="0"/>
    </xf>
    <xf numFmtId="0" fontId="21" fillId="12" borderId="61" xfId="0" applyFont="1" applyFill="1" applyBorder="1" applyAlignment="1">
      <alignment horizontal="center"/>
    </xf>
    <xf numFmtId="0" fontId="23" fillId="12" borderId="61" xfId="0" applyFont="1" applyFill="1" applyBorder="1" applyAlignment="1">
      <alignment horizontal="center"/>
    </xf>
    <xf numFmtId="0" fontId="7" fillId="12" borderId="0" xfId="0" applyFont="1" applyFill="1"/>
    <xf numFmtId="0" fontId="59" fillId="12" borderId="0" xfId="0" applyFont="1" applyFill="1" applyAlignment="1">
      <alignment horizontal="left" vertical="center" wrapText="1"/>
    </xf>
    <xf numFmtId="0" fontId="4" fillId="15" borderId="137" xfId="0" applyFont="1" applyFill="1" applyBorder="1" applyAlignment="1">
      <alignment horizontal="justify" vertical="center" wrapText="1"/>
    </xf>
    <xf numFmtId="0" fontId="4" fillId="15" borderId="138" xfId="0" applyFont="1" applyFill="1" applyBorder="1" applyAlignment="1">
      <alignment horizontal="justify" vertical="center" wrapText="1"/>
    </xf>
    <xf numFmtId="0" fontId="7" fillId="0" borderId="142" xfId="0" applyFont="1" applyBorder="1" applyAlignment="1">
      <alignment horizontal="left" vertical="center" wrapText="1"/>
    </xf>
    <xf numFmtId="0" fontId="7" fillId="0" borderId="142" xfId="0" applyFont="1" applyBorder="1" applyAlignment="1">
      <alignment horizontal="justify" vertical="center" wrapText="1"/>
    </xf>
    <xf numFmtId="0" fontId="7" fillId="0" borderId="141" xfId="0" applyFont="1" applyBorder="1" applyAlignment="1">
      <alignment horizontal="left" vertical="top" wrapText="1"/>
    </xf>
    <xf numFmtId="0" fontId="7" fillId="0" borderId="141" xfId="0" applyFont="1" applyBorder="1" applyAlignment="1">
      <alignment horizontal="justify" vertical="center" wrapText="1"/>
    </xf>
    <xf numFmtId="0" fontId="7" fillId="0" borderId="142" xfId="0" applyFont="1" applyBorder="1" applyAlignment="1">
      <alignment vertical="center" wrapText="1"/>
    </xf>
    <xf numFmtId="0" fontId="7" fillId="0" borderId="142" xfId="0" applyFont="1" applyBorder="1" applyAlignment="1">
      <alignment vertical="top" wrapText="1"/>
    </xf>
    <xf numFmtId="0" fontId="7" fillId="0" borderId="141" xfId="0" applyFont="1" applyBorder="1" applyAlignment="1">
      <alignment vertical="center" wrapText="1"/>
    </xf>
    <xf numFmtId="0" fontId="7" fillId="0" borderId="141" xfId="0" applyFont="1" applyBorder="1" applyAlignment="1">
      <alignment vertical="top" wrapText="1"/>
    </xf>
    <xf numFmtId="0" fontId="50" fillId="12" borderId="79" xfId="0" applyFont="1" applyFill="1" applyBorder="1" applyAlignment="1">
      <alignment horizontal="center" vertical="center"/>
    </xf>
    <xf numFmtId="0" fontId="50" fillId="12" borderId="104" xfId="0" applyFont="1" applyFill="1" applyBorder="1" applyAlignment="1">
      <alignment horizontal="center" vertical="center"/>
    </xf>
    <xf numFmtId="0" fontId="50" fillId="12" borderId="106" xfId="0" applyFont="1" applyFill="1" applyBorder="1" applyAlignment="1">
      <alignment horizontal="center" vertical="center"/>
    </xf>
    <xf numFmtId="0" fontId="50" fillId="12" borderId="109" xfId="0" applyFont="1" applyFill="1" applyBorder="1" applyAlignment="1">
      <alignment horizontal="center" vertical="center"/>
    </xf>
    <xf numFmtId="0" fontId="50" fillId="12" borderId="80" xfId="0" applyFont="1" applyFill="1" applyBorder="1" applyAlignment="1">
      <alignment horizontal="center" vertical="center" wrapText="1"/>
    </xf>
    <xf numFmtId="0" fontId="51" fillId="12" borderId="0" xfId="0" applyFont="1" applyFill="1" applyAlignment="1">
      <alignment horizontal="center" vertical="center"/>
    </xf>
    <xf numFmtId="0" fontId="50" fillId="12" borderId="0" xfId="0" applyFont="1" applyFill="1" applyAlignment="1">
      <alignment horizontal="right" vertical="center"/>
    </xf>
    <xf numFmtId="0" fontId="51" fillId="12" borderId="0" xfId="0" quotePrefix="1" applyFont="1" applyFill="1" applyAlignment="1">
      <alignment vertical="center"/>
    </xf>
    <xf numFmtId="0" fontId="50" fillId="16" borderId="144" xfId="0" applyFont="1" applyFill="1" applyBorder="1" applyAlignment="1">
      <alignment horizontal="center" vertical="center" wrapText="1"/>
    </xf>
    <xf numFmtId="0" fontId="50" fillId="16" borderId="145" xfId="0" applyFont="1" applyFill="1" applyBorder="1" applyAlignment="1">
      <alignment horizontal="center" vertical="center" wrapText="1"/>
    </xf>
    <xf numFmtId="0" fontId="50" fillId="16" borderId="149" xfId="0" applyFont="1" applyFill="1" applyBorder="1" applyAlignment="1">
      <alignment horizontal="center" vertical="center" wrapText="1"/>
    </xf>
    <xf numFmtId="0" fontId="50" fillId="12" borderId="134" xfId="0" applyFont="1" applyFill="1" applyBorder="1" applyAlignment="1">
      <alignment horizontal="center" vertical="center" wrapText="1"/>
    </xf>
    <xf numFmtId="0" fontId="50" fillId="12" borderId="124" xfId="0" applyFont="1" applyFill="1" applyBorder="1" applyAlignment="1">
      <alignment horizontal="left" vertical="center" wrapText="1"/>
    </xf>
    <xf numFmtId="0" fontId="49" fillId="12" borderId="124" xfId="0" applyFont="1" applyFill="1" applyBorder="1" applyAlignment="1">
      <alignment horizontal="left" vertical="center" wrapText="1"/>
    </xf>
    <xf numFmtId="0" fontId="61" fillId="12" borderId="153" xfId="0" applyFont="1" applyFill="1" applyBorder="1" applyAlignment="1">
      <alignment horizontal="center" vertical="center" wrapText="1"/>
    </xf>
    <xf numFmtId="0" fontId="50" fillId="12" borderId="103" xfId="0" applyFont="1" applyFill="1" applyBorder="1" applyAlignment="1">
      <alignment horizontal="center" vertical="center" wrapText="1"/>
    </xf>
    <xf numFmtId="0" fontId="49" fillId="0" borderId="74" xfId="0" applyFont="1" applyBorder="1" applyAlignment="1">
      <alignment horizontal="left" vertical="center" wrapText="1"/>
    </xf>
    <xf numFmtId="0" fontId="61" fillId="0" borderId="107" xfId="0" applyFont="1" applyBorder="1" applyAlignment="1">
      <alignment horizontal="center" vertical="center" wrapText="1"/>
    </xf>
    <xf numFmtId="0" fontId="47" fillId="12" borderId="0" xfId="0" applyFont="1" applyFill="1" applyAlignment="1">
      <alignment horizontal="center" vertical="center" wrapText="1"/>
    </xf>
    <xf numFmtId="0" fontId="48" fillId="12" borderId="0" xfId="0" applyFont="1" applyFill="1" applyAlignment="1">
      <alignment horizontal="left" vertical="center" wrapText="1"/>
    </xf>
    <xf numFmtId="0" fontId="62" fillId="12" borderId="0" xfId="0" applyFont="1" applyFill="1" applyAlignment="1">
      <alignment horizontal="center" vertical="center" wrapText="1"/>
    </xf>
    <xf numFmtId="0" fontId="50" fillId="16" borderId="99" xfId="0" applyFont="1" applyFill="1" applyBorder="1" applyAlignment="1">
      <alignment horizontal="center" vertical="center" wrapText="1"/>
    </xf>
    <xf numFmtId="0" fontId="50" fillId="16" borderId="71" xfId="0" applyFont="1" applyFill="1" applyBorder="1" applyAlignment="1">
      <alignment horizontal="center" vertical="center" wrapText="1"/>
    </xf>
    <xf numFmtId="0" fontId="50" fillId="0" borderId="124" xfId="0" applyFont="1" applyBorder="1" applyAlignment="1">
      <alignment horizontal="center" vertical="center" wrapText="1"/>
    </xf>
    <xf numFmtId="0" fontId="19" fillId="0" borderId="0" xfId="0" applyFont="1" applyAlignment="1">
      <alignment horizontal="left" vertical="center" wrapText="1"/>
    </xf>
    <xf numFmtId="0" fontId="51" fillId="0" borderId="74" xfId="0" applyFont="1" applyBorder="1" applyAlignment="1">
      <alignment horizontal="left" vertical="center" wrapText="1"/>
    </xf>
    <xf numFmtId="0" fontId="48" fillId="12" borderId="0" xfId="0" applyFont="1" applyFill="1" applyAlignment="1">
      <alignment horizontal="left" vertical="center"/>
    </xf>
    <xf numFmtId="0" fontId="48" fillId="12" borderId="0" xfId="0" applyFont="1" applyFill="1" applyAlignment="1">
      <alignment vertical="center"/>
    </xf>
    <xf numFmtId="0" fontId="47" fillId="12" borderId="0" xfId="0" applyFont="1" applyFill="1" applyAlignment="1">
      <alignment vertical="center" wrapText="1"/>
    </xf>
    <xf numFmtId="0" fontId="50" fillId="14" borderId="155" xfId="0" applyFont="1" applyFill="1" applyBorder="1" applyAlignment="1">
      <alignment horizontal="center" vertical="center"/>
    </xf>
    <xf numFmtId="0" fontId="50" fillId="14" borderId="159" xfId="0" applyFont="1" applyFill="1" applyBorder="1" applyAlignment="1">
      <alignment horizontal="center" vertical="center"/>
    </xf>
    <xf numFmtId="0" fontId="50" fillId="14" borderId="160" xfId="0" applyFont="1" applyFill="1" applyBorder="1" applyAlignment="1">
      <alignment horizontal="center" vertical="center"/>
    </xf>
    <xf numFmtId="0" fontId="51" fillId="12" borderId="124" xfId="0" applyFont="1" applyFill="1" applyBorder="1" applyAlignment="1">
      <alignment horizontal="center" vertical="center" wrapText="1"/>
    </xf>
    <xf numFmtId="0" fontId="51" fillId="12" borderId="123" xfId="0" applyFont="1" applyFill="1" applyBorder="1" applyAlignment="1">
      <alignment vertical="center"/>
    </xf>
    <xf numFmtId="14" fontId="51" fillId="12" borderId="153" xfId="0" applyNumberFormat="1" applyFont="1" applyFill="1" applyBorder="1" applyAlignment="1">
      <alignment vertical="center"/>
    </xf>
    <xf numFmtId="0" fontId="51" fillId="0" borderId="74" xfId="0" applyFont="1" applyBorder="1" applyAlignment="1">
      <alignment horizontal="center" vertical="center" wrapText="1"/>
    </xf>
    <xf numFmtId="0" fontId="51" fillId="0" borderId="106" xfId="0" applyFont="1" applyBorder="1" applyAlignment="1">
      <alignment vertical="center"/>
    </xf>
    <xf numFmtId="14" fontId="51" fillId="0" borderId="107" xfId="0" applyNumberFormat="1" applyFont="1" applyBorder="1" applyAlignment="1">
      <alignment vertical="center"/>
    </xf>
    <xf numFmtId="0" fontId="51" fillId="0" borderId="107" xfId="0" applyFont="1" applyBorder="1" applyAlignment="1">
      <alignment vertical="center"/>
    </xf>
    <xf numFmtId="0" fontId="51" fillId="12" borderId="77" xfId="0" applyFont="1" applyFill="1" applyBorder="1" applyAlignment="1">
      <alignment horizontal="center" vertical="center" wrapText="1"/>
    </xf>
    <xf numFmtId="0" fontId="51" fillId="12" borderId="80" xfId="0" applyFont="1" applyFill="1" applyBorder="1" applyAlignment="1">
      <alignment vertical="center"/>
    </xf>
    <xf numFmtId="0" fontId="51" fillId="12" borderId="111" xfId="0" applyFont="1" applyFill="1" applyBorder="1" applyAlignment="1">
      <alignment vertical="center"/>
    </xf>
    <xf numFmtId="0" fontId="53" fillId="14" borderId="164" xfId="0" applyFont="1" applyFill="1" applyBorder="1" applyAlignment="1">
      <alignment vertical="center"/>
    </xf>
    <xf numFmtId="0" fontId="53" fillId="0" borderId="77" xfId="0" applyFont="1" applyBorder="1" applyAlignment="1">
      <alignment vertical="center"/>
    </xf>
    <xf numFmtId="0" fontId="25" fillId="12" borderId="61" xfId="0" applyFont="1" applyFill="1" applyBorder="1" applyAlignment="1">
      <alignment horizontal="center" vertical="center" wrapText="1"/>
    </xf>
    <xf numFmtId="0" fontId="25" fillId="12" borderId="61" xfId="0" applyFont="1" applyFill="1" applyBorder="1" applyAlignment="1">
      <alignment horizontal="center" vertical="center"/>
    </xf>
    <xf numFmtId="0" fontId="39" fillId="12" borderId="61" xfId="0" applyFont="1" applyFill="1" applyBorder="1" applyAlignment="1">
      <alignment horizontal="center" vertical="center"/>
    </xf>
    <xf numFmtId="0" fontId="38" fillId="12" borderId="61" xfId="0" applyFont="1" applyFill="1" applyBorder="1" applyAlignment="1" applyProtection="1">
      <alignment horizontal="center" vertical="center" wrapText="1"/>
      <protection locked="0"/>
    </xf>
    <xf numFmtId="0" fontId="38" fillId="12" borderId="61" xfId="0" applyFont="1" applyFill="1" applyBorder="1" applyAlignment="1" applyProtection="1">
      <alignment horizontal="left" vertical="center" wrapText="1"/>
      <protection locked="0"/>
    </xf>
    <xf numFmtId="0" fontId="38" fillId="12" borderId="15" xfId="0" applyFont="1" applyFill="1" applyBorder="1" applyAlignment="1" applyProtection="1">
      <alignment horizontal="left" vertical="center" wrapText="1"/>
      <protection locked="0"/>
    </xf>
    <xf numFmtId="0" fontId="63" fillId="12" borderId="0" xfId="0" applyFont="1" applyFill="1"/>
    <xf numFmtId="0" fontId="63" fillId="12" borderId="0" xfId="0" applyFont="1" applyFill="1" applyAlignment="1">
      <alignment horizontal="center"/>
    </xf>
    <xf numFmtId="0" fontId="64" fillId="17" borderId="166" xfId="0" applyFont="1" applyFill="1" applyBorder="1" applyAlignment="1">
      <alignment horizontal="center" vertical="center" wrapText="1"/>
    </xf>
    <xf numFmtId="0" fontId="64" fillId="17" borderId="53" xfId="0" applyFont="1" applyFill="1" applyBorder="1" applyAlignment="1">
      <alignment horizontal="center" vertical="center" wrapText="1"/>
    </xf>
    <xf numFmtId="0" fontId="64" fillId="17" borderId="52" xfId="0" applyFont="1" applyFill="1" applyBorder="1" applyAlignment="1">
      <alignment horizontal="center" vertical="center" wrapText="1"/>
    </xf>
    <xf numFmtId="0" fontId="24" fillId="17" borderId="4" xfId="0" applyFont="1" applyFill="1" applyBorder="1" applyAlignment="1">
      <alignment horizontal="center" vertical="center" wrapText="1"/>
    </xf>
    <xf numFmtId="0" fontId="24" fillId="17" borderId="26" xfId="0" applyFont="1" applyFill="1" applyBorder="1" applyAlignment="1">
      <alignment horizontal="center" vertical="center" wrapText="1"/>
    </xf>
    <xf numFmtId="0" fontId="24" fillId="17" borderId="48" xfId="0" applyFont="1" applyFill="1" applyBorder="1" applyAlignment="1">
      <alignment horizontal="center" vertical="center" wrapText="1"/>
    </xf>
    <xf numFmtId="0" fontId="24" fillId="17" borderId="60" xfId="0" applyFont="1" applyFill="1" applyBorder="1" applyAlignment="1">
      <alignment horizontal="center" vertical="center" wrapText="1"/>
    </xf>
    <xf numFmtId="0" fontId="66" fillId="17" borderId="19" xfId="0" applyFont="1" applyFill="1" applyBorder="1" applyAlignment="1">
      <alignment horizontal="center" vertical="top" wrapText="1"/>
    </xf>
    <xf numFmtId="0" fontId="66" fillId="17" borderId="26" xfId="0" applyFont="1" applyFill="1" applyBorder="1" applyAlignment="1">
      <alignment horizontal="center" vertical="top" wrapText="1"/>
    </xf>
    <xf numFmtId="0" fontId="67" fillId="12" borderId="23" xfId="0" applyFont="1" applyFill="1" applyBorder="1" applyAlignment="1" applyProtection="1">
      <alignment vertical="center" wrapText="1"/>
      <protection locked="0"/>
    </xf>
    <xf numFmtId="0" fontId="67" fillId="12" borderId="167" xfId="0" applyFont="1" applyFill="1" applyBorder="1" applyAlignment="1" applyProtection="1">
      <alignment vertical="center" wrapText="1"/>
      <protection locked="0"/>
    </xf>
    <xf numFmtId="0" fontId="67" fillId="12" borderId="168" xfId="0" applyFont="1" applyFill="1" applyBorder="1" applyAlignment="1" applyProtection="1">
      <alignment vertical="center" wrapText="1"/>
      <protection locked="0"/>
    </xf>
    <xf numFmtId="14" fontId="67" fillId="12" borderId="49" xfId="0" applyNumberFormat="1" applyFont="1" applyFill="1" applyBorder="1" applyAlignment="1">
      <alignment horizontal="center" vertical="top" wrapText="1"/>
    </xf>
    <xf numFmtId="14" fontId="67" fillId="12" borderId="168" xfId="0" applyNumberFormat="1" applyFont="1" applyFill="1" applyBorder="1" applyAlignment="1">
      <alignment horizontal="center" vertical="top" wrapText="1"/>
    </xf>
    <xf numFmtId="0" fontId="63" fillId="0" borderId="0" xfId="0" applyFont="1"/>
    <xf numFmtId="0" fontId="63" fillId="0" borderId="0" xfId="0" applyFont="1" applyAlignment="1">
      <alignment horizontal="center"/>
    </xf>
    <xf numFmtId="0" fontId="0" fillId="12" borderId="0" xfId="0" applyFill="1" applyAlignment="1">
      <alignment horizontal="center" vertical="center" wrapText="1"/>
    </xf>
    <xf numFmtId="0" fontId="24" fillId="17" borderId="66" xfId="0" applyFont="1" applyFill="1" applyBorder="1" applyAlignment="1">
      <alignment horizontal="center" vertical="center" wrapText="1"/>
    </xf>
    <xf numFmtId="0" fontId="63" fillId="12" borderId="22" xfId="0" applyFont="1" applyFill="1" applyBorder="1" applyAlignment="1">
      <alignment horizontal="center" vertical="center" wrapText="1"/>
    </xf>
    <xf numFmtId="0" fontId="63" fillId="12" borderId="2" xfId="0" applyFont="1" applyFill="1" applyBorder="1" applyAlignment="1">
      <alignment horizontal="center" vertical="center" wrapText="1"/>
    </xf>
    <xf numFmtId="0" fontId="68" fillId="12" borderId="37" xfId="0" applyFont="1" applyFill="1" applyBorder="1" applyAlignment="1">
      <alignment vertical="center" wrapText="1"/>
    </xf>
    <xf numFmtId="0" fontId="68" fillId="12" borderId="136" xfId="0" applyFont="1" applyFill="1" applyBorder="1" applyAlignment="1">
      <alignment vertical="center" wrapText="1"/>
    </xf>
    <xf numFmtId="0" fontId="68" fillId="12" borderId="39" xfId="0" applyFont="1" applyFill="1" applyBorder="1" applyAlignment="1">
      <alignment vertical="center" wrapText="1"/>
    </xf>
    <xf numFmtId="0" fontId="69" fillId="12" borderId="38" xfId="0" applyFont="1" applyFill="1" applyBorder="1" applyAlignment="1">
      <alignment horizontal="left" vertical="center" wrapText="1"/>
    </xf>
    <xf numFmtId="0" fontId="69" fillId="12" borderId="61" xfId="0" applyFont="1" applyFill="1" applyBorder="1" applyAlignment="1">
      <alignment horizontal="left" vertical="center" wrapText="1"/>
    </xf>
    <xf numFmtId="0" fontId="69" fillId="12" borderId="63" xfId="0" applyFont="1" applyFill="1" applyBorder="1" applyAlignment="1">
      <alignment horizontal="left" vertical="center" wrapText="1"/>
    </xf>
    <xf numFmtId="0" fontId="69" fillId="12" borderId="33" xfId="0" applyFont="1" applyFill="1" applyBorder="1" applyAlignment="1">
      <alignment horizontal="left" vertical="center" wrapText="1"/>
    </xf>
    <xf numFmtId="0" fontId="69" fillId="12" borderId="69" xfId="0" applyFont="1" applyFill="1" applyBorder="1" applyAlignment="1">
      <alignment horizontal="left" vertical="center" wrapText="1"/>
    </xf>
    <xf numFmtId="0" fontId="24" fillId="12" borderId="0" xfId="0" applyFont="1" applyFill="1" applyAlignment="1">
      <alignment horizontal="center" vertical="center" wrapText="1"/>
    </xf>
    <xf numFmtId="0" fontId="0" fillId="12" borderId="2" xfId="0" applyFill="1" applyBorder="1" applyAlignment="1">
      <alignment horizontal="center" vertical="center"/>
    </xf>
    <xf numFmtId="0" fontId="0" fillId="12" borderId="2" xfId="0" applyFill="1" applyBorder="1" applyAlignment="1">
      <alignment horizontal="center" wrapText="1"/>
    </xf>
    <xf numFmtId="0" fontId="0" fillId="12" borderId="0" xfId="0" applyFill="1" applyAlignment="1">
      <alignment horizontal="center" wrapText="1"/>
    </xf>
    <xf numFmtId="0" fontId="69" fillId="12" borderId="65" xfId="0" applyFont="1" applyFill="1" applyBorder="1" applyAlignment="1">
      <alignment horizontal="left" vertical="center" wrapText="1"/>
    </xf>
    <xf numFmtId="0" fontId="24" fillId="17" borderId="136" xfId="0" applyFont="1" applyFill="1" applyBorder="1" applyAlignment="1">
      <alignment horizontal="center" vertical="center" wrapText="1"/>
    </xf>
    <xf numFmtId="0" fontId="0" fillId="12" borderId="69" xfId="0" applyFill="1" applyBorder="1" applyAlignment="1">
      <alignment horizontal="center" vertical="center" wrapText="1"/>
    </xf>
    <xf numFmtId="0" fontId="24" fillId="17" borderId="39" xfId="0" applyFont="1" applyFill="1" applyBorder="1" applyAlignment="1">
      <alignment horizontal="center" vertical="center" wrapText="1"/>
    </xf>
    <xf numFmtId="0" fontId="7" fillId="12" borderId="63" xfId="0" applyFont="1" applyFill="1" applyBorder="1" applyAlignment="1">
      <alignment horizontal="left" vertical="center" wrapText="1"/>
    </xf>
    <xf numFmtId="0" fontId="0" fillId="12" borderId="35" xfId="0" applyFill="1" applyBorder="1" applyAlignment="1">
      <alignment horizontal="center" vertical="center" wrapText="1"/>
    </xf>
    <xf numFmtId="0" fontId="2" fillId="12" borderId="38" xfId="0" applyFont="1" applyFill="1" applyBorder="1" applyAlignment="1">
      <alignment horizontal="justify" vertical="center" wrapText="1"/>
    </xf>
    <xf numFmtId="0" fontId="29" fillId="12" borderId="48" xfId="0" applyFont="1" applyFill="1" applyBorder="1" applyAlignment="1">
      <alignment horizontal="center" vertical="center" wrapText="1"/>
    </xf>
    <xf numFmtId="0" fontId="29" fillId="12" borderId="28" xfId="0" applyFont="1" applyFill="1" applyBorder="1" applyAlignment="1">
      <alignment horizontal="center" vertical="center" wrapText="1"/>
    </xf>
    <xf numFmtId="0" fontId="29" fillId="13" borderId="53" xfId="0" applyFont="1" applyFill="1" applyBorder="1" applyAlignment="1">
      <alignment horizontal="center" vertical="center" wrapText="1"/>
    </xf>
    <xf numFmtId="0" fontId="2" fillId="12" borderId="61" xfId="0" applyFont="1" applyFill="1" applyBorder="1" applyAlignment="1">
      <alignment horizontal="justify" vertical="center" wrapText="1"/>
    </xf>
    <xf numFmtId="0" fontId="29" fillId="12" borderId="60" xfId="0" applyFont="1" applyFill="1" applyBorder="1" applyAlignment="1">
      <alignment horizontal="center" vertical="center" wrapText="1"/>
    </xf>
    <xf numFmtId="0" fontId="29" fillId="12" borderId="62" xfId="0" applyFont="1" applyFill="1" applyBorder="1" applyAlignment="1">
      <alignment horizontal="center" vertical="center" wrapText="1"/>
    </xf>
    <xf numFmtId="0" fontId="26" fillId="3" borderId="57" xfId="0" applyFont="1" applyFill="1" applyBorder="1" applyAlignment="1">
      <alignment horizontal="center" vertical="center" wrapText="1"/>
    </xf>
    <xf numFmtId="0" fontId="29" fillId="13" borderId="16" xfId="0" applyFont="1" applyFill="1" applyBorder="1" applyAlignment="1">
      <alignment horizontal="center" vertical="center" wrapText="1"/>
    </xf>
    <xf numFmtId="0" fontId="26" fillId="3" borderId="64" xfId="0" applyFont="1" applyFill="1" applyBorder="1" applyAlignment="1">
      <alignment vertical="center" wrapText="1"/>
    </xf>
    <xf numFmtId="0" fontId="2" fillId="0" borderId="61" xfId="0" applyFont="1" applyBorder="1" applyAlignment="1">
      <alignment vertical="center" wrapText="1"/>
    </xf>
    <xf numFmtId="0" fontId="2" fillId="12" borderId="57" xfId="0" applyFont="1" applyFill="1" applyBorder="1" applyAlignment="1">
      <alignment horizontal="justify" vertical="center" wrapText="1"/>
    </xf>
    <xf numFmtId="0" fontId="29" fillId="12" borderId="66" xfId="0" applyFont="1" applyFill="1" applyBorder="1" applyAlignment="1">
      <alignment horizontal="center" vertical="center" wrapText="1"/>
    </xf>
    <xf numFmtId="0" fontId="29" fillId="12" borderId="67" xfId="0" applyFont="1" applyFill="1" applyBorder="1" applyAlignment="1">
      <alignment horizontal="center" vertical="center" wrapText="1"/>
    </xf>
    <xf numFmtId="0" fontId="68" fillId="12" borderId="18" xfId="0" applyFont="1" applyFill="1" applyBorder="1" applyAlignment="1">
      <alignment vertical="center" wrapText="1"/>
    </xf>
    <xf numFmtId="0" fontId="68" fillId="12" borderId="19" xfId="0" applyFont="1" applyFill="1" applyBorder="1" applyAlignment="1">
      <alignment vertical="center" wrapText="1"/>
    </xf>
    <xf numFmtId="0" fontId="68" fillId="12" borderId="20" xfId="0" applyFont="1" applyFill="1" applyBorder="1" applyAlignment="1">
      <alignment vertical="center" wrapText="1"/>
    </xf>
    <xf numFmtId="0" fontId="68" fillId="12" borderId="21" xfId="0" applyFont="1" applyFill="1" applyBorder="1" applyAlignment="1">
      <alignment vertical="center" wrapText="1"/>
    </xf>
    <xf numFmtId="0" fontId="68" fillId="12" borderId="0" xfId="0" applyFont="1" applyFill="1" applyAlignment="1">
      <alignment vertical="center" wrapText="1"/>
    </xf>
    <xf numFmtId="0" fontId="68" fillId="12" borderId="5" xfId="0" applyFont="1" applyFill="1" applyBorder="1" applyAlignment="1">
      <alignment vertical="center" wrapText="1"/>
    </xf>
    <xf numFmtId="0" fontId="68" fillId="12" borderId="22" xfId="0" applyFont="1" applyFill="1" applyBorder="1" applyAlignment="1">
      <alignment vertical="center" wrapText="1"/>
    </xf>
    <xf numFmtId="0" fontId="68" fillId="12" borderId="2" xfId="0" applyFont="1" applyFill="1" applyBorder="1" applyAlignment="1">
      <alignment vertical="center" wrapText="1"/>
    </xf>
    <xf numFmtId="0" fontId="68" fillId="12" borderId="6" xfId="0" applyFont="1" applyFill="1" applyBorder="1" applyAlignment="1">
      <alignment vertical="center" wrapText="1"/>
    </xf>
    <xf numFmtId="0" fontId="26" fillId="9" borderId="53" xfId="0" applyFont="1" applyFill="1" applyBorder="1" applyAlignment="1">
      <alignment horizontal="center" vertical="center" wrapText="1"/>
    </xf>
    <xf numFmtId="0" fontId="38" fillId="12" borderId="0" xfId="0" applyFont="1" applyFill="1"/>
    <xf numFmtId="0" fontId="38" fillId="12" borderId="5" xfId="0" applyFont="1" applyFill="1" applyBorder="1"/>
    <xf numFmtId="0" fontId="30" fillId="12" borderId="61" xfId="0" applyFont="1" applyFill="1" applyBorder="1" applyAlignment="1">
      <alignment horizontal="center" vertical="center" wrapText="1"/>
    </xf>
    <xf numFmtId="0" fontId="38" fillId="12" borderId="63" xfId="0" applyFont="1" applyFill="1" applyBorder="1" applyAlignment="1" applyProtection="1">
      <alignment horizontal="center" vertical="center"/>
      <protection locked="0"/>
    </xf>
    <xf numFmtId="0" fontId="39" fillId="12" borderId="63" xfId="0" applyFont="1" applyFill="1" applyBorder="1" applyAlignment="1">
      <alignment horizontal="center" vertical="center"/>
    </xf>
    <xf numFmtId="1" fontId="39" fillId="12" borderId="63" xfId="0" applyNumberFormat="1" applyFont="1" applyFill="1" applyBorder="1" applyAlignment="1">
      <alignment horizontal="center" vertical="center" wrapText="1"/>
    </xf>
    <xf numFmtId="0" fontId="38" fillId="12" borderId="63" xfId="0" applyFont="1" applyFill="1" applyBorder="1"/>
    <xf numFmtId="0" fontId="38" fillId="12" borderId="63" xfId="0" applyFont="1" applyFill="1" applyBorder="1" applyAlignment="1" applyProtection="1">
      <alignment horizontal="center" vertical="center" wrapText="1"/>
      <protection locked="0"/>
    </xf>
    <xf numFmtId="0" fontId="38" fillId="12" borderId="63" xfId="0" applyFont="1" applyFill="1" applyBorder="1" applyAlignment="1" applyProtection="1">
      <alignment horizontal="left" vertical="center" wrapText="1"/>
      <protection locked="0"/>
    </xf>
    <xf numFmtId="0" fontId="48" fillId="0" borderId="125" xfId="0" applyFont="1" applyBorder="1" applyAlignment="1">
      <alignment horizontal="center" vertical="center"/>
    </xf>
    <xf numFmtId="0" fontId="48" fillId="0" borderId="12" xfId="0" applyFont="1" applyBorder="1" applyAlignment="1">
      <alignment horizontal="center" vertical="center"/>
    </xf>
    <xf numFmtId="0" fontId="48" fillId="0" borderId="123" xfId="0" applyFont="1" applyBorder="1" applyAlignment="1">
      <alignment horizontal="center" vertical="center"/>
    </xf>
    <xf numFmtId="14" fontId="48" fillId="0" borderId="124" xfId="0" applyNumberFormat="1" applyFont="1" applyBorder="1" applyAlignment="1">
      <alignment horizontal="center" vertical="center"/>
    </xf>
    <xf numFmtId="0" fontId="48" fillId="0" borderId="124" xfId="0" applyFont="1" applyBorder="1" applyAlignment="1">
      <alignment horizontal="center" vertical="center"/>
    </xf>
    <xf numFmtId="14" fontId="48" fillId="0" borderId="125" xfId="0" applyNumberFormat="1" applyFont="1" applyBorder="1" applyAlignment="1">
      <alignment horizontal="center" vertical="center"/>
    </xf>
    <xf numFmtId="0" fontId="2" fillId="0" borderId="57" xfId="0" applyFont="1" applyBorder="1" applyAlignment="1">
      <alignment vertical="center" wrapText="1"/>
    </xf>
    <xf numFmtId="0" fontId="26" fillId="6" borderId="32" xfId="0" applyFont="1" applyFill="1" applyBorder="1" applyAlignment="1">
      <alignment vertical="center" wrapText="1"/>
    </xf>
    <xf numFmtId="10" fontId="30" fillId="12" borderId="0" xfId="2" applyNumberFormat="1" applyFont="1" applyFill="1"/>
    <xf numFmtId="0" fontId="25" fillId="12" borderId="38" xfId="0" applyFont="1" applyFill="1" applyBorder="1" applyAlignment="1">
      <alignment horizontal="center" vertical="center"/>
    </xf>
    <xf numFmtId="0" fontId="38" fillId="12" borderId="38" xfId="0" applyFont="1" applyFill="1" applyBorder="1" applyAlignment="1" applyProtection="1">
      <alignment horizontal="center" vertical="center" wrapText="1"/>
      <protection locked="0"/>
    </xf>
    <xf numFmtId="0" fontId="38" fillId="12" borderId="38" xfId="0" applyFont="1" applyFill="1" applyBorder="1" applyAlignment="1" applyProtection="1">
      <alignment horizontal="center" vertical="center"/>
      <protection locked="0"/>
    </xf>
    <xf numFmtId="0" fontId="39" fillId="12" borderId="38" xfId="0" applyFont="1" applyFill="1" applyBorder="1" applyAlignment="1">
      <alignment horizontal="center" vertical="center"/>
    </xf>
    <xf numFmtId="1" fontId="39" fillId="12" borderId="38" xfId="0" applyNumberFormat="1" applyFont="1" applyFill="1" applyBorder="1" applyAlignment="1">
      <alignment horizontal="center" vertical="center" wrapText="1"/>
    </xf>
    <xf numFmtId="0" fontId="38" fillId="12" borderId="38" xfId="0" applyFont="1" applyFill="1" applyBorder="1"/>
    <xf numFmtId="0" fontId="25" fillId="12" borderId="39" xfId="0" applyFont="1" applyFill="1" applyBorder="1" applyAlignment="1">
      <alignment horizontal="center" vertical="center" wrapText="1"/>
    </xf>
    <xf numFmtId="0" fontId="25" fillId="12" borderId="37" xfId="0" applyFont="1" applyFill="1" applyBorder="1" applyAlignment="1">
      <alignment horizontal="center" vertical="center" wrapText="1"/>
    </xf>
    <xf numFmtId="14" fontId="67" fillId="12" borderId="60" xfId="0" applyNumberFormat="1" applyFont="1" applyFill="1" applyBorder="1" applyAlignment="1">
      <alignment horizontal="center" vertical="top" wrapText="1"/>
    </xf>
    <xf numFmtId="14" fontId="67" fillId="12" borderId="167" xfId="0" applyNumberFormat="1" applyFont="1" applyFill="1" applyBorder="1" applyAlignment="1">
      <alignment horizontal="center" vertical="top" wrapText="1"/>
    </xf>
    <xf numFmtId="0" fontId="66" fillId="17" borderId="46" xfId="0" applyFont="1" applyFill="1" applyBorder="1" applyAlignment="1">
      <alignment horizontal="center" vertical="top" wrapText="1"/>
    </xf>
    <xf numFmtId="0" fontId="66" fillId="17" borderId="17" xfId="0" applyFont="1" applyFill="1" applyBorder="1" applyAlignment="1">
      <alignment horizontal="center" vertical="top" wrapText="1"/>
    </xf>
    <xf numFmtId="0" fontId="72" fillId="12" borderId="61" xfId="0" applyFont="1" applyFill="1" applyBorder="1" applyAlignment="1" applyProtection="1">
      <alignment horizontal="center" vertical="center"/>
      <protection locked="0"/>
    </xf>
    <xf numFmtId="0" fontId="38" fillId="0" borderId="0" xfId="0" applyFont="1" applyAlignment="1">
      <alignment vertical="center" wrapText="1"/>
    </xf>
    <xf numFmtId="0" fontId="30" fillId="0" borderId="0" xfId="0" applyFont="1" applyAlignment="1">
      <alignment vertical="center" wrapText="1"/>
    </xf>
    <xf numFmtId="0" fontId="48" fillId="0" borderId="134" xfId="0" applyFont="1" applyBorder="1" applyAlignment="1">
      <alignment vertical="center"/>
    </xf>
    <xf numFmtId="0" fontId="67" fillId="12" borderId="60" xfId="0" applyFont="1" applyFill="1" applyBorder="1" applyAlignment="1" applyProtection="1">
      <alignment vertical="top" wrapText="1"/>
      <protection locked="0"/>
    </xf>
    <xf numFmtId="0" fontId="67" fillId="12" borderId="167" xfId="0" applyFont="1" applyFill="1" applyBorder="1" applyAlignment="1" applyProtection="1">
      <alignment vertical="top" wrapText="1"/>
      <protection locked="0"/>
    </xf>
    <xf numFmtId="0" fontId="67" fillId="12" borderId="49" xfId="0" applyFont="1" applyFill="1" applyBorder="1" applyAlignment="1" applyProtection="1">
      <alignment vertical="top" wrapText="1"/>
      <protection locked="0"/>
    </xf>
    <xf numFmtId="0" fontId="67" fillId="12" borderId="168" xfId="0" applyFont="1" applyFill="1" applyBorder="1" applyAlignment="1" applyProtection="1">
      <alignment vertical="top" wrapText="1"/>
      <protection locked="0"/>
    </xf>
    <xf numFmtId="0" fontId="48" fillId="0" borderId="169" xfId="0" applyFont="1" applyBorder="1" applyAlignment="1">
      <alignment vertical="center"/>
    </xf>
    <xf numFmtId="0" fontId="51" fillId="12" borderId="102" xfId="0" applyFont="1" applyFill="1" applyBorder="1" applyAlignment="1">
      <alignment horizontal="center" vertical="center"/>
    </xf>
    <xf numFmtId="165" fontId="51" fillId="12" borderId="107" xfId="0" applyNumberFormat="1" applyFont="1" applyFill="1" applyBorder="1" applyAlignment="1">
      <alignment horizontal="center" vertical="center"/>
    </xf>
    <xf numFmtId="14" fontId="51" fillId="12" borderId="111" xfId="0" applyNumberFormat="1" applyFont="1" applyFill="1" applyBorder="1" applyAlignment="1">
      <alignment horizontal="center" vertical="center"/>
    </xf>
    <xf numFmtId="0" fontId="25" fillId="12" borderId="57" xfId="0" applyFont="1" applyFill="1" applyBorder="1" applyAlignment="1">
      <alignment horizontal="center" vertical="center" wrapText="1"/>
    </xf>
    <xf numFmtId="0" fontId="38" fillId="12" borderId="61" xfId="0" applyFont="1" applyFill="1" applyBorder="1" applyAlignment="1" applyProtection="1">
      <alignment vertical="center" wrapText="1"/>
      <protection locked="0"/>
    </xf>
    <xf numFmtId="0" fontId="30" fillId="12" borderId="57" xfId="0" applyFont="1" applyFill="1" applyBorder="1" applyAlignment="1">
      <alignment horizontal="center" vertical="center" wrapText="1"/>
    </xf>
    <xf numFmtId="0" fontId="59" fillId="15" borderId="46" xfId="0" applyFont="1" applyFill="1" applyBorder="1" applyAlignment="1">
      <alignment horizontal="center"/>
    </xf>
    <xf numFmtId="0" fontId="59" fillId="15" borderId="29" xfId="0" applyFont="1" applyFill="1" applyBorder="1" applyAlignment="1">
      <alignment horizontal="center"/>
    </xf>
    <xf numFmtId="0" fontId="59" fillId="15" borderId="17" xfId="0" applyFont="1" applyFill="1" applyBorder="1" applyAlignment="1">
      <alignment horizontal="center"/>
    </xf>
    <xf numFmtId="0" fontId="59" fillId="15" borderId="26" xfId="0" applyFont="1" applyFill="1" applyBorder="1" applyAlignment="1">
      <alignment horizontal="left" vertical="center" wrapText="1"/>
    </xf>
    <xf numFmtId="0" fontId="59" fillId="15" borderId="27" xfId="0" applyFont="1" applyFill="1" applyBorder="1" applyAlignment="1">
      <alignment horizontal="left" vertical="center" wrapText="1"/>
    </xf>
    <xf numFmtId="0" fontId="59" fillId="15" borderId="7" xfId="0" applyFont="1" applyFill="1" applyBorder="1" applyAlignment="1">
      <alignment horizontal="left" vertical="center" wrapText="1"/>
    </xf>
    <xf numFmtId="0" fontId="7" fillId="12" borderId="18" xfId="0" applyFont="1" applyFill="1" applyBorder="1" applyAlignment="1">
      <alignment horizontal="left" vertical="center" wrapText="1"/>
    </xf>
    <xf numFmtId="0" fontId="7" fillId="12" borderId="19" xfId="0" applyFont="1" applyFill="1" applyBorder="1" applyAlignment="1">
      <alignment horizontal="left" vertical="center" wrapText="1"/>
    </xf>
    <xf numFmtId="0" fontId="7" fillId="12" borderId="20" xfId="0" applyFont="1" applyFill="1" applyBorder="1" applyAlignment="1">
      <alignment horizontal="left" vertical="center" wrapText="1"/>
    </xf>
    <xf numFmtId="0" fontId="7" fillId="12" borderId="21"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5" xfId="0" applyFont="1" applyFill="1" applyBorder="1" applyAlignment="1">
      <alignment horizontal="left" vertical="center" wrapText="1"/>
    </xf>
    <xf numFmtId="0" fontId="7" fillId="12" borderId="22"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7" fillId="12" borderId="6" xfId="0" applyFont="1" applyFill="1" applyBorder="1" applyAlignment="1">
      <alignment horizontal="left" vertical="center" wrapText="1"/>
    </xf>
    <xf numFmtId="0" fontId="4" fillId="15" borderId="143" xfId="0" applyFont="1" applyFill="1" applyBorder="1" applyAlignment="1">
      <alignment horizontal="justify" vertical="center" wrapText="1"/>
    </xf>
    <xf numFmtId="0" fontId="4" fillId="15" borderId="140" xfId="0" applyFont="1" applyFill="1" applyBorder="1" applyAlignment="1">
      <alignment horizontal="justify" vertical="center" wrapText="1"/>
    </xf>
    <xf numFmtId="0" fontId="4" fillId="15" borderId="139" xfId="0" applyFont="1" applyFill="1" applyBorder="1" applyAlignment="1">
      <alignment horizontal="justify" vertical="center" wrapText="1"/>
    </xf>
    <xf numFmtId="0" fontId="7" fillId="0" borderId="143" xfId="0" applyFont="1" applyBorder="1" applyAlignment="1">
      <alignment horizontal="justify" vertical="center" wrapText="1"/>
    </xf>
    <xf numFmtId="0" fontId="7" fillId="0" borderId="140" xfId="0" applyFont="1" applyBorder="1" applyAlignment="1">
      <alignment horizontal="justify" vertical="center" wrapText="1"/>
    </xf>
    <xf numFmtId="0" fontId="7" fillId="0" borderId="139" xfId="0" applyFont="1" applyBorder="1" applyAlignment="1">
      <alignment horizontal="justify" vertical="center" wrapText="1"/>
    </xf>
    <xf numFmtId="0" fontId="49" fillId="12" borderId="124" xfId="0" applyFont="1" applyFill="1" applyBorder="1" applyAlignment="1">
      <alignment horizontal="left" vertical="center" wrapText="1"/>
    </xf>
    <xf numFmtId="0" fontId="49" fillId="12" borderId="150" xfId="0" applyFont="1" applyFill="1" applyBorder="1" applyAlignment="1">
      <alignment horizontal="left" vertical="center" wrapText="1"/>
    </xf>
    <xf numFmtId="0" fontId="49" fillId="12" borderId="151" xfId="0" applyFont="1" applyFill="1" applyBorder="1" applyAlignment="1">
      <alignment horizontal="left" vertical="center" wrapText="1"/>
    </xf>
    <xf numFmtId="0" fontId="49" fillId="12" borderId="152" xfId="0" applyFont="1" applyFill="1" applyBorder="1" applyAlignment="1">
      <alignment horizontal="left" vertical="center" wrapText="1"/>
    </xf>
    <xf numFmtId="0" fontId="51" fillId="0" borderId="103" xfId="0" applyFont="1" applyBorder="1" applyAlignment="1">
      <alignment horizontal="center" vertical="center"/>
    </xf>
    <xf numFmtId="0" fontId="51" fillId="0" borderId="74" xfId="0" applyFont="1" applyBorder="1" applyAlignment="1">
      <alignment horizontal="center" vertical="center"/>
    </xf>
    <xf numFmtId="14" fontId="51" fillId="0" borderId="74" xfId="0" applyNumberFormat="1" applyFont="1" applyBorder="1" applyAlignment="1">
      <alignment horizontal="center" vertical="center"/>
    </xf>
    <xf numFmtId="0" fontId="51" fillId="0" borderId="75" xfId="0" applyFont="1" applyBorder="1" applyAlignment="1">
      <alignment horizontal="center" vertical="center"/>
    </xf>
    <xf numFmtId="0" fontId="51" fillId="0" borderId="122" xfId="0" applyFont="1" applyBorder="1" applyAlignment="1">
      <alignment horizontal="center" vertical="center"/>
    </xf>
    <xf numFmtId="0" fontId="51" fillId="0" borderId="106" xfId="0" applyFont="1" applyBorder="1" applyAlignment="1">
      <alignment horizontal="center" vertical="center"/>
    </xf>
    <xf numFmtId="14" fontId="51" fillId="0" borderId="75" xfId="0" applyNumberFormat="1" applyFont="1" applyBorder="1" applyAlignment="1">
      <alignment horizontal="center" vertical="center"/>
    </xf>
    <xf numFmtId="14" fontId="51" fillId="0" borderId="59" xfId="0" applyNumberFormat="1" applyFont="1" applyBorder="1" applyAlignment="1">
      <alignment horizontal="center" vertical="center"/>
    </xf>
    <xf numFmtId="0" fontId="50" fillId="16" borderId="71" xfId="0" applyFont="1" applyFill="1" applyBorder="1" applyAlignment="1">
      <alignment horizontal="center" vertical="center" wrapText="1"/>
    </xf>
    <xf numFmtId="0" fontId="50" fillId="16" borderId="102" xfId="0" applyFont="1" applyFill="1" applyBorder="1" applyAlignment="1">
      <alignment horizontal="center" vertical="center" wrapText="1"/>
    </xf>
    <xf numFmtId="0" fontId="51" fillId="0" borderId="124" xfId="0" applyFont="1" applyBorder="1" applyAlignment="1">
      <alignment vertical="center" wrapText="1"/>
    </xf>
    <xf numFmtId="0" fontId="51" fillId="0" borderId="124" xfId="0" applyFont="1" applyBorder="1" applyAlignment="1">
      <alignment horizontal="left" vertical="center" wrapText="1"/>
    </xf>
    <xf numFmtId="0" fontId="51" fillId="0" borderId="107" xfId="0" applyFont="1" applyBorder="1" applyAlignment="1">
      <alignment horizontal="center" vertical="center"/>
    </xf>
    <xf numFmtId="14" fontId="51" fillId="12" borderId="46" xfId="0" applyNumberFormat="1" applyFont="1" applyFill="1" applyBorder="1" applyAlignment="1">
      <alignment horizontal="center" vertical="center"/>
    </xf>
    <xf numFmtId="14" fontId="51" fillId="12" borderId="17" xfId="0" applyNumberFormat="1" applyFont="1" applyFill="1" applyBorder="1" applyAlignment="1">
      <alignment horizontal="center" vertical="center"/>
    </xf>
    <xf numFmtId="0" fontId="49" fillId="0" borderId="74" xfId="0" applyFont="1" applyBorder="1" applyAlignment="1">
      <alignment horizontal="left" vertical="center" wrapText="1"/>
    </xf>
    <xf numFmtId="0" fontId="49" fillId="0" borderId="75" xfId="0" applyFont="1" applyBorder="1" applyAlignment="1">
      <alignment horizontal="left" vertical="center" wrapText="1"/>
    </xf>
    <xf numFmtId="0" fontId="49" fillId="0" borderId="135" xfId="0" applyFont="1" applyBorder="1" applyAlignment="1">
      <alignment horizontal="left" vertical="center" wrapText="1"/>
    </xf>
    <xf numFmtId="0" fontId="49" fillId="0" borderId="106" xfId="0" applyFont="1" applyBorder="1" applyAlignment="1">
      <alignment horizontal="left" vertical="center" wrapText="1"/>
    </xf>
    <xf numFmtId="0" fontId="47" fillId="16" borderId="99" xfId="0" applyFont="1" applyFill="1" applyBorder="1" applyAlignment="1">
      <alignment horizontal="center" vertical="center" wrapText="1"/>
    </xf>
    <xf numFmtId="0" fontId="47" fillId="16" borderId="71" xfId="0" applyFont="1" applyFill="1" applyBorder="1" applyAlignment="1">
      <alignment horizontal="center" vertical="center" wrapText="1"/>
    </xf>
    <xf numFmtId="0" fontId="47" fillId="16" borderId="102" xfId="0" applyFont="1" applyFill="1" applyBorder="1" applyAlignment="1">
      <alignment horizontal="center" vertical="center" wrapText="1"/>
    </xf>
    <xf numFmtId="0" fontId="47" fillId="16" borderId="108" xfId="0" applyFont="1" applyFill="1" applyBorder="1" applyAlignment="1">
      <alignment horizontal="center" vertical="center" wrapText="1"/>
    </xf>
    <xf numFmtId="0" fontId="47" fillId="16" borderId="77" xfId="0" applyFont="1" applyFill="1" applyBorder="1" applyAlignment="1">
      <alignment horizontal="center" vertical="center" wrapText="1"/>
    </xf>
    <xf numFmtId="0" fontId="48" fillId="16" borderId="77" xfId="0" applyFont="1" applyFill="1" applyBorder="1" applyAlignment="1">
      <alignment horizontal="center" vertical="center" wrapText="1"/>
    </xf>
    <xf numFmtId="0" fontId="48" fillId="12" borderId="77" xfId="0" applyFont="1" applyFill="1" applyBorder="1" applyAlignment="1">
      <alignment horizontal="left" vertical="center" wrapText="1"/>
    </xf>
    <xf numFmtId="0" fontId="48" fillId="12" borderId="111" xfId="0" applyFont="1" applyFill="1" applyBorder="1" applyAlignment="1">
      <alignment horizontal="left" vertical="center" wrapText="1"/>
    </xf>
    <xf numFmtId="0" fontId="47" fillId="12" borderId="0" xfId="0" applyFont="1" applyFill="1" applyAlignment="1">
      <alignment horizontal="left" vertical="center"/>
    </xf>
    <xf numFmtId="0" fontId="47" fillId="12" borderId="0" xfId="0" applyFont="1" applyFill="1" applyAlignment="1">
      <alignment horizontal="left" vertical="center" wrapText="1"/>
    </xf>
    <xf numFmtId="0" fontId="48" fillId="12" borderId="0" xfId="0" applyFont="1" applyFill="1" applyAlignment="1">
      <alignment horizontal="left" vertical="center" wrapText="1"/>
    </xf>
    <xf numFmtId="0" fontId="50" fillId="16" borderId="145" xfId="0" applyFont="1" applyFill="1" applyBorder="1" applyAlignment="1">
      <alignment horizontal="center" vertical="center" wrapText="1"/>
    </xf>
    <xf numFmtId="0" fontId="50" fillId="16" borderId="146" xfId="0" applyFont="1" applyFill="1" applyBorder="1" applyAlignment="1">
      <alignment horizontal="center" vertical="center" wrapText="1"/>
    </xf>
    <xf numFmtId="0" fontId="50" fillId="16" borderId="147" xfId="0" applyFont="1" applyFill="1" applyBorder="1" applyAlignment="1">
      <alignment horizontal="center" vertical="center" wrapText="1"/>
    </xf>
    <xf numFmtId="0" fontId="50" fillId="16" borderId="148" xfId="0" applyFont="1" applyFill="1" applyBorder="1" applyAlignment="1">
      <alignment horizontal="center" vertical="center" wrapText="1"/>
    </xf>
    <xf numFmtId="0" fontId="51" fillId="0" borderId="105" xfId="0" applyFont="1" applyBorder="1" applyAlignment="1">
      <alignment horizontal="center" vertical="center"/>
    </xf>
    <xf numFmtId="0" fontId="51" fillId="0" borderId="74" xfId="0" applyFont="1" applyBorder="1" applyAlignment="1">
      <alignment horizontal="left" vertical="center" wrapText="1"/>
    </xf>
    <xf numFmtId="0" fontId="47" fillId="14" borderId="79" xfId="0" applyFont="1" applyFill="1" applyBorder="1" applyAlignment="1">
      <alignment horizontal="center" vertical="center" wrapText="1"/>
    </xf>
    <xf numFmtId="0" fontId="47" fillId="14" borderId="71" xfId="0" applyFont="1" applyFill="1" applyBorder="1" applyAlignment="1">
      <alignment horizontal="center" vertical="center" wrapText="1"/>
    </xf>
    <xf numFmtId="0" fontId="47" fillId="14" borderId="102" xfId="0" applyFont="1" applyFill="1" applyBorder="1" applyAlignment="1">
      <alignment horizontal="center" vertical="center" wrapText="1"/>
    </xf>
    <xf numFmtId="0" fontId="50" fillId="14" borderId="155" xfId="0" applyFont="1" applyFill="1" applyBorder="1" applyAlignment="1">
      <alignment horizontal="center" vertical="center"/>
    </xf>
    <xf numFmtId="0" fontId="50" fillId="14" borderId="158" xfId="0" applyFont="1" applyFill="1" applyBorder="1" applyAlignment="1">
      <alignment horizontal="center" vertical="center"/>
    </xf>
    <xf numFmtId="14" fontId="51" fillId="12" borderId="124" xfId="0" applyNumberFormat="1" applyFont="1" applyFill="1" applyBorder="1" applyAlignment="1">
      <alignment horizontal="center" vertical="center"/>
    </xf>
    <xf numFmtId="0" fontId="51" fillId="12" borderId="162" xfId="0" applyFont="1" applyFill="1" applyBorder="1" applyAlignment="1">
      <alignment horizontal="center" vertical="center"/>
    </xf>
    <xf numFmtId="0" fontId="47" fillId="14" borderId="100" xfId="0" applyFont="1" applyFill="1" applyBorder="1" applyAlignment="1">
      <alignment horizontal="center" vertical="center" wrapText="1"/>
    </xf>
    <xf numFmtId="0" fontId="47" fillId="14" borderId="101" xfId="0" applyFont="1" applyFill="1" applyBorder="1" applyAlignment="1">
      <alignment horizontal="center" vertical="center" wrapText="1"/>
    </xf>
    <xf numFmtId="0" fontId="51" fillId="0" borderId="74" xfId="0" applyFont="1" applyBorder="1" applyAlignment="1">
      <alignment vertical="center" wrapText="1"/>
    </xf>
    <xf numFmtId="0" fontId="47" fillId="14" borderId="99" xfId="0" applyFont="1" applyFill="1" applyBorder="1" applyAlignment="1">
      <alignment horizontal="center" vertical="center" wrapText="1"/>
    </xf>
    <xf numFmtId="0" fontId="47" fillId="14" borderId="72" xfId="0" applyFont="1" applyFill="1" applyBorder="1" applyAlignment="1">
      <alignment horizontal="center" vertical="center" wrapText="1"/>
    </xf>
    <xf numFmtId="0" fontId="50" fillId="14" borderId="154" xfId="0" applyFont="1" applyFill="1" applyBorder="1" applyAlignment="1">
      <alignment horizontal="center" vertical="center"/>
    </xf>
    <xf numFmtId="0" fontId="50" fillId="14" borderId="156" xfId="0" applyFont="1" applyFill="1" applyBorder="1" applyAlignment="1">
      <alignment horizontal="center" vertical="center"/>
    </xf>
    <xf numFmtId="0" fontId="50" fillId="12" borderId="99" xfId="0" applyFont="1" applyFill="1" applyBorder="1" applyAlignment="1">
      <alignment horizontal="center" vertical="center"/>
    </xf>
    <xf numFmtId="0" fontId="50" fillId="12" borderId="72" xfId="0" applyFont="1" applyFill="1" applyBorder="1" applyAlignment="1">
      <alignment horizontal="center" vertical="center"/>
    </xf>
    <xf numFmtId="0" fontId="50" fillId="12" borderId="103" xfId="0" applyFont="1" applyFill="1" applyBorder="1" applyAlignment="1">
      <alignment horizontal="center" vertical="center"/>
    </xf>
    <xf numFmtId="0" fontId="50" fillId="12" borderId="75" xfId="0" applyFont="1" applyFill="1" applyBorder="1" applyAlignment="1">
      <alignment horizontal="center" vertical="center"/>
    </xf>
    <xf numFmtId="0" fontId="50" fillId="12" borderId="108" xfId="0" applyFont="1" applyFill="1" applyBorder="1" applyAlignment="1">
      <alignment horizontal="center" vertical="center"/>
    </xf>
    <xf numFmtId="0" fontId="50" fillId="12" borderId="78" xfId="0" applyFont="1" applyFill="1" applyBorder="1" applyAlignment="1">
      <alignment horizontal="center" vertical="center"/>
    </xf>
    <xf numFmtId="0" fontId="50" fillId="12" borderId="100" xfId="0" applyFont="1" applyFill="1" applyBorder="1" applyAlignment="1">
      <alignment horizontal="center" vertical="center"/>
    </xf>
    <xf numFmtId="0" fontId="50" fillId="12" borderId="71" xfId="0" applyFont="1" applyFill="1" applyBorder="1" applyAlignment="1">
      <alignment horizontal="center" vertical="center"/>
    </xf>
    <xf numFmtId="0" fontId="50" fillId="12" borderId="101" xfId="0" applyFont="1" applyFill="1" applyBorder="1" applyAlignment="1">
      <alignment horizontal="center" vertical="center"/>
    </xf>
    <xf numFmtId="0" fontId="51" fillId="12" borderId="74" xfId="0" applyFont="1" applyFill="1" applyBorder="1" applyAlignment="1">
      <alignment horizontal="center" vertical="center"/>
    </xf>
    <xf numFmtId="0" fontId="51" fillId="12" borderId="105" xfId="0" applyFont="1" applyFill="1" applyBorder="1" applyAlignment="1">
      <alignment horizontal="center" vertical="center"/>
    </xf>
    <xf numFmtId="0" fontId="51" fillId="12" borderId="77" xfId="0" applyFont="1" applyFill="1" applyBorder="1" applyAlignment="1">
      <alignment horizontal="center" vertical="center"/>
    </xf>
    <xf numFmtId="0" fontId="51" fillId="12" borderId="110" xfId="0" applyFont="1" applyFill="1" applyBorder="1" applyAlignment="1">
      <alignment horizontal="center" vertical="center"/>
    </xf>
    <xf numFmtId="0" fontId="51" fillId="12" borderId="0" xfId="0" applyFont="1" applyFill="1" applyAlignment="1">
      <alignment horizontal="left" vertical="center"/>
    </xf>
    <xf numFmtId="0" fontId="51" fillId="12" borderId="108" xfId="0" applyFont="1" applyFill="1" applyBorder="1" applyAlignment="1">
      <alignment horizontal="center" vertical="center"/>
    </xf>
    <xf numFmtId="0" fontId="51" fillId="12" borderId="78" xfId="0" applyFont="1" applyFill="1" applyBorder="1" applyAlignment="1">
      <alignment horizontal="center" vertical="center"/>
    </xf>
    <xf numFmtId="0" fontId="51" fillId="12" borderId="109" xfId="0" applyFont="1" applyFill="1" applyBorder="1" applyAlignment="1">
      <alignment horizontal="center" vertical="center"/>
    </xf>
    <xf numFmtId="14" fontId="51" fillId="12" borderId="77" xfId="0" applyNumberFormat="1" applyFont="1" applyFill="1" applyBorder="1" applyAlignment="1">
      <alignment horizontal="center" vertical="center"/>
    </xf>
    <xf numFmtId="0" fontId="50" fillId="14" borderId="157" xfId="0" applyFont="1" applyFill="1" applyBorder="1" applyAlignment="1">
      <alignment horizontal="center" vertical="center"/>
    </xf>
    <xf numFmtId="0" fontId="51" fillId="12" borderId="134" xfId="0" applyFont="1" applyFill="1" applyBorder="1" applyAlignment="1">
      <alignment horizontal="center" vertical="center"/>
    </xf>
    <xf numFmtId="0" fontId="51" fillId="12" borderId="124" xfId="0" applyFont="1" applyFill="1" applyBorder="1" applyAlignment="1">
      <alignment horizontal="center" vertical="center"/>
    </xf>
    <xf numFmtId="0" fontId="51" fillId="12" borderId="125" xfId="0" applyFont="1" applyFill="1" applyBorder="1" applyAlignment="1">
      <alignment horizontal="center" vertical="center"/>
    </xf>
    <xf numFmtId="0" fontId="51" fillId="12" borderId="161" xfId="0" applyFont="1" applyFill="1" applyBorder="1" applyAlignment="1">
      <alignment horizontal="center" vertical="center"/>
    </xf>
    <xf numFmtId="0" fontId="31" fillId="0" borderId="46" xfId="0" applyFont="1" applyBorder="1" applyAlignment="1">
      <alignment horizontal="center"/>
    </xf>
    <xf numFmtId="0" fontId="31" fillId="0" borderId="29" xfId="0" applyFont="1" applyBorder="1" applyAlignment="1">
      <alignment horizontal="center"/>
    </xf>
    <xf numFmtId="0" fontId="31" fillId="0" borderId="17" xfId="0" applyFont="1" applyBorder="1" applyAlignment="1">
      <alignment horizont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7" xfId="0" applyFont="1" applyBorder="1" applyAlignment="1">
      <alignment horizontal="center" vertical="center" wrapText="1"/>
    </xf>
    <xf numFmtId="0" fontId="4" fillId="11" borderId="1"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7" fillId="0" borderId="74" xfId="0" applyFont="1" applyBorder="1" applyAlignment="1">
      <alignment horizontal="center" vertical="center" wrapText="1"/>
    </xf>
    <xf numFmtId="0" fontId="49" fillId="0" borderId="74" xfId="0" applyFont="1" applyBorder="1" applyAlignment="1">
      <alignment horizontal="center" vertical="center" wrapText="1"/>
    </xf>
    <xf numFmtId="0" fontId="49" fillId="0" borderId="107" xfId="0" applyFont="1" applyBorder="1" applyAlignment="1">
      <alignment horizontal="center" vertical="center" wrapText="1"/>
    </xf>
    <xf numFmtId="0" fontId="49" fillId="0" borderId="83" xfId="0" applyFont="1" applyBorder="1" applyAlignment="1">
      <alignment horizontal="center" vertical="center" wrapText="1"/>
    </xf>
    <xf numFmtId="0" fontId="49" fillId="0" borderId="89" xfId="0" applyFont="1" applyBorder="1" applyAlignment="1">
      <alignment horizontal="center" vertical="center" wrapText="1"/>
    </xf>
    <xf numFmtId="0" fontId="49" fillId="0" borderId="119" xfId="0" applyFont="1" applyBorder="1" applyAlignment="1">
      <alignment horizontal="center" vertical="center" wrapText="1"/>
    </xf>
    <xf numFmtId="0" fontId="23" fillId="12" borderId="69" xfId="0" applyFont="1" applyFill="1" applyBorder="1" applyAlignment="1">
      <alignment horizontal="center" vertical="center" wrapText="1"/>
    </xf>
    <xf numFmtId="0" fontId="23" fillId="12" borderId="61" xfId="0" applyFont="1" applyFill="1" applyBorder="1" applyAlignment="1">
      <alignment horizontal="center" vertical="center" wrapText="1"/>
    </xf>
    <xf numFmtId="0" fontId="53" fillId="0" borderId="114" xfId="0" applyFont="1" applyBorder="1" applyAlignment="1">
      <alignment horizontal="center" vertical="center" textRotation="90" wrapText="1"/>
    </xf>
    <xf numFmtId="0" fontId="53" fillId="0" borderId="115" xfId="0" applyFont="1" applyBorder="1" applyAlignment="1">
      <alignment horizontal="center" vertical="center" wrapText="1"/>
    </xf>
    <xf numFmtId="0" fontId="53" fillId="0" borderId="116" xfId="0" applyFont="1" applyBorder="1" applyAlignment="1">
      <alignment horizontal="center" vertical="center" wrapText="1"/>
    </xf>
    <xf numFmtId="0" fontId="49" fillId="0" borderId="121" xfId="0" applyFont="1" applyBorder="1" applyAlignment="1">
      <alignment horizontal="center" vertical="center" wrapText="1"/>
    </xf>
    <xf numFmtId="0" fontId="23" fillId="12" borderId="45" xfId="0" applyFont="1" applyFill="1" applyBorder="1" applyAlignment="1">
      <alignment horizontal="center" vertical="center" wrapText="1"/>
    </xf>
    <xf numFmtId="0" fontId="23" fillId="12" borderId="62" xfId="0" applyFont="1" applyFill="1" applyBorder="1" applyAlignment="1">
      <alignment horizontal="center" vertical="center" wrapText="1"/>
    </xf>
    <xf numFmtId="0" fontId="23" fillId="12" borderId="25" xfId="0" applyFont="1" applyFill="1" applyBorder="1" applyAlignment="1">
      <alignment horizontal="center" vertical="center" wrapText="1"/>
    </xf>
    <xf numFmtId="0" fontId="53" fillId="0" borderId="120" xfId="0" applyFont="1" applyBorder="1" applyAlignment="1">
      <alignment horizontal="center" vertical="center" wrapText="1"/>
    </xf>
    <xf numFmtId="0" fontId="53" fillId="0" borderId="87" xfId="0" applyFont="1" applyBorder="1" applyAlignment="1">
      <alignment horizontal="center" vertical="center" wrapText="1"/>
    </xf>
    <xf numFmtId="0" fontId="53" fillId="0" borderId="117" xfId="0" applyFont="1" applyBorder="1" applyAlignment="1">
      <alignment horizontal="center" vertical="center" wrapText="1"/>
    </xf>
    <xf numFmtId="0" fontId="23" fillId="12" borderId="28" xfId="0" applyFont="1" applyFill="1" applyBorder="1" applyAlignment="1">
      <alignment horizontal="center" vertical="center" wrapText="1"/>
    </xf>
    <xf numFmtId="0" fontId="24" fillId="12" borderId="26" xfId="0" applyFont="1" applyFill="1" applyBorder="1" applyAlignment="1">
      <alignment horizontal="center" vertical="center" textRotation="90" wrapText="1"/>
    </xf>
    <xf numFmtId="0" fontId="24" fillId="12" borderId="27" xfId="0" applyFont="1" applyFill="1" applyBorder="1" applyAlignment="1">
      <alignment horizontal="center" vertical="center" textRotation="90" wrapText="1"/>
    </xf>
    <xf numFmtId="0" fontId="53" fillId="0" borderId="81" xfId="0" applyFont="1" applyBorder="1" applyAlignment="1">
      <alignment horizontal="center" vertical="center" wrapText="1"/>
    </xf>
    <xf numFmtId="0" fontId="49" fillId="0" borderId="103" xfId="0" applyFont="1" applyBorder="1" applyAlignment="1">
      <alignment horizontal="center" vertical="center" wrapText="1"/>
    </xf>
    <xf numFmtId="0" fontId="54" fillId="0" borderId="83" xfId="0" applyFont="1" applyBorder="1" applyAlignment="1">
      <alignment horizontal="center" vertical="center" textRotation="90" wrapText="1"/>
    </xf>
    <xf numFmtId="0" fontId="54" fillId="0" borderId="89" xfId="0" applyFont="1" applyBorder="1" applyAlignment="1">
      <alignment horizontal="center" vertical="center" wrapText="1"/>
    </xf>
    <xf numFmtId="0" fontId="54" fillId="0" borderId="90" xfId="0" applyFont="1" applyBorder="1" applyAlignment="1">
      <alignment horizontal="center" vertical="center" wrapText="1"/>
    </xf>
    <xf numFmtId="0" fontId="53" fillId="0" borderId="83" xfId="0" applyFont="1" applyBorder="1" applyAlignment="1">
      <alignment horizontal="center" vertical="center" wrapText="1"/>
    </xf>
    <xf numFmtId="0" fontId="53" fillId="0" borderId="89" xfId="0" applyFont="1" applyBorder="1" applyAlignment="1">
      <alignment horizontal="center" vertical="center" wrapText="1"/>
    </xf>
    <xf numFmtId="0" fontId="53" fillId="0" borderId="83" xfId="0" applyFont="1" applyBorder="1" applyAlignment="1">
      <alignment horizontal="center" vertical="center" textRotation="90" wrapText="1"/>
    </xf>
    <xf numFmtId="0" fontId="53" fillId="0" borderId="90" xfId="0" applyFont="1" applyBorder="1" applyAlignment="1">
      <alignment horizontal="center" vertical="center" wrapText="1"/>
    </xf>
    <xf numFmtId="0" fontId="23" fillId="12" borderId="61" xfId="0" applyFont="1" applyFill="1" applyBorder="1" applyAlignment="1">
      <alignment horizontal="left" vertical="top" wrapText="1"/>
    </xf>
    <xf numFmtId="0" fontId="23" fillId="12" borderId="35" xfId="0" applyFont="1" applyFill="1" applyBorder="1" applyAlignment="1">
      <alignment horizontal="center" vertical="center" wrapText="1"/>
    </xf>
    <xf numFmtId="0" fontId="49" fillId="0" borderId="77" xfId="0" applyFont="1" applyBorder="1" applyAlignment="1">
      <alignment horizontal="center" vertical="center" wrapText="1"/>
    </xf>
    <xf numFmtId="0" fontId="49" fillId="0" borderId="111" xfId="0" applyFont="1" applyBorder="1" applyAlignment="1">
      <alignment horizontal="center" vertical="center" wrapText="1"/>
    </xf>
    <xf numFmtId="0" fontId="23" fillId="12" borderId="0" xfId="0" applyFont="1" applyFill="1" applyAlignment="1">
      <alignment horizontal="center" vertical="center" wrapText="1"/>
    </xf>
    <xf numFmtId="0" fontId="24" fillId="12" borderId="61" xfId="0" applyFont="1" applyFill="1" applyBorder="1" applyAlignment="1">
      <alignment horizontal="center" vertical="center" wrapText="1"/>
    </xf>
    <xf numFmtId="0" fontId="23" fillId="12" borderId="19"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23" fillId="12" borderId="26" xfId="0" applyFont="1" applyFill="1" applyBorder="1" applyAlignment="1">
      <alignment horizontal="center" vertical="center" wrapText="1"/>
    </xf>
    <xf numFmtId="0" fontId="23" fillId="12" borderId="7" xfId="0" applyFont="1" applyFill="1" applyBorder="1" applyAlignment="1">
      <alignment horizontal="center" vertical="center" wrapText="1"/>
    </xf>
    <xf numFmtId="0" fontId="24" fillId="12" borderId="28" xfId="0" applyFont="1" applyFill="1" applyBorder="1" applyAlignment="1">
      <alignment horizontal="center" vertical="center" wrapText="1"/>
    </xf>
    <xf numFmtId="0" fontId="24" fillId="12" borderId="25" xfId="0" applyFont="1" applyFill="1" applyBorder="1" applyAlignment="1">
      <alignment horizontal="center" vertical="center" wrapText="1"/>
    </xf>
    <xf numFmtId="0" fontId="23" fillId="12" borderId="37" xfId="0" applyFont="1" applyFill="1" applyBorder="1" applyAlignment="1">
      <alignment horizontal="left" vertical="top" wrapText="1"/>
    </xf>
    <xf numFmtId="0" fontId="23" fillId="12" borderId="38" xfId="0" applyFont="1" applyFill="1" applyBorder="1" applyAlignment="1">
      <alignment horizontal="left" vertical="top" wrapText="1"/>
    </xf>
    <xf numFmtId="0" fontId="23" fillId="12" borderId="33" xfId="0" applyFont="1" applyFill="1" applyBorder="1" applyAlignment="1">
      <alignment horizontal="left" vertical="top" wrapText="1"/>
    </xf>
    <xf numFmtId="0" fontId="23" fillId="12" borderId="39" xfId="0" applyFont="1" applyFill="1" applyBorder="1" applyAlignment="1">
      <alignment horizontal="left" vertical="top" wrapText="1"/>
    </xf>
    <xf numFmtId="0" fontId="23" fillId="12" borderId="34" xfId="0" applyFont="1" applyFill="1" applyBorder="1" applyAlignment="1">
      <alignment horizontal="left" vertical="top" wrapText="1"/>
    </xf>
    <xf numFmtId="0" fontId="23" fillId="12" borderId="35" xfId="0" applyFont="1" applyFill="1" applyBorder="1" applyAlignment="1">
      <alignment horizontal="left" vertical="top" wrapText="1"/>
    </xf>
    <xf numFmtId="0" fontId="24" fillId="12" borderId="26" xfId="0" applyFont="1" applyFill="1" applyBorder="1" applyAlignment="1">
      <alignment horizontal="center" vertical="center" wrapText="1"/>
    </xf>
    <xf numFmtId="0" fontId="24" fillId="12" borderId="27" xfId="0" applyFont="1" applyFill="1" applyBorder="1" applyAlignment="1">
      <alignment horizontal="center" vertical="center" wrapText="1"/>
    </xf>
    <xf numFmtId="0" fontId="28" fillId="12" borderId="18" xfId="0" applyFont="1" applyFill="1" applyBorder="1" applyAlignment="1">
      <alignment horizontal="center" vertical="center" wrapText="1"/>
    </xf>
    <xf numFmtId="0" fontId="28" fillId="12" borderId="19" xfId="0" applyFont="1" applyFill="1" applyBorder="1" applyAlignment="1">
      <alignment horizontal="center" vertical="center" wrapText="1"/>
    </xf>
    <xf numFmtId="0" fontId="28" fillId="12" borderId="20" xfId="0" applyFont="1" applyFill="1" applyBorder="1" applyAlignment="1">
      <alignment horizontal="center" vertical="center" wrapText="1"/>
    </xf>
    <xf numFmtId="0" fontId="28" fillId="12" borderId="21" xfId="0" applyFont="1" applyFill="1" applyBorder="1" applyAlignment="1">
      <alignment horizontal="center" vertical="center" wrapText="1"/>
    </xf>
    <xf numFmtId="0" fontId="28" fillId="12" borderId="0" xfId="0" applyFont="1" applyFill="1" applyAlignment="1">
      <alignment horizontal="center" vertical="center" wrapText="1"/>
    </xf>
    <xf numFmtId="0" fontId="28" fillId="12" borderId="5" xfId="0" applyFont="1" applyFill="1" applyBorder="1" applyAlignment="1">
      <alignment horizontal="center" vertical="center" wrapText="1"/>
    </xf>
    <xf numFmtId="0" fontId="28" fillId="12" borderId="26" xfId="0" applyFont="1" applyFill="1" applyBorder="1" applyAlignment="1">
      <alignment horizontal="center" vertical="center" textRotation="90" wrapText="1"/>
    </xf>
    <xf numFmtId="0" fontId="28" fillId="12" borderId="27" xfId="0" applyFont="1" applyFill="1" applyBorder="1" applyAlignment="1">
      <alignment horizontal="center" vertical="center" textRotation="90" wrapText="1"/>
    </xf>
    <xf numFmtId="0" fontId="23" fillId="12" borderId="42" xfId="0" applyFont="1" applyFill="1" applyBorder="1" applyAlignment="1">
      <alignment horizontal="left" vertical="top" wrapText="1"/>
    </xf>
    <xf numFmtId="0" fontId="23" fillId="12" borderId="15" xfId="0" applyFont="1" applyFill="1" applyBorder="1" applyAlignment="1">
      <alignment horizontal="left" vertical="top" wrapText="1"/>
    </xf>
    <xf numFmtId="0" fontId="23" fillId="12" borderId="55" xfId="0" applyFont="1" applyFill="1" applyBorder="1" applyAlignment="1">
      <alignment horizontal="left" vertical="top" wrapText="1"/>
    </xf>
    <xf numFmtId="0" fontId="49" fillId="0" borderId="87" xfId="0" applyFont="1" applyBorder="1" applyAlignment="1">
      <alignment horizontal="center" vertical="center" wrapText="1"/>
    </xf>
    <xf numFmtId="0" fontId="49" fillId="0" borderId="96" xfId="0" applyFont="1" applyBorder="1" applyAlignment="1">
      <alignment horizontal="center" vertical="center" wrapText="1"/>
    </xf>
    <xf numFmtId="0" fontId="54" fillId="0" borderId="83" xfId="0" applyFont="1" applyBorder="1" applyAlignment="1">
      <alignment horizontal="center" vertical="center" wrapText="1"/>
    </xf>
    <xf numFmtId="0" fontId="52" fillId="0" borderId="83" xfId="0" applyFont="1" applyBorder="1" applyAlignment="1">
      <alignment horizontal="center" vertical="center" wrapText="1"/>
    </xf>
    <xf numFmtId="0" fontId="52" fillId="0" borderId="89" xfId="0" applyFont="1" applyBorder="1" applyAlignment="1">
      <alignment horizontal="center" vertical="center" wrapText="1"/>
    </xf>
    <xf numFmtId="0" fontId="52" fillId="0" borderId="90" xfId="0" applyFont="1" applyBorder="1" applyAlignment="1">
      <alignment horizontal="center" vertical="center" wrapText="1"/>
    </xf>
    <xf numFmtId="0" fontId="23" fillId="12" borderId="33" xfId="0" applyFont="1" applyFill="1" applyBorder="1" applyAlignment="1">
      <alignment horizontal="center" vertical="center" wrapText="1"/>
    </xf>
    <xf numFmtId="0" fontId="47" fillId="0" borderId="100" xfId="0" applyFont="1" applyBorder="1" applyAlignment="1">
      <alignment horizontal="center" vertical="center"/>
    </xf>
    <xf numFmtId="0" fontId="47" fillId="0" borderId="71" xfId="0" applyFont="1" applyBorder="1" applyAlignment="1">
      <alignment horizontal="center" vertical="center"/>
    </xf>
    <xf numFmtId="0" fontId="47" fillId="0" borderId="101" xfId="0" applyFont="1" applyBorder="1" applyAlignment="1">
      <alignment horizontal="center" vertical="center"/>
    </xf>
    <xf numFmtId="0" fontId="47" fillId="0" borderId="79" xfId="0" applyFont="1" applyBorder="1" applyAlignment="1">
      <alignment horizontal="center" vertical="center"/>
    </xf>
    <xf numFmtId="0" fontId="48" fillId="0" borderId="71" xfId="0" applyFont="1" applyBorder="1" applyAlignment="1">
      <alignment horizontal="center" vertical="center"/>
    </xf>
    <xf numFmtId="0" fontId="48" fillId="0" borderId="102" xfId="0" applyFont="1" applyBorder="1" applyAlignment="1">
      <alignment horizontal="center" vertical="center"/>
    </xf>
    <xf numFmtId="0" fontId="47" fillId="0" borderId="104" xfId="0" applyFont="1" applyBorder="1" applyAlignment="1">
      <alignment horizontal="center" vertical="center"/>
    </xf>
    <xf numFmtId="0" fontId="47" fillId="0" borderId="74" xfId="0" applyFont="1" applyBorder="1" applyAlignment="1">
      <alignment horizontal="center" vertical="center"/>
    </xf>
    <xf numFmtId="0" fontId="48" fillId="0" borderId="74" xfId="0" applyFont="1" applyBorder="1" applyAlignment="1">
      <alignment horizontal="center" vertical="center"/>
    </xf>
    <xf numFmtId="0" fontId="48" fillId="0" borderId="105" xfId="0" applyFont="1" applyBorder="1" applyAlignment="1">
      <alignment horizontal="center" vertical="center"/>
    </xf>
    <xf numFmtId="0" fontId="47" fillId="0" borderId="106" xfId="0" applyFont="1" applyBorder="1" applyAlignment="1">
      <alignment horizontal="center" vertical="center"/>
    </xf>
    <xf numFmtId="165" fontId="48" fillId="0" borderId="74" xfId="0" applyNumberFormat="1" applyFont="1" applyBorder="1" applyAlignment="1">
      <alignment horizontal="center" vertical="center"/>
    </xf>
    <xf numFmtId="165" fontId="48" fillId="0" borderId="107" xfId="0" applyNumberFormat="1" applyFont="1" applyBorder="1" applyAlignment="1">
      <alignment horizontal="center" vertical="center"/>
    </xf>
    <xf numFmtId="0" fontId="50" fillId="14" borderId="108" xfId="0" applyFont="1" applyFill="1" applyBorder="1" applyAlignment="1">
      <alignment horizontal="center" vertical="center" wrapText="1"/>
    </xf>
    <xf numFmtId="0" fontId="49" fillId="14" borderId="77" xfId="0" applyFont="1" applyFill="1" applyBorder="1" applyAlignment="1">
      <alignment horizontal="center" vertical="center" wrapText="1"/>
    </xf>
    <xf numFmtId="0" fontId="29" fillId="12" borderId="0" xfId="0" applyFont="1" applyFill="1" applyAlignment="1">
      <alignment horizontal="left" vertical="center" wrapText="1"/>
    </xf>
    <xf numFmtId="14" fontId="26" fillId="12" borderId="61" xfId="0" applyNumberFormat="1" applyFont="1" applyFill="1" applyBorder="1" applyAlignment="1">
      <alignment horizontal="center" vertical="center" wrapText="1"/>
    </xf>
    <xf numFmtId="0" fontId="46" fillId="0" borderId="99" xfId="0" applyFont="1" applyBorder="1" applyAlignment="1">
      <alignment horizontal="center" vertical="center"/>
    </xf>
    <xf numFmtId="0" fontId="46" fillId="0" borderId="71" xfId="0" applyFont="1" applyBorder="1" applyAlignment="1">
      <alignment horizontal="center" vertical="center"/>
    </xf>
    <xf numFmtId="0" fontId="46" fillId="0" borderId="72" xfId="0" applyFont="1" applyBorder="1" applyAlignment="1">
      <alignment horizontal="center" vertical="center"/>
    </xf>
    <xf numFmtId="0" fontId="46" fillId="0" borderId="103" xfId="0" applyFont="1" applyBorder="1" applyAlignment="1">
      <alignment horizontal="center" vertical="center"/>
    </xf>
    <xf numFmtId="0" fontId="46" fillId="0" borderId="74" xfId="0" applyFont="1" applyBorder="1" applyAlignment="1">
      <alignment horizontal="center" vertical="center"/>
    </xf>
    <xf numFmtId="0" fontId="46" fillId="0" borderId="75" xfId="0" applyFont="1" applyBorder="1" applyAlignment="1">
      <alignment horizontal="center" vertical="center"/>
    </xf>
    <xf numFmtId="0" fontId="46" fillId="0" borderId="108" xfId="0" applyFont="1" applyBorder="1" applyAlignment="1">
      <alignment horizontal="center" vertical="center"/>
    </xf>
    <xf numFmtId="0" fontId="46" fillId="0" borderId="77" xfId="0" applyFont="1" applyBorder="1" applyAlignment="1">
      <alignment horizontal="center" vertical="center"/>
    </xf>
    <xf numFmtId="0" fontId="46" fillId="0" borderId="78" xfId="0" applyFont="1" applyBorder="1" applyAlignment="1">
      <alignment horizontal="center" vertical="center"/>
    </xf>
    <xf numFmtId="0" fontId="48" fillId="0" borderId="103" xfId="0" applyFont="1" applyBorder="1" applyAlignment="1">
      <alignment horizontal="left" vertical="center" wrapText="1"/>
    </xf>
    <xf numFmtId="0" fontId="48" fillId="0" borderId="74" xfId="0" applyFont="1" applyBorder="1" applyAlignment="1">
      <alignment horizontal="left" vertical="center" wrapText="1"/>
    </xf>
    <xf numFmtId="0" fontId="48" fillId="0" borderId="107" xfId="0" applyFont="1" applyBorder="1" applyAlignment="1">
      <alignment horizontal="left" vertical="center" wrapText="1"/>
    </xf>
    <xf numFmtId="0" fontId="48" fillId="0" borderId="103" xfId="0" applyFont="1" applyBorder="1" applyAlignment="1">
      <alignment horizontal="left" vertical="center"/>
    </xf>
    <xf numFmtId="0" fontId="48" fillId="0" borderId="74" xfId="0" applyFont="1" applyBorder="1" applyAlignment="1">
      <alignment horizontal="left" vertical="center"/>
    </xf>
    <xf numFmtId="0" fontId="48" fillId="0" borderId="107" xfId="0" applyFont="1" applyBorder="1" applyAlignment="1">
      <alignment horizontal="left" vertical="center"/>
    </xf>
    <xf numFmtId="0" fontId="47" fillId="0" borderId="103" xfId="0" applyFont="1" applyBorder="1" applyAlignment="1">
      <alignment horizontal="center" vertical="center" wrapText="1"/>
    </xf>
    <xf numFmtId="0" fontId="47" fillId="0" borderId="107" xfId="0" applyFont="1" applyBorder="1" applyAlignment="1">
      <alignment horizontal="center" vertical="center" wrapText="1"/>
    </xf>
    <xf numFmtId="0" fontId="47" fillId="0" borderId="109" xfId="0" applyFont="1" applyBorder="1" applyAlignment="1">
      <alignment horizontal="center" vertical="center"/>
    </xf>
    <xf numFmtId="0" fontId="47" fillId="0" borderId="77" xfId="0" applyFont="1" applyBorder="1" applyAlignment="1">
      <alignment horizontal="center" vertical="center"/>
    </xf>
    <xf numFmtId="0" fontId="48" fillId="0" borderId="77" xfId="0" applyFont="1" applyBorder="1" applyAlignment="1">
      <alignment horizontal="center" vertical="center"/>
    </xf>
    <xf numFmtId="0" fontId="48" fillId="0" borderId="110" xfId="0" applyFont="1" applyBorder="1" applyAlignment="1">
      <alignment horizontal="center" vertical="center"/>
    </xf>
    <xf numFmtId="0" fontId="47" fillId="0" borderId="80" xfId="0" applyFont="1" applyBorder="1" applyAlignment="1">
      <alignment horizontal="center" vertical="center"/>
    </xf>
    <xf numFmtId="14" fontId="48" fillId="0" borderId="77" xfId="0" applyNumberFormat="1" applyFont="1" applyBorder="1" applyAlignment="1">
      <alignment horizontal="center" vertical="center" wrapText="1"/>
    </xf>
    <xf numFmtId="0" fontId="48" fillId="0" borderId="77" xfId="0" applyFont="1" applyBorder="1" applyAlignment="1">
      <alignment horizontal="center" vertical="center" wrapText="1"/>
    </xf>
    <xf numFmtId="0" fontId="48" fillId="0" borderId="111" xfId="0" applyFont="1" applyBorder="1" applyAlignment="1">
      <alignment horizontal="center" vertical="center" wrapText="1"/>
    </xf>
    <xf numFmtId="0" fontId="50" fillId="14" borderId="99" xfId="0" applyFont="1" applyFill="1" applyBorder="1" applyAlignment="1">
      <alignment horizontal="center" vertical="center" wrapText="1"/>
    </xf>
    <xf numFmtId="0" fontId="50" fillId="14" borderId="71" xfId="0" applyFont="1" applyFill="1" applyBorder="1" applyAlignment="1">
      <alignment horizontal="center" vertical="center" wrapText="1"/>
    </xf>
    <xf numFmtId="0" fontId="50" fillId="14" borderId="102" xfId="0" applyFont="1" applyFill="1" applyBorder="1" applyAlignment="1">
      <alignment horizontal="center" vertical="center" wrapText="1"/>
    </xf>
    <xf numFmtId="0" fontId="52" fillId="0" borderId="77" xfId="0" applyFont="1" applyBorder="1" applyAlignment="1">
      <alignment horizontal="left" vertical="center" wrapText="1"/>
    </xf>
    <xf numFmtId="0" fontId="52" fillId="0" borderId="111" xfId="0" applyFont="1" applyBorder="1" applyAlignment="1">
      <alignment horizontal="left" vertical="center" wrapText="1"/>
    </xf>
    <xf numFmtId="0" fontId="50" fillId="0" borderId="99" xfId="0" applyFont="1" applyBorder="1" applyAlignment="1">
      <alignment horizontal="center" vertical="center" wrapText="1"/>
    </xf>
    <xf numFmtId="0" fontId="50" fillId="0" borderId="71" xfId="0" applyFont="1" applyBorder="1" applyAlignment="1">
      <alignment horizontal="center" vertical="center" wrapText="1"/>
    </xf>
    <xf numFmtId="0" fontId="50" fillId="0" borderId="102" xfId="0" applyFont="1" applyBorder="1" applyAlignment="1">
      <alignment horizontal="center" vertical="center" wrapText="1"/>
    </xf>
    <xf numFmtId="0" fontId="53" fillId="14" borderId="164" xfId="0" applyFont="1" applyFill="1" applyBorder="1" applyAlignment="1">
      <alignment horizontal="center" vertical="center"/>
    </xf>
    <xf numFmtId="0" fontId="53" fillId="14" borderId="165" xfId="0" applyFont="1" applyFill="1" applyBorder="1" applyAlignment="1">
      <alignment horizontal="center" vertical="center"/>
    </xf>
    <xf numFmtId="0" fontId="49" fillId="0" borderId="134" xfId="0" applyFont="1" applyBorder="1" applyAlignment="1">
      <alignment horizontal="center" vertical="center"/>
    </xf>
    <xf numFmtId="0" fontId="49" fillId="0" borderId="124" xfId="0" applyFont="1" applyBorder="1" applyAlignment="1">
      <alignment horizontal="center" vertical="center"/>
    </xf>
    <xf numFmtId="14" fontId="49" fillId="0" borderId="124" xfId="0" applyNumberFormat="1" applyFont="1" applyBorder="1" applyAlignment="1">
      <alignment horizontal="center" vertical="center"/>
    </xf>
    <xf numFmtId="0" fontId="49" fillId="0" borderId="108" xfId="0" applyFont="1" applyBorder="1" applyAlignment="1">
      <alignment horizontal="center" vertical="center" wrapText="1"/>
    </xf>
    <xf numFmtId="0" fontId="47" fillId="0" borderId="77" xfId="0" applyFont="1" applyBorder="1" applyAlignment="1">
      <alignment horizontal="center" vertical="center" wrapText="1"/>
    </xf>
    <xf numFmtId="0" fontId="54" fillId="14" borderId="99" xfId="0" applyFont="1" applyFill="1" applyBorder="1" applyAlignment="1">
      <alignment horizontal="center" vertical="center" wrapText="1"/>
    </xf>
    <xf numFmtId="0" fontId="54" fillId="14" borderId="71" xfId="0" applyFont="1" applyFill="1" applyBorder="1" applyAlignment="1">
      <alignment horizontal="center" vertical="center" wrapText="1"/>
    </xf>
    <xf numFmtId="0" fontId="54" fillId="14" borderId="102" xfId="0" applyFont="1" applyFill="1" applyBorder="1" applyAlignment="1">
      <alignment horizontal="center" vertical="center" wrapText="1"/>
    </xf>
    <xf numFmtId="0" fontId="24" fillId="12" borderId="45" xfId="0" applyFont="1" applyFill="1" applyBorder="1" applyAlignment="1">
      <alignment horizontal="center" vertical="center" wrapText="1"/>
    </xf>
    <xf numFmtId="0" fontId="49" fillId="0" borderId="103" xfId="0" applyFont="1" applyBorder="1" applyAlignment="1">
      <alignment horizontal="center" vertical="center"/>
    </xf>
    <xf numFmtId="0" fontId="49" fillId="0" borderId="74" xfId="0" applyFont="1" applyBorder="1" applyAlignment="1">
      <alignment horizontal="center" vertical="center"/>
    </xf>
    <xf numFmtId="14" fontId="49" fillId="0" borderId="74" xfId="0" applyNumberFormat="1" applyFont="1" applyBorder="1" applyAlignment="1">
      <alignment horizontal="center" vertical="center"/>
    </xf>
    <xf numFmtId="0" fontId="53" fillId="14" borderId="163" xfId="0" applyFont="1" applyFill="1" applyBorder="1" applyAlignment="1">
      <alignment horizontal="center" vertical="center"/>
    </xf>
    <xf numFmtId="0" fontId="24" fillId="12" borderId="40" xfId="0" applyFont="1" applyFill="1" applyBorder="1" applyAlignment="1">
      <alignment horizontal="center" vertical="center" wrapText="1"/>
    </xf>
    <xf numFmtId="0" fontId="23" fillId="12" borderId="41" xfId="0" applyFont="1" applyFill="1" applyBorder="1" applyAlignment="1">
      <alignment horizontal="left" vertical="top" wrapText="1"/>
    </xf>
    <xf numFmtId="0" fontId="23" fillId="12" borderId="3" xfId="0" applyFont="1" applyFill="1" applyBorder="1" applyAlignment="1">
      <alignment horizontal="left" vertical="top" wrapText="1"/>
    </xf>
    <xf numFmtId="0" fontId="23" fillId="12" borderId="54" xfId="0" applyFont="1" applyFill="1" applyBorder="1" applyAlignment="1">
      <alignment horizontal="left" vertical="top" wrapText="1"/>
    </xf>
    <xf numFmtId="0" fontId="49" fillId="0" borderId="107" xfId="0" applyFont="1" applyBorder="1" applyAlignment="1">
      <alignment horizontal="center" vertical="center"/>
    </xf>
    <xf numFmtId="0" fontId="49" fillId="0" borderId="124" xfId="0" applyFont="1" applyBorder="1" applyAlignment="1">
      <alignment horizontal="center" vertical="center" wrapText="1"/>
    </xf>
    <xf numFmtId="0" fontId="49" fillId="0" borderId="153" xfId="0" applyFont="1" applyBorder="1" applyAlignment="1">
      <alignment horizontal="center" vertical="center"/>
    </xf>
    <xf numFmtId="0" fontId="53" fillId="0" borderId="108" xfId="0" applyFont="1" applyBorder="1" applyAlignment="1">
      <alignment horizontal="center" vertical="center"/>
    </xf>
    <xf numFmtId="0" fontId="53" fillId="0" borderId="77" xfId="0" applyFont="1" applyBorder="1" applyAlignment="1">
      <alignment horizontal="center" vertical="center"/>
    </xf>
    <xf numFmtId="0" fontId="53" fillId="0" borderId="111" xfId="0" applyFont="1" applyBorder="1" applyAlignment="1">
      <alignment horizontal="center" vertical="center"/>
    </xf>
    <xf numFmtId="0" fontId="38" fillId="12" borderId="61" xfId="0" applyFont="1" applyFill="1" applyBorder="1" applyAlignment="1" applyProtection="1">
      <alignment horizontal="left" vertical="center" wrapText="1"/>
      <protection locked="0"/>
    </xf>
    <xf numFmtId="0" fontId="38" fillId="12" borderId="61" xfId="0" applyFont="1" applyFill="1" applyBorder="1" applyAlignment="1" applyProtection="1">
      <alignment horizontal="center" vertical="center" wrapText="1"/>
      <protection locked="0"/>
    </xf>
    <xf numFmtId="14" fontId="38" fillId="12" borderId="61" xfId="0" applyNumberFormat="1" applyFont="1" applyFill="1" applyBorder="1" applyAlignment="1" applyProtection="1">
      <alignment horizontal="center" vertical="center" wrapText="1"/>
      <protection locked="0"/>
    </xf>
    <xf numFmtId="14" fontId="38" fillId="12" borderId="57" xfId="0" applyNumberFormat="1" applyFont="1" applyFill="1" applyBorder="1" applyAlignment="1" applyProtection="1">
      <alignment horizontal="center" vertical="center" wrapText="1"/>
      <protection locked="0"/>
    </xf>
    <xf numFmtId="14" fontId="38" fillId="12" borderId="16" xfId="0" applyNumberFormat="1" applyFont="1" applyFill="1" applyBorder="1" applyAlignment="1" applyProtection="1">
      <alignment horizontal="center" vertical="center" wrapText="1"/>
      <protection locked="0"/>
    </xf>
    <xf numFmtId="0" fontId="25" fillId="12" borderId="136" xfId="0" applyFont="1" applyFill="1" applyBorder="1" applyAlignment="1">
      <alignment horizontal="center" vertical="center" wrapText="1"/>
    </xf>
    <xf numFmtId="0" fontId="25" fillId="12" borderId="61" xfId="0" applyFont="1" applyFill="1" applyBorder="1" applyAlignment="1">
      <alignment horizontal="left" vertical="center" wrapText="1"/>
    </xf>
    <xf numFmtId="0" fontId="42" fillId="12" borderId="61" xfId="0" applyFont="1" applyFill="1" applyBorder="1" applyAlignment="1" applyProtection="1">
      <alignment horizontal="center" vertical="center" wrapText="1"/>
      <protection locked="0"/>
    </xf>
    <xf numFmtId="0" fontId="39" fillId="12" borderId="61" xfId="0" applyFont="1" applyFill="1" applyBorder="1" applyAlignment="1">
      <alignment horizontal="center" vertical="center"/>
    </xf>
    <xf numFmtId="0" fontId="39" fillId="12" borderId="53" xfId="0" applyFont="1" applyFill="1" applyBorder="1" applyAlignment="1">
      <alignment horizontal="center" vertical="center"/>
    </xf>
    <xf numFmtId="0" fontId="39" fillId="12" borderId="15" xfId="0" applyFont="1" applyFill="1" applyBorder="1" applyAlignment="1">
      <alignment horizontal="center" vertical="center"/>
    </xf>
    <xf numFmtId="0" fontId="39" fillId="12" borderId="61" xfId="0" applyFont="1" applyFill="1" applyBorder="1" applyAlignment="1">
      <alignment horizontal="center" vertical="center" wrapText="1"/>
    </xf>
    <xf numFmtId="0" fontId="39" fillId="12" borderId="38" xfId="0" applyFont="1" applyFill="1" applyBorder="1" applyAlignment="1">
      <alignment horizontal="center" vertical="center" wrapText="1"/>
    </xf>
    <xf numFmtId="0" fontId="48" fillId="0" borderId="48" xfId="0" applyFont="1" applyBorder="1" applyAlignment="1">
      <alignment horizontal="center" vertical="center"/>
    </xf>
    <xf numFmtId="0" fontId="48" fillId="0" borderId="47" xfId="0" applyFont="1" applyBorder="1" applyAlignment="1">
      <alignment horizontal="center" vertical="center"/>
    </xf>
    <xf numFmtId="0" fontId="48" fillId="0" borderId="79" xfId="0" applyFont="1" applyBorder="1" applyAlignment="1">
      <alignment horizontal="center" vertical="center"/>
    </xf>
    <xf numFmtId="0" fontId="48" fillId="0" borderId="60" xfId="0" applyFont="1" applyBorder="1" applyAlignment="1">
      <alignment horizontal="center" vertical="center"/>
    </xf>
    <xf numFmtId="0" fontId="48" fillId="0" borderId="135" xfId="0" applyFont="1" applyBorder="1" applyAlignment="1">
      <alignment horizontal="center" vertical="center"/>
    </xf>
    <xf numFmtId="0" fontId="48" fillId="0" borderId="106" xfId="0" applyFont="1" applyBorder="1" applyAlignment="1">
      <alignment horizontal="center" vertical="center"/>
    </xf>
    <xf numFmtId="0" fontId="25" fillId="12" borderId="57" xfId="0" applyFont="1" applyFill="1" applyBorder="1" applyAlignment="1">
      <alignment horizontal="center" vertical="center"/>
    </xf>
    <xf numFmtId="0" fontId="25" fillId="12" borderId="15" xfId="0" applyFont="1" applyFill="1" applyBorder="1" applyAlignment="1">
      <alignment horizontal="center" vertical="center"/>
    </xf>
    <xf numFmtId="0" fontId="53" fillId="14" borderId="130" xfId="0" applyFont="1" applyFill="1" applyBorder="1" applyAlignment="1">
      <alignment horizontal="center" vertical="center"/>
    </xf>
    <xf numFmtId="0" fontId="53" fillId="14" borderId="131" xfId="0" applyFont="1" applyFill="1" applyBorder="1" applyAlignment="1">
      <alignment horizontal="center" vertical="center"/>
    </xf>
    <xf numFmtId="0" fontId="25" fillId="14" borderId="15" xfId="0" applyFont="1" applyFill="1" applyBorder="1" applyAlignment="1">
      <alignment horizontal="center" vertical="center" wrapText="1"/>
    </xf>
    <xf numFmtId="0" fontId="25" fillId="14" borderId="61" xfId="0" applyFont="1" applyFill="1" applyBorder="1" applyAlignment="1">
      <alignment horizontal="center" vertical="center" wrapText="1"/>
    </xf>
    <xf numFmtId="0" fontId="25" fillId="12" borderId="57" xfId="0" applyFont="1" applyFill="1" applyBorder="1" applyAlignment="1">
      <alignment horizontal="center" vertical="center" wrapText="1"/>
    </xf>
    <xf numFmtId="0" fontId="25" fillId="12" borderId="15" xfId="0" applyFont="1" applyFill="1" applyBorder="1" applyAlignment="1">
      <alignment horizontal="center" vertical="center" wrapText="1"/>
    </xf>
    <xf numFmtId="14" fontId="38" fillId="12" borderId="63" xfId="0" applyNumberFormat="1" applyFont="1" applyFill="1" applyBorder="1" applyAlignment="1" applyProtection="1">
      <alignment horizontal="center" vertical="center" wrapText="1"/>
      <protection locked="0"/>
    </xf>
    <xf numFmtId="0" fontId="39" fillId="12" borderId="15" xfId="0" applyFont="1" applyFill="1" applyBorder="1" applyAlignment="1">
      <alignment horizontal="center" vertical="center" wrapText="1"/>
    </xf>
    <xf numFmtId="0" fontId="38" fillId="12" borderId="18" xfId="0" applyFont="1" applyFill="1" applyBorder="1" applyAlignment="1">
      <alignment horizontal="center"/>
    </xf>
    <xf numFmtId="0" fontId="38" fillId="12" borderId="20" xfId="0" applyFont="1" applyFill="1" applyBorder="1" applyAlignment="1">
      <alignment horizontal="center"/>
    </xf>
    <xf numFmtId="0" fontId="38" fillId="12" borderId="21" xfId="0" applyFont="1" applyFill="1" applyBorder="1" applyAlignment="1">
      <alignment horizontal="center"/>
    </xf>
    <xf numFmtId="0" fontId="38" fillId="12" borderId="5" xfId="0" applyFont="1" applyFill="1" applyBorder="1" applyAlignment="1">
      <alignment horizontal="center"/>
    </xf>
    <xf numFmtId="0" fontId="38" fillId="12" borderId="61" xfId="0" applyFont="1" applyFill="1" applyBorder="1" applyAlignment="1">
      <alignment horizontal="center"/>
    </xf>
    <xf numFmtId="0" fontId="38" fillId="12" borderId="69" xfId="0" applyFont="1" applyFill="1" applyBorder="1" applyAlignment="1">
      <alignment horizontal="center"/>
    </xf>
    <xf numFmtId="0" fontId="38" fillId="12" borderId="63" xfId="0" applyFont="1" applyFill="1" applyBorder="1" applyAlignment="1" applyProtection="1">
      <alignment horizontal="center" vertical="center" wrapText="1"/>
      <protection locked="0"/>
    </xf>
    <xf numFmtId="9" fontId="38" fillId="12" borderId="61" xfId="0" applyNumberFormat="1" applyFont="1" applyFill="1" applyBorder="1" applyAlignment="1" applyProtection="1">
      <alignment horizontal="center" vertical="center" wrapText="1"/>
      <protection locked="0"/>
    </xf>
    <xf numFmtId="14" fontId="38" fillId="12" borderId="15" xfId="0" applyNumberFormat="1" applyFont="1" applyFill="1" applyBorder="1" applyAlignment="1" applyProtection="1">
      <alignment horizontal="center" vertical="center" wrapText="1"/>
      <protection locked="0"/>
    </xf>
    <xf numFmtId="14" fontId="38" fillId="12" borderId="36" xfId="0" applyNumberFormat="1" applyFont="1" applyFill="1" applyBorder="1" applyAlignment="1" applyProtection="1">
      <alignment horizontal="center" vertical="center" wrapText="1"/>
      <protection locked="0"/>
    </xf>
    <xf numFmtId="0" fontId="38" fillId="12" borderId="38" xfId="0" applyFont="1" applyFill="1" applyBorder="1" applyAlignment="1" applyProtection="1">
      <alignment horizontal="center" vertical="center" wrapText="1"/>
      <protection locked="0"/>
    </xf>
    <xf numFmtId="14" fontId="38" fillId="12" borderId="53" xfId="0" applyNumberFormat="1" applyFont="1" applyFill="1" applyBorder="1" applyAlignment="1" applyProtection="1">
      <alignment horizontal="center" vertical="center" wrapText="1"/>
      <protection locked="0"/>
    </xf>
    <xf numFmtId="0" fontId="38" fillId="12" borderId="64" xfId="0" applyFont="1" applyFill="1" applyBorder="1" applyAlignment="1">
      <alignment horizontal="center"/>
    </xf>
    <xf numFmtId="0" fontId="38" fillId="12" borderId="112" xfId="0" applyFont="1" applyFill="1" applyBorder="1" applyAlignment="1">
      <alignment horizontal="center"/>
    </xf>
    <xf numFmtId="0" fontId="38" fillId="12" borderId="56" xfId="0" applyFont="1" applyFill="1" applyBorder="1" applyAlignment="1">
      <alignment horizontal="center"/>
    </xf>
    <xf numFmtId="0" fontId="38" fillId="12" borderId="50" xfId="0" applyFont="1" applyFill="1" applyBorder="1" applyAlignment="1">
      <alignment horizontal="center"/>
    </xf>
    <xf numFmtId="0" fontId="38" fillId="12" borderId="6" xfId="0" applyFont="1" applyFill="1" applyBorder="1" applyAlignment="1">
      <alignment horizontal="center"/>
    </xf>
    <xf numFmtId="0" fontId="38" fillId="12" borderId="63" xfId="0" applyFont="1" applyFill="1" applyBorder="1" applyAlignment="1" applyProtection="1">
      <alignment horizontal="left" vertical="center" wrapText="1"/>
      <protection locked="0"/>
    </xf>
    <xf numFmtId="164" fontId="72" fillId="12" borderId="61" xfId="3" applyFont="1" applyFill="1" applyBorder="1" applyAlignment="1" applyProtection="1">
      <alignment horizontal="center" vertical="center" wrapText="1"/>
      <protection locked="0"/>
    </xf>
    <xf numFmtId="0" fontId="39" fillId="12" borderId="63" xfId="0" applyFont="1" applyFill="1" applyBorder="1" applyAlignment="1">
      <alignment horizontal="center" vertical="center" wrapText="1"/>
    </xf>
    <xf numFmtId="14" fontId="38" fillId="12" borderId="38" xfId="0" applyNumberFormat="1" applyFont="1" applyFill="1" applyBorder="1" applyAlignment="1" applyProtection="1">
      <alignment horizontal="center" vertical="center" wrapText="1"/>
      <protection locked="0"/>
    </xf>
    <xf numFmtId="0" fontId="38" fillId="12" borderId="61" xfId="0" applyFont="1" applyFill="1" applyBorder="1" applyAlignment="1" applyProtection="1">
      <alignment horizontal="center"/>
      <protection locked="0"/>
    </xf>
    <xf numFmtId="0" fontId="38" fillId="12" borderId="38" xfId="0" applyFont="1" applyFill="1" applyBorder="1" applyAlignment="1" applyProtection="1">
      <alignment horizontal="left" vertical="center" wrapText="1"/>
      <protection locked="0"/>
    </xf>
    <xf numFmtId="9" fontId="38" fillId="12" borderId="38" xfId="0" applyNumberFormat="1" applyFont="1" applyFill="1" applyBorder="1" applyAlignment="1" applyProtection="1">
      <alignment horizontal="center" vertical="center" wrapText="1"/>
      <protection locked="0"/>
    </xf>
    <xf numFmtId="0" fontId="38" fillId="12" borderId="44" xfId="0" applyFont="1" applyFill="1" applyBorder="1" applyAlignment="1" applyProtection="1">
      <alignment horizontal="center" vertical="center" wrapText="1"/>
      <protection locked="0"/>
    </xf>
    <xf numFmtId="0" fontId="38" fillId="12" borderId="122" xfId="0" applyFont="1" applyFill="1" applyBorder="1" applyAlignment="1" applyProtection="1">
      <alignment horizontal="center" vertical="center" wrapText="1"/>
      <protection locked="0"/>
    </xf>
    <xf numFmtId="0" fontId="25" fillId="14" borderId="89" xfId="0" applyFont="1" applyFill="1" applyBorder="1" applyAlignment="1">
      <alignment horizontal="center" vertical="center" textRotation="90" wrapText="1"/>
    </xf>
    <xf numFmtId="0" fontId="25" fillId="14" borderId="90" xfId="0" applyFont="1" applyFill="1" applyBorder="1" applyAlignment="1">
      <alignment horizontal="center" vertical="center" textRotation="90" wrapText="1"/>
    </xf>
    <xf numFmtId="0" fontId="39" fillId="12" borderId="63" xfId="0" applyFont="1" applyFill="1" applyBorder="1" applyAlignment="1">
      <alignment horizontal="center" vertical="center"/>
    </xf>
    <xf numFmtId="0" fontId="25" fillId="12" borderId="39" xfId="0" applyFont="1" applyFill="1" applyBorder="1" applyAlignment="1">
      <alignment horizontal="center" vertical="center" wrapText="1"/>
    </xf>
    <xf numFmtId="0" fontId="25" fillId="12" borderId="63" xfId="0" applyFont="1" applyFill="1" applyBorder="1" applyAlignment="1">
      <alignment horizontal="left" vertical="center" wrapText="1"/>
    </xf>
    <xf numFmtId="0" fontId="30" fillId="12" borderId="61" xfId="0" applyFont="1" applyFill="1" applyBorder="1" applyAlignment="1">
      <alignment horizontal="center" vertical="center" wrapText="1"/>
    </xf>
    <xf numFmtId="0" fontId="30" fillId="12" borderId="63" xfId="0" applyFont="1" applyFill="1" applyBorder="1" applyAlignment="1">
      <alignment horizontal="center" vertical="center" wrapText="1"/>
    </xf>
    <xf numFmtId="0" fontId="40" fillId="12" borderId="61" xfId="0" applyFont="1" applyFill="1" applyBorder="1" applyAlignment="1" applyProtection="1">
      <alignment horizontal="center" vertical="center" wrapText="1"/>
      <protection locked="0"/>
    </xf>
    <xf numFmtId="0" fontId="25" fillId="12" borderId="61" xfId="0" applyFont="1" applyFill="1" applyBorder="1" applyAlignment="1">
      <alignment horizontal="center" vertical="center" wrapText="1"/>
    </xf>
    <xf numFmtId="0" fontId="25" fillId="12" borderId="63" xfId="0" applyFont="1" applyFill="1" applyBorder="1" applyAlignment="1">
      <alignment horizontal="center" vertical="center" wrapText="1"/>
    </xf>
    <xf numFmtId="0" fontId="42" fillId="12" borderId="63" xfId="0" applyFont="1" applyFill="1" applyBorder="1" applyAlignment="1" applyProtection="1">
      <alignment horizontal="center" vertical="center" wrapText="1"/>
      <protection locked="0"/>
    </xf>
    <xf numFmtId="0" fontId="38" fillId="12" borderId="57" xfId="0" applyFont="1" applyFill="1" applyBorder="1" applyAlignment="1" applyProtection="1">
      <alignment horizontal="center" vertical="center"/>
      <protection locked="0"/>
    </xf>
    <xf numFmtId="0" fontId="38" fillId="12" borderId="15" xfId="0" applyFont="1" applyFill="1" applyBorder="1" applyAlignment="1" applyProtection="1">
      <alignment horizontal="center" vertical="center"/>
      <protection locked="0"/>
    </xf>
    <xf numFmtId="0" fontId="38" fillId="12" borderId="57" xfId="0" applyFont="1" applyFill="1" applyBorder="1" applyAlignment="1" applyProtection="1">
      <alignment horizontal="center" vertical="center" wrapText="1"/>
      <protection locked="0"/>
    </xf>
    <xf numFmtId="0" fontId="38" fillId="12" borderId="15" xfId="0" applyFont="1" applyFill="1" applyBorder="1" applyAlignment="1" applyProtection="1">
      <alignment horizontal="center" vertical="center" wrapText="1"/>
      <protection locked="0"/>
    </xf>
    <xf numFmtId="0" fontId="38" fillId="12" borderId="57" xfId="0" applyFont="1" applyFill="1" applyBorder="1" applyAlignment="1" applyProtection="1">
      <alignment horizontal="left" vertical="center" wrapText="1"/>
      <protection locked="0"/>
    </xf>
    <xf numFmtId="0" fontId="38" fillId="12" borderId="15" xfId="0" applyFont="1" applyFill="1" applyBorder="1" applyAlignment="1" applyProtection="1">
      <alignment horizontal="left" vertical="center" wrapText="1"/>
      <protection locked="0"/>
    </xf>
    <xf numFmtId="0" fontId="39" fillId="12" borderId="38" xfId="0" applyFont="1" applyFill="1" applyBorder="1" applyAlignment="1">
      <alignment horizontal="center" vertical="center"/>
    </xf>
    <xf numFmtId="0" fontId="25" fillId="12" borderId="38" xfId="0" applyFont="1" applyFill="1" applyBorder="1" applyAlignment="1">
      <alignment horizontal="left" vertical="center" wrapText="1"/>
    </xf>
    <xf numFmtId="0" fontId="25" fillId="12" borderId="37" xfId="0" applyFont="1" applyFill="1" applyBorder="1" applyAlignment="1">
      <alignment horizontal="center" vertical="center" wrapText="1"/>
    </xf>
    <xf numFmtId="0" fontId="11" fillId="12" borderId="38" xfId="0" applyFont="1" applyFill="1" applyBorder="1" applyAlignment="1" applyProtection="1">
      <alignment horizontal="center" vertical="center" wrapText="1"/>
      <protection locked="0"/>
    </xf>
    <xf numFmtId="0" fontId="11" fillId="12" borderId="61" xfId="0" applyFont="1" applyFill="1" applyBorder="1" applyAlignment="1" applyProtection="1">
      <alignment horizontal="center" vertical="center" wrapText="1"/>
      <protection locked="0"/>
    </xf>
    <xf numFmtId="0" fontId="41" fillId="12" borderId="61" xfId="0" applyFont="1" applyFill="1" applyBorder="1" applyAlignment="1" applyProtection="1">
      <alignment horizontal="center" vertical="center" wrapText="1"/>
      <protection locked="0"/>
    </xf>
    <xf numFmtId="0" fontId="39" fillId="12" borderId="57" xfId="0" applyFont="1" applyFill="1" applyBorder="1" applyAlignment="1">
      <alignment horizontal="center" vertical="center"/>
    </xf>
    <xf numFmtId="0" fontId="25" fillId="12" borderId="46" xfId="0" applyFont="1" applyFill="1" applyBorder="1" applyAlignment="1">
      <alignment horizontal="left" vertical="center" wrapText="1"/>
    </xf>
    <xf numFmtId="0" fontId="25" fillId="12" borderId="29" xfId="0" applyFont="1" applyFill="1" applyBorder="1" applyAlignment="1">
      <alignment horizontal="left" vertical="center" wrapText="1"/>
    </xf>
    <xf numFmtId="0" fontId="25" fillId="12" borderId="17" xfId="0" applyFont="1" applyFill="1" applyBorder="1" applyAlignment="1">
      <alignment horizontal="left" vertical="center" wrapText="1"/>
    </xf>
    <xf numFmtId="0" fontId="25" fillId="14" borderId="97" xfId="0" applyFont="1" applyFill="1" applyBorder="1" applyAlignment="1">
      <alignment horizontal="center" vertical="center" textRotation="90" wrapText="1"/>
    </xf>
    <xf numFmtId="0" fontId="25" fillId="12" borderId="0" xfId="0" applyFont="1" applyFill="1" applyAlignment="1">
      <alignment horizontal="left" vertical="center" wrapText="1"/>
    </xf>
    <xf numFmtId="0" fontId="25" fillId="14" borderId="93" xfId="0" applyFont="1" applyFill="1" applyBorder="1" applyAlignment="1">
      <alignment horizontal="center" vertical="center" wrapText="1"/>
    </xf>
    <xf numFmtId="0" fontId="25" fillId="14" borderId="94" xfId="0" applyFont="1" applyFill="1" applyBorder="1" applyAlignment="1">
      <alignment horizontal="center" vertical="center" wrapText="1"/>
    </xf>
    <xf numFmtId="0" fontId="25" fillId="14" borderId="98" xfId="0" applyFont="1" applyFill="1" applyBorder="1" applyAlignment="1">
      <alignment horizontal="center" vertical="center" wrapText="1"/>
    </xf>
    <xf numFmtId="0" fontId="25" fillId="14" borderId="73" xfId="0" applyFont="1" applyFill="1" applyBorder="1" applyAlignment="1">
      <alignment horizontal="center" vertical="center" wrapText="1"/>
    </xf>
    <xf numFmtId="0" fontId="25" fillId="14" borderId="89" xfId="0" applyFont="1" applyFill="1" applyBorder="1" applyAlignment="1">
      <alignment horizontal="center" vertical="center" wrapText="1"/>
    </xf>
    <xf numFmtId="0" fontId="25" fillId="14" borderId="90" xfId="0" applyFont="1" applyFill="1" applyBorder="1" applyAlignment="1">
      <alignment horizontal="center" vertical="center" wrapText="1"/>
    </xf>
    <xf numFmtId="0" fontId="32" fillId="12" borderId="77" xfId="0" applyFont="1" applyFill="1" applyBorder="1" applyAlignment="1">
      <alignment horizontal="center" vertical="center"/>
    </xf>
    <xf numFmtId="0" fontId="32" fillId="12" borderId="78" xfId="0" applyFont="1" applyFill="1" applyBorder="1" applyAlignment="1">
      <alignment horizontal="center" vertical="center"/>
    </xf>
    <xf numFmtId="14" fontId="32" fillId="12" borderId="63" xfId="0" applyNumberFormat="1" applyFont="1" applyFill="1" applyBorder="1" applyAlignment="1">
      <alignment horizontal="center" vertical="center"/>
    </xf>
    <xf numFmtId="14" fontId="32" fillId="12" borderId="35" xfId="0" applyNumberFormat="1" applyFont="1" applyFill="1" applyBorder="1" applyAlignment="1">
      <alignment horizontal="center" vertical="center"/>
    </xf>
    <xf numFmtId="0" fontId="30" fillId="12" borderId="0" xfId="0" applyFont="1" applyFill="1" applyAlignment="1">
      <alignment horizontal="left" vertical="top"/>
    </xf>
    <xf numFmtId="166" fontId="25" fillId="12" borderId="71" xfId="0" applyNumberFormat="1" applyFont="1" applyFill="1" applyBorder="1" applyAlignment="1">
      <alignment horizontal="center" vertical="center"/>
    </xf>
    <xf numFmtId="166" fontId="25" fillId="12" borderId="72" xfId="0" applyNumberFormat="1" applyFont="1" applyFill="1" applyBorder="1" applyAlignment="1">
      <alignment horizontal="center" vertical="center"/>
    </xf>
    <xf numFmtId="0" fontId="27" fillId="14" borderId="46" xfId="0" applyFont="1" applyFill="1" applyBorder="1" applyAlignment="1">
      <alignment horizontal="center" vertical="center"/>
    </xf>
    <xf numFmtId="0" fontId="27" fillId="14" borderId="29" xfId="0" applyFont="1" applyFill="1" applyBorder="1" applyAlignment="1">
      <alignment horizontal="center" vertical="center"/>
    </xf>
    <xf numFmtId="0" fontId="27" fillId="14" borderId="17" xfId="0" applyFont="1" applyFill="1" applyBorder="1" applyAlignment="1">
      <alignment horizontal="center" vertical="center"/>
    </xf>
    <xf numFmtId="0" fontId="27" fillId="14" borderId="80" xfId="0" applyFont="1" applyFill="1" applyBorder="1" applyAlignment="1">
      <alignment horizontal="center" vertical="center"/>
    </xf>
    <xf numFmtId="0" fontId="27" fillId="14" borderId="77" xfId="0" applyFont="1" applyFill="1" applyBorder="1" applyAlignment="1">
      <alignment horizontal="center" vertical="center"/>
    </xf>
    <xf numFmtId="0" fontId="27" fillId="14" borderId="78" xfId="0" applyFont="1" applyFill="1" applyBorder="1" applyAlignment="1">
      <alignment horizontal="center" vertical="center"/>
    </xf>
    <xf numFmtId="49" fontId="32" fillId="12" borderId="46" xfId="0" applyNumberFormat="1" applyFont="1" applyFill="1" applyBorder="1" applyAlignment="1">
      <alignment horizontal="left" vertical="center" wrapText="1"/>
    </xf>
    <xf numFmtId="49" fontId="32" fillId="12" borderId="29" xfId="0" applyNumberFormat="1" applyFont="1" applyFill="1" applyBorder="1" applyAlignment="1">
      <alignment horizontal="left" vertical="center" wrapText="1"/>
    </xf>
    <xf numFmtId="49" fontId="32" fillId="12" borderId="17" xfId="0" applyNumberFormat="1" applyFont="1" applyFill="1" applyBorder="1" applyAlignment="1">
      <alignment horizontal="left" vertical="center" wrapText="1"/>
    </xf>
    <xf numFmtId="0" fontId="43" fillId="0" borderId="18" xfId="0" applyFont="1" applyBorder="1" applyAlignment="1">
      <alignment horizontal="center" vertical="center"/>
    </xf>
    <xf numFmtId="0" fontId="43" fillId="0" borderId="70" xfId="0" applyFont="1" applyBorder="1" applyAlignment="1">
      <alignment horizontal="center" vertical="center"/>
    </xf>
    <xf numFmtId="0" fontId="43" fillId="0" borderId="21" xfId="0" applyFont="1" applyBorder="1" applyAlignment="1">
      <alignment horizontal="center" vertical="center"/>
    </xf>
    <xf numFmtId="0" fontId="43" fillId="0" borderId="73" xfId="0" applyFont="1" applyBorder="1" applyAlignment="1">
      <alignment horizontal="center" vertical="center"/>
    </xf>
    <xf numFmtId="0" fontId="43" fillId="0" borderId="22" xfId="0" applyFont="1" applyBorder="1" applyAlignment="1">
      <alignment horizontal="center" vertical="center"/>
    </xf>
    <xf numFmtId="0" fontId="43" fillId="0" borderId="76" xfId="0" applyFont="1" applyBorder="1" applyAlignment="1">
      <alignment horizontal="center" vertical="center"/>
    </xf>
    <xf numFmtId="0" fontId="27" fillId="0" borderId="71" xfId="0" applyFont="1" applyBorder="1" applyAlignment="1">
      <alignment horizontal="center" vertical="center"/>
    </xf>
    <xf numFmtId="0" fontId="32" fillId="12" borderId="71" xfId="0" applyFont="1" applyFill="1" applyBorder="1" applyAlignment="1">
      <alignment horizontal="center" vertical="center"/>
    </xf>
    <xf numFmtId="0" fontId="32" fillId="12" borderId="72" xfId="0" applyFont="1" applyFill="1" applyBorder="1" applyAlignment="1">
      <alignment horizontal="center" vertical="center"/>
    </xf>
    <xf numFmtId="0" fontId="32" fillId="12" borderId="38" xfId="0" applyFont="1" applyFill="1" applyBorder="1" applyAlignment="1">
      <alignment horizontal="center" vertical="center"/>
    </xf>
    <xf numFmtId="0" fontId="32" fillId="12" borderId="33" xfId="0" applyFont="1" applyFill="1" applyBorder="1" applyAlignment="1">
      <alignment horizontal="center" vertical="center"/>
    </xf>
    <xf numFmtId="0" fontId="27" fillId="0" borderId="74" xfId="0" applyFont="1" applyBorder="1" applyAlignment="1">
      <alignment horizontal="center" vertical="center"/>
    </xf>
    <xf numFmtId="0" fontId="32" fillId="12" borderId="74" xfId="0" applyFont="1" applyFill="1" applyBorder="1" applyAlignment="1">
      <alignment horizontal="center" vertical="center"/>
    </xf>
    <xf numFmtId="0" fontId="32" fillId="12" borderId="75" xfId="0" applyFont="1" applyFill="1" applyBorder="1" applyAlignment="1">
      <alignment horizontal="center" vertical="center"/>
    </xf>
    <xf numFmtId="165" fontId="32" fillId="12" borderId="61" xfId="0" applyNumberFormat="1" applyFont="1" applyFill="1" applyBorder="1" applyAlignment="1">
      <alignment horizontal="center" vertical="center"/>
    </xf>
    <xf numFmtId="165" fontId="32" fillId="12" borderId="69" xfId="0" applyNumberFormat="1" applyFont="1" applyFill="1" applyBorder="1" applyAlignment="1">
      <alignment horizontal="center" vertical="center"/>
    </xf>
    <xf numFmtId="0" fontId="27" fillId="0" borderId="77" xfId="0" applyFont="1" applyBorder="1" applyAlignment="1">
      <alignment horizontal="center" vertical="center"/>
    </xf>
    <xf numFmtId="0" fontId="27" fillId="14" borderId="46" xfId="0" applyFont="1" applyFill="1" applyBorder="1" applyAlignment="1">
      <alignment horizontal="left" vertical="center" wrapText="1"/>
    </xf>
    <xf numFmtId="0" fontId="27" fillId="14" borderId="29" xfId="0" applyFont="1" applyFill="1" applyBorder="1" applyAlignment="1">
      <alignment horizontal="left" vertical="center" wrapText="1"/>
    </xf>
    <xf numFmtId="0" fontId="27" fillId="14" borderId="17" xfId="0" applyFont="1" applyFill="1" applyBorder="1" applyAlignment="1">
      <alignment horizontal="left" vertical="center" wrapText="1"/>
    </xf>
    <xf numFmtId="0" fontId="32" fillId="12" borderId="46" xfId="0" applyFont="1" applyFill="1" applyBorder="1" applyAlignment="1">
      <alignment horizontal="left" vertical="center" wrapText="1"/>
    </xf>
    <xf numFmtId="0" fontId="32" fillId="12" borderId="29" xfId="0" applyFont="1" applyFill="1" applyBorder="1" applyAlignment="1">
      <alignment horizontal="left" vertical="center" wrapText="1"/>
    </xf>
    <xf numFmtId="0" fontId="32" fillId="12" borderId="17" xfId="0" applyFont="1" applyFill="1" applyBorder="1" applyAlignment="1">
      <alignment horizontal="left" vertical="center" wrapText="1"/>
    </xf>
    <xf numFmtId="0" fontId="30" fillId="12" borderId="21" xfId="0" applyFont="1" applyFill="1" applyBorder="1" applyAlignment="1">
      <alignment horizontal="left" vertical="center" wrapText="1"/>
    </xf>
    <xf numFmtId="0" fontId="30" fillId="12" borderId="0" xfId="0" applyFont="1" applyFill="1" applyAlignment="1">
      <alignment horizontal="left" vertical="center" wrapText="1"/>
    </xf>
    <xf numFmtId="0" fontId="30" fillId="12" borderId="5" xfId="0" applyFont="1" applyFill="1" applyBorder="1" applyAlignment="1">
      <alignment horizontal="left" vertical="center" wrapText="1"/>
    </xf>
    <xf numFmtId="0" fontId="30" fillId="12" borderId="22" xfId="0" applyFont="1" applyFill="1" applyBorder="1" applyAlignment="1">
      <alignment horizontal="left" vertical="center" wrapText="1"/>
    </xf>
    <xf numFmtId="0" fontId="30" fillId="12" borderId="2" xfId="0" applyFont="1" applyFill="1" applyBorder="1" applyAlignment="1">
      <alignment horizontal="left" vertical="center" wrapText="1"/>
    </xf>
    <xf numFmtId="0" fontId="30" fillId="12" borderId="6" xfId="0" applyFont="1" applyFill="1" applyBorder="1" applyAlignment="1">
      <alignment horizontal="left" vertical="center" wrapText="1"/>
    </xf>
    <xf numFmtId="0" fontId="25" fillId="14" borderId="81" xfId="0" applyFont="1" applyFill="1" applyBorder="1" applyAlignment="1">
      <alignment horizontal="center" vertical="center" wrapText="1"/>
    </xf>
    <xf numFmtId="0" fontId="25" fillId="14" borderId="82" xfId="0" applyFont="1" applyFill="1" applyBorder="1" applyAlignment="1">
      <alignment horizontal="center" vertical="center" wrapText="1"/>
    </xf>
    <xf numFmtId="0" fontId="25" fillId="14" borderId="83" xfId="0" applyFont="1" applyFill="1" applyBorder="1" applyAlignment="1">
      <alignment horizontal="center" vertical="center" wrapText="1"/>
    </xf>
    <xf numFmtId="0" fontId="25" fillId="14" borderId="87" xfId="0" applyFont="1" applyFill="1" applyBorder="1" applyAlignment="1">
      <alignment horizontal="center" vertical="center" wrapText="1"/>
    </xf>
    <xf numFmtId="0" fontId="25" fillId="14" borderId="88" xfId="0" applyFont="1" applyFill="1" applyBorder="1" applyAlignment="1">
      <alignment horizontal="center" vertical="center" wrapText="1"/>
    </xf>
    <xf numFmtId="0" fontId="25" fillId="14" borderId="83" xfId="0" applyFont="1" applyFill="1" applyBorder="1" applyAlignment="1">
      <alignment horizontal="center" vertical="center"/>
    </xf>
    <xf numFmtId="0" fontId="25" fillId="14" borderId="89" xfId="0" applyFont="1" applyFill="1" applyBorder="1" applyAlignment="1">
      <alignment horizontal="center" vertical="center"/>
    </xf>
    <xf numFmtId="0" fontId="25" fillId="14" borderId="83" xfId="0" applyFont="1" applyFill="1" applyBorder="1" applyAlignment="1">
      <alignment horizontal="center"/>
    </xf>
    <xf numFmtId="0" fontId="25" fillId="14" borderId="84" xfId="0" applyFont="1" applyFill="1" applyBorder="1" applyAlignment="1">
      <alignment horizontal="center" vertical="center" wrapText="1"/>
    </xf>
    <xf numFmtId="0" fontId="25" fillId="14" borderId="85" xfId="0" applyFont="1" applyFill="1" applyBorder="1" applyAlignment="1">
      <alignment horizontal="center" vertical="center" wrapText="1"/>
    </xf>
    <xf numFmtId="0" fontId="25" fillId="14" borderId="86" xfId="0" applyFont="1" applyFill="1" applyBorder="1" applyAlignment="1">
      <alignment horizontal="center" vertical="center" wrapText="1"/>
    </xf>
    <xf numFmtId="0" fontId="25" fillId="14" borderId="91" xfId="0" applyFont="1" applyFill="1" applyBorder="1" applyAlignment="1">
      <alignment horizontal="center" vertical="center" wrapText="1"/>
    </xf>
    <xf numFmtId="0" fontId="25" fillId="14" borderId="92" xfId="0" applyFont="1" applyFill="1" applyBorder="1" applyAlignment="1">
      <alignment horizontal="center" vertical="center" wrapText="1"/>
    </xf>
    <xf numFmtId="0" fontId="25" fillId="14" borderId="97" xfId="0" applyFont="1" applyFill="1" applyBorder="1" applyAlignment="1">
      <alignment horizontal="center" vertical="center" wrapText="1"/>
    </xf>
    <xf numFmtId="0" fontId="25" fillId="14" borderId="95" xfId="0" applyFont="1" applyFill="1" applyBorder="1" applyAlignment="1">
      <alignment horizontal="center" vertical="center" wrapText="1"/>
    </xf>
    <xf numFmtId="0" fontId="25" fillId="14" borderId="5" xfId="0" applyFont="1" applyFill="1" applyBorder="1" applyAlignment="1">
      <alignment horizontal="center" vertical="center" wrapText="1"/>
    </xf>
    <xf numFmtId="0" fontId="25" fillId="14" borderId="13" xfId="0" applyFont="1" applyFill="1" applyBorder="1" applyAlignment="1">
      <alignment horizontal="center" vertical="center" wrapText="1"/>
    </xf>
    <xf numFmtId="0" fontId="25" fillId="14" borderId="55" xfId="0" applyFont="1" applyFill="1" applyBorder="1" applyAlignment="1">
      <alignment horizontal="center" vertical="center" wrapText="1"/>
    </xf>
    <xf numFmtId="0" fontId="48" fillId="0" borderId="124" xfId="0" applyFont="1" applyBorder="1" applyAlignment="1">
      <alignment horizontal="center" vertical="center"/>
    </xf>
    <xf numFmtId="0" fontId="54" fillId="14" borderId="130" xfId="0" applyFont="1" applyFill="1" applyBorder="1" applyAlignment="1">
      <alignment horizontal="center" vertical="center" wrapText="1"/>
    </xf>
    <xf numFmtId="0" fontId="54" fillId="14" borderId="131" xfId="0" applyFont="1" applyFill="1" applyBorder="1" applyAlignment="1">
      <alignment horizontal="center" vertical="center" wrapText="1"/>
    </xf>
    <xf numFmtId="0" fontId="54" fillId="14" borderId="132" xfId="0" applyFont="1" applyFill="1" applyBorder="1" applyAlignment="1">
      <alignment horizontal="center" vertical="center" wrapText="1"/>
    </xf>
    <xf numFmtId="0" fontId="54" fillId="14" borderId="46" xfId="0" applyFont="1" applyFill="1" applyBorder="1" applyAlignment="1">
      <alignment horizontal="center" vertical="center" wrapText="1"/>
    </xf>
    <xf numFmtId="0" fontId="54" fillId="14" borderId="29"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7" fillId="12" borderId="63" xfId="0" applyFont="1" applyFill="1" applyBorder="1" applyAlignment="1">
      <alignment horizontal="center" vertical="center" wrapText="1"/>
    </xf>
    <xf numFmtId="14" fontId="57" fillId="0" borderId="63" xfId="0" applyNumberFormat="1" applyFont="1" applyBorder="1" applyAlignment="1">
      <alignment horizontal="center" vertical="center" wrapText="1"/>
    </xf>
    <xf numFmtId="0" fontId="57" fillId="0" borderId="63" xfId="0" applyFont="1" applyBorder="1" applyAlignment="1">
      <alignment horizontal="center" vertical="center" wrapText="1"/>
    </xf>
    <xf numFmtId="0" fontId="58" fillId="12" borderId="63" xfId="0" applyFont="1" applyFill="1" applyBorder="1" applyAlignment="1" applyProtection="1">
      <alignment horizontal="center" vertical="center" wrapText="1"/>
      <protection locked="0"/>
    </xf>
    <xf numFmtId="9" fontId="58" fillId="12" borderId="63" xfId="0" applyNumberFormat="1" applyFont="1" applyFill="1" applyBorder="1" applyAlignment="1" applyProtection="1">
      <alignment horizontal="center" vertical="center" wrapText="1"/>
      <protection locked="0"/>
    </xf>
    <xf numFmtId="14" fontId="58" fillId="12" borderId="63" xfId="0" applyNumberFormat="1" applyFont="1" applyFill="1" applyBorder="1" applyAlignment="1" applyProtection="1">
      <alignment horizontal="center" vertical="center" wrapText="1"/>
      <protection locked="0"/>
    </xf>
    <xf numFmtId="9" fontId="58" fillId="12" borderId="35" xfId="0" applyNumberFormat="1" applyFont="1" applyFill="1" applyBorder="1" applyAlignment="1" applyProtection="1">
      <alignment horizontal="center" vertical="center" wrapText="1"/>
      <protection locked="0"/>
    </xf>
    <xf numFmtId="0" fontId="53" fillId="14" borderId="132" xfId="0" applyFont="1" applyFill="1" applyBorder="1" applyAlignment="1">
      <alignment horizontal="center" vertical="center"/>
    </xf>
    <xf numFmtId="0" fontId="53" fillId="14" borderId="133" xfId="0" applyFont="1" applyFill="1" applyBorder="1" applyAlignment="1">
      <alignment horizontal="center" vertical="center"/>
    </xf>
    <xf numFmtId="0" fontId="53" fillId="14" borderId="29" xfId="0" applyFont="1" applyFill="1" applyBorder="1" applyAlignment="1">
      <alignment horizontal="center" vertical="center"/>
    </xf>
    <xf numFmtId="0" fontId="48" fillId="0" borderId="124" xfId="0" applyFont="1" applyBorder="1" applyAlignment="1">
      <alignment horizontal="center" vertical="center" wrapText="1"/>
    </xf>
    <xf numFmtId="14" fontId="48" fillId="0" borderId="72" xfId="0" applyNumberFormat="1" applyFont="1" applyBorder="1" applyAlignment="1">
      <alignment horizontal="center" vertical="center"/>
    </xf>
    <xf numFmtId="0" fontId="48" fillId="0" borderId="72" xfId="0" applyFont="1" applyBorder="1" applyAlignment="1">
      <alignment horizontal="center" vertical="center"/>
    </xf>
    <xf numFmtId="0" fontId="53" fillId="14" borderId="46" xfId="0" applyFont="1" applyFill="1" applyBorder="1" applyAlignment="1">
      <alignment horizontal="center" vertical="center"/>
    </xf>
    <xf numFmtId="0" fontId="53" fillId="14" borderId="17" xfId="0" applyFont="1" applyFill="1" applyBorder="1" applyAlignment="1">
      <alignment horizontal="center" vertical="center"/>
    </xf>
    <xf numFmtId="14" fontId="48" fillId="0" borderId="124" xfId="0" applyNumberFormat="1" applyFont="1" applyBorder="1" applyAlignment="1">
      <alignment horizontal="center" vertical="center"/>
    </xf>
    <xf numFmtId="9" fontId="58" fillId="12" borderId="38" xfId="0" applyNumberFormat="1" applyFont="1" applyFill="1" applyBorder="1" applyAlignment="1" applyProtection="1">
      <alignment horizontal="center" vertical="center" wrapText="1"/>
      <protection locked="0"/>
    </xf>
    <xf numFmtId="9" fontId="58" fillId="12" borderId="33" xfId="0" applyNumberFormat="1" applyFont="1" applyFill="1" applyBorder="1" applyAlignment="1" applyProtection="1">
      <alignment horizontal="center" vertical="center" wrapText="1"/>
      <protection locked="0"/>
    </xf>
    <xf numFmtId="0" fontId="38" fillId="12" borderId="11" xfId="0" applyFont="1" applyFill="1" applyBorder="1" applyAlignment="1">
      <alignment horizontal="center"/>
    </xf>
    <xf numFmtId="0" fontId="38" fillId="12" borderId="113" xfId="0" applyFont="1" applyFill="1" applyBorder="1" applyAlignment="1">
      <alignment horizontal="center"/>
    </xf>
    <xf numFmtId="14" fontId="57" fillId="12" borderId="38" xfId="0" applyNumberFormat="1" applyFont="1" applyFill="1" applyBorder="1" applyAlignment="1">
      <alignment horizontal="center" vertical="center" wrapText="1"/>
    </xf>
    <xf numFmtId="0" fontId="57" fillId="12" borderId="38" xfId="0" applyFont="1" applyFill="1" applyBorder="1" applyAlignment="1">
      <alignment horizontal="center" vertical="center" wrapText="1"/>
    </xf>
    <xf numFmtId="0" fontId="25" fillId="14" borderId="127" xfId="0" applyFont="1" applyFill="1" applyBorder="1" applyAlignment="1">
      <alignment horizontal="center" vertical="center" wrapText="1"/>
    </xf>
    <xf numFmtId="0" fontId="25" fillId="14" borderId="128" xfId="0" applyFont="1" applyFill="1" applyBorder="1" applyAlignment="1">
      <alignment horizontal="center" vertical="center" wrapText="1"/>
    </xf>
    <xf numFmtId="0" fontId="25" fillId="14" borderId="68" xfId="0" applyFont="1" applyFill="1" applyBorder="1" applyAlignment="1">
      <alignment horizontal="center" vertical="center" wrapText="1"/>
    </xf>
    <xf numFmtId="0" fontId="25" fillId="14" borderId="129" xfId="0" applyFont="1" applyFill="1" applyBorder="1" applyAlignment="1">
      <alignment horizontal="center" vertical="center" wrapText="1"/>
    </xf>
    <xf numFmtId="0" fontId="25" fillId="14" borderId="124" xfId="0" applyFont="1" applyFill="1" applyBorder="1" applyAlignment="1">
      <alignment horizontal="center" vertical="center" wrapText="1"/>
    </xf>
    <xf numFmtId="0" fontId="25" fillId="14" borderId="125" xfId="0" applyFont="1" applyFill="1" applyBorder="1" applyAlignment="1">
      <alignment horizontal="center" vertical="center" wrapText="1"/>
    </xf>
    <xf numFmtId="0" fontId="25" fillId="14" borderId="69" xfId="0" applyFont="1" applyFill="1" applyBorder="1" applyAlignment="1">
      <alignment horizontal="center" vertical="center" wrapText="1"/>
    </xf>
    <xf numFmtId="0" fontId="25" fillId="14" borderId="57" xfId="0" applyFont="1" applyFill="1" applyBorder="1" applyAlignment="1">
      <alignment horizontal="center" vertical="center" wrapText="1"/>
    </xf>
    <xf numFmtId="0" fontId="25" fillId="14" borderId="58" xfId="0" applyFont="1" applyFill="1" applyBorder="1" applyAlignment="1">
      <alignment horizontal="center" vertical="center" wrapText="1"/>
    </xf>
    <xf numFmtId="0" fontId="30" fillId="12" borderId="57" xfId="0" applyFont="1" applyFill="1" applyBorder="1" applyAlignment="1">
      <alignment horizontal="center" vertical="center" wrapText="1"/>
    </xf>
    <xf numFmtId="0" fontId="30" fillId="12" borderId="15" xfId="0" applyFont="1" applyFill="1" applyBorder="1" applyAlignment="1">
      <alignment horizontal="center" vertical="center" wrapText="1"/>
    </xf>
    <xf numFmtId="0" fontId="57" fillId="6" borderId="63" xfId="0" applyFont="1" applyFill="1" applyBorder="1" applyAlignment="1">
      <alignment horizontal="center" vertical="center"/>
    </xf>
    <xf numFmtId="0" fontId="30" fillId="0" borderId="63" xfId="0" applyFont="1" applyBorder="1" applyAlignment="1">
      <alignment horizontal="left" vertical="center" wrapText="1"/>
    </xf>
    <xf numFmtId="0" fontId="30" fillId="0" borderId="63" xfId="0" applyFont="1" applyBorder="1" applyAlignment="1">
      <alignment horizontal="left" vertical="center"/>
    </xf>
    <xf numFmtId="0" fontId="57" fillId="0" borderId="63" xfId="0" applyFont="1" applyBorder="1" applyAlignment="1">
      <alignment horizontal="center" vertical="center"/>
    </xf>
    <xf numFmtId="0" fontId="25" fillId="12" borderId="38" xfId="0" applyFont="1" applyFill="1" applyBorder="1" applyAlignment="1">
      <alignment horizontal="center" vertical="center" wrapText="1"/>
    </xf>
    <xf numFmtId="0" fontId="57" fillId="6" borderId="38" xfId="0" applyFont="1" applyFill="1" applyBorder="1" applyAlignment="1">
      <alignment horizontal="center" vertical="center"/>
    </xf>
    <xf numFmtId="0" fontId="30" fillId="12" borderId="38" xfId="0" applyFont="1" applyFill="1" applyBorder="1" applyAlignment="1">
      <alignment horizontal="left" vertical="center" wrapText="1"/>
    </xf>
    <xf numFmtId="0" fontId="30" fillId="12" borderId="38" xfId="0" applyFont="1" applyFill="1" applyBorder="1" applyAlignment="1">
      <alignment horizontal="left" vertical="center"/>
    </xf>
    <xf numFmtId="0" fontId="57" fillId="12" borderId="38" xfId="0" applyFont="1" applyFill="1" applyBorder="1" applyAlignment="1">
      <alignment horizontal="center" vertical="center"/>
    </xf>
    <xf numFmtId="0" fontId="58" fillId="12" borderId="38" xfId="0" applyFont="1" applyFill="1" applyBorder="1" applyAlignment="1" applyProtection="1">
      <alignment horizontal="center" vertical="center" wrapText="1"/>
      <protection locked="0"/>
    </xf>
    <xf numFmtId="0" fontId="25" fillId="14" borderId="123" xfId="0" applyFont="1" applyFill="1" applyBorder="1" applyAlignment="1">
      <alignment horizontal="center" vertical="center" wrapText="1"/>
    </xf>
    <xf numFmtId="0" fontId="48" fillId="0" borderId="75" xfId="0" applyFont="1" applyBorder="1" applyAlignment="1">
      <alignment horizontal="center" vertical="center"/>
    </xf>
    <xf numFmtId="0" fontId="48" fillId="0" borderId="125" xfId="0" applyFont="1" applyBorder="1" applyAlignment="1">
      <alignment horizontal="center" vertical="center"/>
    </xf>
    <xf numFmtId="0" fontId="48" fillId="0" borderId="12" xfId="0" applyFont="1" applyBorder="1" applyAlignment="1">
      <alignment horizontal="center" vertical="center"/>
    </xf>
    <xf numFmtId="0" fontId="48" fillId="0" borderId="123" xfId="0" applyFont="1" applyBorder="1" applyAlignment="1">
      <alignment horizontal="center" vertical="center"/>
    </xf>
    <xf numFmtId="0" fontId="64" fillId="12" borderId="46" xfId="0" applyFont="1" applyFill="1" applyBorder="1" applyAlignment="1">
      <alignment horizontal="center"/>
    </xf>
    <xf numFmtId="0" fontId="64" fillId="12" borderId="29" xfId="0" applyFont="1" applyFill="1" applyBorder="1" applyAlignment="1">
      <alignment horizontal="center"/>
    </xf>
    <xf numFmtId="0" fontId="64" fillId="12" borderId="17" xfId="0" applyFont="1" applyFill="1" applyBorder="1" applyAlignment="1">
      <alignment horizontal="center"/>
    </xf>
    <xf numFmtId="0" fontId="66" fillId="17" borderId="46" xfId="0" applyFont="1" applyFill="1" applyBorder="1" applyAlignment="1">
      <alignment horizontal="center" vertical="center" wrapText="1"/>
    </xf>
    <xf numFmtId="0" fontId="66" fillId="17" borderId="29" xfId="0" applyFont="1" applyFill="1" applyBorder="1" applyAlignment="1">
      <alignment horizontal="center" vertical="center" wrapText="1"/>
    </xf>
    <xf numFmtId="0" fontId="66" fillId="17" borderId="17" xfId="0" applyFont="1" applyFill="1" applyBorder="1" applyAlignment="1">
      <alignment horizontal="center" vertical="center" wrapText="1"/>
    </xf>
    <xf numFmtId="0" fontId="65" fillId="17" borderId="166" xfId="0" applyFont="1" applyFill="1" applyBorder="1" applyAlignment="1">
      <alignment horizontal="center"/>
    </xf>
    <xf numFmtId="0" fontId="65" fillId="17" borderId="53" xfId="0" applyFont="1" applyFill="1" applyBorder="1" applyAlignment="1">
      <alignment horizontal="center"/>
    </xf>
    <xf numFmtId="0" fontId="65" fillId="17" borderId="52" xfId="0" applyFont="1" applyFill="1" applyBorder="1" applyAlignment="1">
      <alignment horizontal="center"/>
    </xf>
    <xf numFmtId="0" fontId="24" fillId="17" borderId="26" xfId="0" applyFont="1" applyFill="1" applyBorder="1" applyAlignment="1">
      <alignment horizontal="center" vertical="center" wrapText="1"/>
    </xf>
    <xf numFmtId="0" fontId="24" fillId="17" borderId="7" xfId="0" applyFont="1" applyFill="1" applyBorder="1" applyAlignment="1">
      <alignment horizontal="center" vertical="center" wrapText="1"/>
    </xf>
    <xf numFmtId="0" fontId="24" fillId="17" borderId="22" xfId="0" applyFont="1" applyFill="1" applyBorder="1" applyAlignment="1">
      <alignment horizontal="center" vertical="center" wrapText="1"/>
    </xf>
    <xf numFmtId="0" fontId="24" fillId="17" borderId="46" xfId="0" applyFont="1" applyFill="1" applyBorder="1" applyAlignment="1">
      <alignment horizontal="center" vertical="center" wrapText="1"/>
    </xf>
    <xf numFmtId="0" fontId="24" fillId="17" borderId="29" xfId="0" applyFont="1" applyFill="1" applyBorder="1" applyAlignment="1">
      <alignment horizontal="center" vertical="center" wrapText="1"/>
    </xf>
    <xf numFmtId="0" fontId="24" fillId="17" borderId="17" xfId="0" applyFont="1" applyFill="1" applyBorder="1" applyAlignment="1">
      <alignment horizontal="center" vertical="center" wrapText="1"/>
    </xf>
    <xf numFmtId="0" fontId="0" fillId="0" borderId="63" xfId="0" applyBorder="1" applyAlignment="1">
      <alignment horizontal="center" vertical="center"/>
    </xf>
    <xf numFmtId="0" fontId="0" fillId="0" borderId="63" xfId="0" applyBorder="1" applyAlignment="1">
      <alignment horizontal="center" wrapText="1"/>
    </xf>
    <xf numFmtId="0" fontId="24" fillId="17" borderId="66" xfId="0" applyFont="1" applyFill="1" applyBorder="1" applyAlignment="1">
      <alignment horizontal="center" vertical="center" wrapText="1"/>
    </xf>
    <xf numFmtId="0" fontId="24" fillId="17" borderId="21" xfId="0"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5" xfId="0" applyFont="1" applyFill="1" applyBorder="1" applyAlignment="1">
      <alignment horizontal="center" vertical="center" wrapText="1"/>
    </xf>
    <xf numFmtId="0" fontId="24" fillId="17" borderId="6" xfId="0" applyFont="1" applyFill="1" applyBorder="1" applyAlignment="1">
      <alignment horizontal="center" vertical="center" wrapText="1"/>
    </xf>
    <xf numFmtId="0" fontId="24" fillId="17" borderId="18" xfId="0" applyFont="1" applyFill="1" applyBorder="1" applyAlignment="1">
      <alignment horizontal="center" vertical="center" wrapText="1"/>
    </xf>
    <xf numFmtId="0" fontId="24" fillId="17" borderId="19" xfId="0" applyFont="1" applyFill="1" applyBorder="1" applyAlignment="1">
      <alignment horizontal="center" vertical="center" wrapText="1"/>
    </xf>
    <xf numFmtId="0" fontId="24" fillId="17" borderId="20" xfId="0" applyFont="1" applyFill="1" applyBorder="1" applyAlignment="1">
      <alignment horizontal="center" vertical="center" wrapText="1"/>
    </xf>
    <xf numFmtId="0" fontId="24" fillId="17" borderId="2" xfId="0" applyFont="1" applyFill="1" applyBorder="1" applyAlignment="1">
      <alignment horizontal="center" vertical="center" wrapText="1"/>
    </xf>
    <xf numFmtId="0" fontId="0" fillId="0" borderId="15" xfId="0" applyBorder="1" applyAlignment="1">
      <alignment horizontal="center" vertical="center"/>
    </xf>
    <xf numFmtId="0" fontId="66" fillId="17" borderId="46" xfId="0" applyFont="1" applyFill="1" applyBorder="1" applyAlignment="1">
      <alignment horizontal="center" vertical="top" wrapText="1"/>
    </xf>
    <xf numFmtId="0" fontId="66" fillId="17" borderId="17" xfId="0" applyFont="1" applyFill="1" applyBorder="1" applyAlignment="1">
      <alignment horizontal="center" vertical="top" wrapText="1"/>
    </xf>
    <xf numFmtId="14" fontId="67" fillId="12" borderId="48" xfId="0" applyNumberFormat="1" applyFont="1" applyFill="1" applyBorder="1" applyAlignment="1">
      <alignment horizontal="center" vertical="top" wrapText="1"/>
    </xf>
    <xf numFmtId="14" fontId="67" fillId="12" borderId="23" xfId="0" applyNumberFormat="1" applyFont="1" applyFill="1" applyBorder="1" applyAlignment="1">
      <alignment horizontal="center" vertical="top" wrapText="1"/>
    </xf>
    <xf numFmtId="14" fontId="67" fillId="12" borderId="26" xfId="0" applyNumberFormat="1" applyFont="1" applyFill="1" applyBorder="1" applyAlignment="1">
      <alignment horizontal="center" vertical="center" wrapText="1"/>
    </xf>
    <xf numFmtId="14" fontId="67" fillId="12" borderId="27" xfId="0" applyNumberFormat="1" applyFont="1" applyFill="1" applyBorder="1" applyAlignment="1">
      <alignment horizontal="center" vertical="center" wrapText="1"/>
    </xf>
    <xf numFmtId="14" fontId="67" fillId="12" borderId="7" xfId="0" applyNumberFormat="1" applyFont="1" applyFill="1" applyBorder="1" applyAlignment="1">
      <alignment horizontal="center" vertical="center" wrapText="1"/>
    </xf>
    <xf numFmtId="14" fontId="67" fillId="12" borderId="60" xfId="0" applyNumberFormat="1" applyFont="1" applyFill="1" applyBorder="1" applyAlignment="1">
      <alignment horizontal="center" vertical="top" wrapText="1"/>
    </xf>
    <xf numFmtId="14" fontId="67" fillId="12" borderId="167" xfId="0" applyNumberFormat="1" applyFont="1" applyFill="1" applyBorder="1" applyAlignment="1">
      <alignment horizontal="center" vertical="top" wrapText="1"/>
    </xf>
    <xf numFmtId="0" fontId="24" fillId="17" borderId="27" xfId="0" applyFont="1" applyFill="1" applyBorder="1" applyAlignment="1">
      <alignment horizontal="center" vertical="center" wrapText="1"/>
    </xf>
    <xf numFmtId="14" fontId="67" fillId="12" borderId="49" xfId="0" applyNumberFormat="1" applyFont="1" applyFill="1" applyBorder="1" applyAlignment="1">
      <alignment horizontal="center" vertical="top" wrapText="1"/>
    </xf>
    <xf numFmtId="14" fontId="67" fillId="12" borderId="168" xfId="0" applyNumberFormat="1" applyFont="1" applyFill="1" applyBorder="1" applyAlignment="1">
      <alignment horizontal="center" vertical="top" wrapText="1"/>
    </xf>
    <xf numFmtId="0" fontId="67" fillId="0" borderId="18" xfId="0" applyFont="1" applyBorder="1" applyAlignment="1">
      <alignment horizontal="center" vertical="center" wrapText="1"/>
    </xf>
    <xf numFmtId="0" fontId="67" fillId="0" borderId="21" xfId="0" applyFont="1" applyBorder="1" applyAlignment="1">
      <alignment horizontal="center" vertical="center" wrapText="1"/>
    </xf>
    <xf numFmtId="0" fontId="67" fillId="0" borderId="22" xfId="0" applyFont="1" applyBorder="1" applyAlignment="1">
      <alignment horizontal="center" vertical="center" wrapText="1"/>
    </xf>
    <xf numFmtId="14" fontId="67" fillId="0" borderId="20" xfId="0" applyNumberFormat="1" applyFont="1" applyBorder="1" applyAlignment="1">
      <alignment horizontal="center" vertical="center" wrapText="1"/>
    </xf>
    <xf numFmtId="14" fontId="67" fillId="0" borderId="5" xfId="0" applyNumberFormat="1" applyFont="1" applyBorder="1" applyAlignment="1">
      <alignment horizontal="center" vertical="center" wrapText="1"/>
    </xf>
    <xf numFmtId="14" fontId="67" fillId="0" borderId="6" xfId="0" applyNumberFormat="1" applyFont="1" applyBorder="1" applyAlignment="1">
      <alignment horizontal="center" vertical="center" wrapText="1"/>
    </xf>
    <xf numFmtId="0" fontId="7" fillId="0" borderId="15" xfId="0" applyFont="1" applyBorder="1" applyAlignment="1">
      <alignment horizontal="center" wrapText="1"/>
    </xf>
    <xf numFmtId="0" fontId="0" fillId="0" borderId="15" xfId="0" applyBorder="1" applyAlignment="1">
      <alignment horizontal="center" wrapText="1"/>
    </xf>
    <xf numFmtId="0" fontId="67" fillId="12" borderId="26" xfId="0" applyFont="1" applyFill="1" applyBorder="1" applyAlignment="1">
      <alignment horizontal="center" vertical="center" wrapText="1"/>
    </xf>
    <xf numFmtId="0" fontId="67" fillId="12" borderId="27" xfId="0" applyFont="1" applyFill="1" applyBorder="1" applyAlignment="1">
      <alignment horizontal="center" vertical="center" wrapText="1"/>
    </xf>
    <xf numFmtId="0" fontId="67" fillId="12" borderId="7" xfId="0" applyFont="1" applyFill="1" applyBorder="1" applyAlignment="1">
      <alignment horizontal="center" vertical="center" wrapText="1"/>
    </xf>
    <xf numFmtId="0" fontId="7" fillId="12" borderId="1" xfId="0" applyFont="1" applyFill="1" applyBorder="1" applyAlignment="1">
      <alignment vertical="top"/>
    </xf>
    <xf numFmtId="0" fontId="1" fillId="0" borderId="14" xfId="0" applyFont="1" applyBorder="1" applyAlignment="1">
      <alignment horizontal="center" vertical="center"/>
    </xf>
    <xf numFmtId="0" fontId="1" fillId="0" borderId="31" xfId="0" applyFont="1" applyBorder="1" applyAlignment="1">
      <alignment horizontal="center" vertical="center"/>
    </xf>
    <xf numFmtId="0" fontId="1" fillId="0" borderId="8" xfId="0" applyFont="1" applyBorder="1" applyAlignment="1">
      <alignment horizontal="center" vertical="center"/>
    </xf>
    <xf numFmtId="0" fontId="18" fillId="4" borderId="46"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9" fillId="0" borderId="46" xfId="0" applyFont="1" applyBorder="1" applyAlignment="1">
      <alignment horizontal="center" vertical="top" wrapText="1"/>
    </xf>
    <xf numFmtId="0" fontId="19" fillId="0" borderId="29" xfId="0" applyFont="1" applyBorder="1" applyAlignment="1">
      <alignment horizontal="center" vertical="top" wrapText="1"/>
    </xf>
    <xf numFmtId="0" fontId="19" fillId="0" borderId="17" xfId="0" applyFont="1" applyBorder="1" applyAlignment="1">
      <alignment horizontal="center" vertical="top" wrapText="1"/>
    </xf>
    <xf numFmtId="0" fontId="18" fillId="4" borderId="46" xfId="0" applyFont="1" applyFill="1" applyBorder="1" applyAlignment="1">
      <alignment horizontal="center" vertical="top" wrapText="1"/>
    </xf>
    <xf numFmtId="0" fontId="18" fillId="4" borderId="29" xfId="0" applyFont="1" applyFill="1" applyBorder="1" applyAlignment="1">
      <alignment horizontal="center" vertical="top" wrapText="1"/>
    </xf>
    <xf numFmtId="0" fontId="18" fillId="4" borderId="17" xfId="0" applyFont="1" applyFill="1" applyBorder="1" applyAlignment="1">
      <alignment horizontal="center" vertical="top" wrapText="1"/>
    </xf>
    <xf numFmtId="0" fontId="7" fillId="12" borderId="1" xfId="0" applyFont="1" applyFill="1" applyBorder="1" applyAlignment="1">
      <alignment vertical="top" wrapText="1"/>
    </xf>
    <xf numFmtId="0" fontId="7" fillId="0" borderId="1" xfId="0" applyFont="1" applyBorder="1" applyAlignment="1">
      <alignment vertical="top" wrapText="1"/>
    </xf>
    <xf numFmtId="0" fontId="0" fillId="3" borderId="1" xfId="0" applyFill="1" applyBorder="1" applyAlignment="1">
      <alignment horizontal="center" vertical="center" wrapText="1"/>
    </xf>
    <xf numFmtId="0" fontId="45" fillId="0" borderId="1" xfId="0" applyFont="1" applyBorder="1" applyAlignment="1">
      <alignment horizontal="center" vertical="center"/>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35" fillId="0" borderId="3"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5" xfId="0" applyFont="1" applyBorder="1" applyAlignment="1">
      <alignment horizontal="center" vertical="center" wrapText="1"/>
    </xf>
    <xf numFmtId="0" fontId="0" fillId="3" borderId="16" xfId="0" applyFill="1" applyBorder="1" applyAlignment="1">
      <alignment horizontal="center" vertical="center" wrapText="1"/>
    </xf>
    <xf numFmtId="0" fontId="0" fillId="3" borderId="15" xfId="0" applyFill="1"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2" fillId="3" borderId="3"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7" fillId="0" borderId="1" xfId="0" applyFont="1" applyBorder="1" applyAlignment="1">
      <alignment vertical="top"/>
    </xf>
    <xf numFmtId="0" fontId="0" fillId="3" borderId="3" xfId="0" applyFill="1" applyBorder="1" applyAlignment="1">
      <alignment horizontal="center" vertical="center" wrapText="1"/>
    </xf>
    <xf numFmtId="0" fontId="44" fillId="0" borderId="3"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5" xfId="0" applyFont="1" applyBorder="1" applyAlignment="1">
      <alignment horizontal="center"/>
    </xf>
    <xf numFmtId="0" fontId="16" fillId="0" borderId="3" xfId="0" applyFont="1" applyBorder="1" applyAlignment="1">
      <alignment horizontal="center" vertical="center" textRotation="90" wrapText="1"/>
    </xf>
    <xf numFmtId="0" fontId="16" fillId="0" borderId="16" xfId="0" applyFont="1" applyBorder="1" applyAlignment="1">
      <alignment horizontal="center" vertical="center" textRotation="90" wrapText="1"/>
    </xf>
    <xf numFmtId="0" fontId="16" fillId="0" borderId="15" xfId="0" applyFont="1" applyBorder="1" applyAlignment="1">
      <alignment horizontal="center" vertical="center" textRotation="90" wrapText="1"/>
    </xf>
    <xf numFmtId="0" fontId="3" fillId="0" borderId="0" xfId="0" applyFont="1" applyAlignment="1">
      <alignment horizontal="center" vertical="center" wrapText="1"/>
    </xf>
    <xf numFmtId="0" fontId="7" fillId="0" borderId="0" xfId="0" applyFont="1" applyAlignment="1">
      <alignment wrapText="1"/>
    </xf>
    <xf numFmtId="0" fontId="38" fillId="12" borderId="32" xfId="0" applyFont="1" applyFill="1" applyBorder="1" applyAlignment="1" applyProtection="1">
      <alignment horizontal="center" vertical="center" wrapText="1"/>
      <protection locked="0"/>
    </xf>
    <xf numFmtId="0" fontId="38" fillId="12" borderId="19" xfId="0" applyFont="1" applyFill="1" applyBorder="1" applyAlignment="1" applyProtection="1">
      <alignment horizontal="center" vertical="center" wrapText="1"/>
      <protection locked="0"/>
    </xf>
    <xf numFmtId="0" fontId="38" fillId="12" borderId="20" xfId="0" applyFont="1" applyFill="1" applyBorder="1" applyAlignment="1" applyProtection="1">
      <alignment horizontal="center" vertical="center" wrapText="1"/>
      <protection locked="0"/>
    </xf>
    <xf numFmtId="0" fontId="38" fillId="12" borderId="56" xfId="0" applyFont="1" applyFill="1" applyBorder="1" applyAlignment="1" applyProtection="1">
      <alignment horizontal="center" vertical="center" wrapText="1"/>
      <protection locked="0"/>
    </xf>
    <xf numFmtId="0" fontId="38" fillId="12" borderId="0" xfId="0" applyFont="1" applyFill="1" applyBorder="1" applyAlignment="1" applyProtection="1">
      <alignment horizontal="center" vertical="center" wrapText="1"/>
      <protection locked="0"/>
    </xf>
    <xf numFmtId="0" fontId="38" fillId="12" borderId="5" xfId="0" applyFont="1" applyFill="1" applyBorder="1" applyAlignment="1" applyProtection="1">
      <alignment horizontal="center" vertical="center" wrapText="1"/>
      <protection locked="0"/>
    </xf>
  </cellXfs>
  <cellStyles count="4">
    <cellStyle name="Millares [0]" xfId="3" builtinId="6"/>
    <cellStyle name="Normal" xfId="0" builtinId="0"/>
    <cellStyle name="Normal 2" xfId="1" xr:uid="{00000000-0005-0000-0000-000001000000}"/>
    <cellStyle name="Porcentaje" xfId="2" builtinId="5"/>
  </cellStyles>
  <dxfs count="346">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1</xdr:row>
      <xdr:rowOff>104775</xdr:rowOff>
    </xdr:from>
    <xdr:to>
      <xdr:col>2</xdr:col>
      <xdr:colOff>1428750</xdr:colOff>
      <xdr:row>3</xdr:row>
      <xdr:rowOff>8787</xdr:rowOff>
    </xdr:to>
    <xdr:pic>
      <xdr:nvPicPr>
        <xdr:cNvPr id="2" name="Imagen 1">
          <a:extLst>
            <a:ext uri="{FF2B5EF4-FFF2-40B4-BE49-F238E27FC236}">
              <a16:creationId xmlns:a16="http://schemas.microsoft.com/office/drawing/2014/main" id="{D97E4F6C-2767-457E-9BA7-6A3713DB3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4775"/>
          <a:ext cx="1963615" cy="739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4</xdr:row>
      <xdr:rowOff>85725</xdr:rowOff>
    </xdr:to>
    <xdr:pic>
      <xdr:nvPicPr>
        <xdr:cNvPr id="44062" name="Picture 11" descr="colombia bn">
          <a:extLst>
            <a:ext uri="{FF2B5EF4-FFF2-40B4-BE49-F238E27FC236}">
              <a16:creationId xmlns:a16="http://schemas.microsoft.com/office/drawing/2014/main" id="{9F65C49A-B89B-43C9-926B-216B27A9A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345622</xdr:colOff>
      <xdr:row>0</xdr:row>
      <xdr:rowOff>40822</xdr:rowOff>
    </xdr:from>
    <xdr:to>
      <xdr:col>2</xdr:col>
      <xdr:colOff>304801</xdr:colOff>
      <xdr:row>2</xdr:row>
      <xdr:rowOff>155768</xdr:rowOff>
    </xdr:to>
    <xdr:pic>
      <xdr:nvPicPr>
        <xdr:cNvPr id="3" name="Imagen 1">
          <a:extLst>
            <a:ext uri="{FF2B5EF4-FFF2-40B4-BE49-F238E27FC236}">
              <a16:creationId xmlns:a16="http://schemas.microsoft.com/office/drawing/2014/main" id="{6715E9F2-67BA-4303-A892-390DA6C79F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5622" y="40822"/>
          <a:ext cx="797379" cy="543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447675</xdr:colOff>
      <xdr:row>4</xdr:row>
      <xdr:rowOff>152400</xdr:rowOff>
    </xdr:from>
    <xdr:to>
      <xdr:col>1</xdr:col>
      <xdr:colOff>1457325</xdr:colOff>
      <xdr:row>7</xdr:row>
      <xdr:rowOff>85725</xdr:rowOff>
    </xdr:to>
    <xdr:pic>
      <xdr:nvPicPr>
        <xdr:cNvPr id="2" name="Imagen 1">
          <a:extLst>
            <a:ext uri="{FF2B5EF4-FFF2-40B4-BE49-F238E27FC236}">
              <a16:creationId xmlns:a16="http://schemas.microsoft.com/office/drawing/2014/main" id="{F31F3349-3FFF-4536-AA68-4C03772A79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228600"/>
          <a:ext cx="16192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103909</xdr:colOff>
      <xdr:row>93</xdr:row>
      <xdr:rowOff>207818</xdr:rowOff>
    </xdr:from>
    <xdr:to>
      <xdr:col>36</xdr:col>
      <xdr:colOff>692727</xdr:colOff>
      <xdr:row>93</xdr:row>
      <xdr:rowOff>1818409</xdr:rowOff>
    </xdr:to>
    <xdr:sp macro="" textlink="">
      <xdr:nvSpPr>
        <xdr:cNvPr id="3" name="CuadroTexto 2">
          <a:extLst>
            <a:ext uri="{FF2B5EF4-FFF2-40B4-BE49-F238E27FC236}">
              <a16:creationId xmlns:a16="http://schemas.microsoft.com/office/drawing/2014/main" id="{0935A91F-E61F-4CA4-A149-8BD6F1B855A7}"/>
            </a:ext>
          </a:extLst>
        </xdr:cNvPr>
        <xdr:cNvSpPr txBox="1"/>
      </xdr:nvSpPr>
      <xdr:spPr>
        <a:xfrm>
          <a:off x="44923364" y="63956045"/>
          <a:ext cx="3221181" cy="16105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a:latin typeface="Arial Rounded MT Bold" panose="020F0704030504030204" pitchFamily="34" charset="0"/>
            </a:rPr>
            <a:t>ORIGINAL</a:t>
          </a:r>
          <a:r>
            <a:rPr lang="es-CO" sz="4000" baseline="0">
              <a:latin typeface="Arial Rounded MT Bold" panose="020F0704030504030204" pitchFamily="34" charset="0"/>
            </a:rPr>
            <a:t> FIRMADO</a:t>
          </a:r>
          <a:endParaRPr lang="es-CO" sz="4000">
            <a:latin typeface="Arial Rounded MT Bold" panose="020F07040305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142874</xdr:colOff>
      <xdr:row>23</xdr:row>
      <xdr:rowOff>523875</xdr:rowOff>
    </xdr:from>
    <xdr:to>
      <xdr:col>9</xdr:col>
      <xdr:colOff>3000375</xdr:colOff>
      <xdr:row>23</xdr:row>
      <xdr:rowOff>2134466</xdr:rowOff>
    </xdr:to>
    <xdr:sp macro="" textlink="">
      <xdr:nvSpPr>
        <xdr:cNvPr id="2" name="CuadroTexto 1">
          <a:extLst>
            <a:ext uri="{FF2B5EF4-FFF2-40B4-BE49-F238E27FC236}">
              <a16:creationId xmlns:a16="http://schemas.microsoft.com/office/drawing/2014/main" id="{F7257898-8E46-4D17-A78E-7A5D048BB45B}"/>
            </a:ext>
          </a:extLst>
        </xdr:cNvPr>
        <xdr:cNvSpPr txBox="1"/>
      </xdr:nvSpPr>
      <xdr:spPr>
        <a:xfrm>
          <a:off x="26765249" y="26812875"/>
          <a:ext cx="2857501" cy="16105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a:latin typeface="Arial Rounded MT Bold" panose="020F0704030504030204" pitchFamily="34" charset="0"/>
            </a:rPr>
            <a:t>ORIGINAL</a:t>
          </a:r>
          <a:r>
            <a:rPr lang="es-CO" sz="4000" baseline="0">
              <a:latin typeface="Arial Rounded MT Bold" panose="020F0704030504030204" pitchFamily="34" charset="0"/>
            </a:rPr>
            <a:t> FIRMADO</a:t>
          </a:r>
          <a:endParaRPr lang="es-CO" sz="4000">
            <a:latin typeface="Arial Rounded MT Bold" panose="020F0704030504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457200</xdr:colOff>
      <xdr:row>0</xdr:row>
      <xdr:rowOff>133350</xdr:rowOff>
    </xdr:from>
    <xdr:to>
      <xdr:col>2</xdr:col>
      <xdr:colOff>238125</xdr:colOff>
      <xdr:row>3</xdr:row>
      <xdr:rowOff>38100</xdr:rowOff>
    </xdr:to>
    <xdr:pic>
      <xdr:nvPicPr>
        <xdr:cNvPr id="17504" name="Picture 2" descr="D:\Manual de Identidad Corporativa\Manual JPG\MANUAL ANI FINAL PRIMERA PARTE-02.jpg">
          <a:extLst>
            <a:ext uri="{FF2B5EF4-FFF2-40B4-BE49-F238E27FC236}">
              <a16:creationId xmlns:a16="http://schemas.microsoft.com/office/drawing/2014/main" id="{E4C4EAC9-114F-4F06-9759-89AB6D0B1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966" t="30461" r="25232" b="22282"/>
        <a:stretch>
          <a:fillRect/>
        </a:stretch>
      </xdr:blipFill>
      <xdr:spPr bwMode="auto">
        <a:xfrm>
          <a:off x="457200" y="133350"/>
          <a:ext cx="8953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aldonado/Desktop/Riesgos%202018/Trasparencia,%20servicio%20al%20ciudadano%20y%20comunicaciones/Matriz%20de%20riesgos%20Transparencia,%20Atenci&#243;n%20al%20Ciudadano%20y%20Comunic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maldonado/Downloads/20160411MapaRiesgosPInfoComun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maldonado/Desktop/Riesgos%202018/Planeaci&#243;n/P.Sist.Estrate&#769;gicoPlaneacio&#769;nyGestio&#769;n%2026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PG-F-012"/>
      <sheetName val="SPG-F-014"/>
      <sheetName val="MATRIZ DE CAMBIOS"/>
      <sheetName val="Fm-20 "/>
      <sheetName val="DB"/>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G-F-030"/>
      <sheetName val="SEPG-F-007"/>
      <sheetName val="SEPG-012"/>
      <sheetName val="SEPG-F-013"/>
      <sheetName val="SEPG-F-008"/>
      <sheetName val="SEPG-F-014"/>
      <sheetName val="CAMBIOS 2015 - 2016"/>
      <sheetName val="Fm-20 "/>
      <sheetName val="DB"/>
      <sheetName val="Hoja1"/>
      <sheetName val="DOFA"/>
      <sheetName val="Iden del Riesgo y Opor"/>
      <sheetName val="Mapa de riesgos"/>
      <sheetName val="Evalu Ries y Opor"/>
      <sheetName val="Impacto Corrupcon"/>
      <sheetName val="Ana Ries y Opor"/>
      <sheetName val="Reportes de Riesgo"/>
    </sheetNames>
    <sheetDataSet>
      <sheetData sheetId="0" refreshError="1"/>
      <sheetData sheetId="1" refreshError="1">
        <row r="17">
          <cell r="B17">
            <v>1</v>
          </cell>
        </row>
        <row r="18">
          <cell r="B18">
            <v>2</v>
          </cell>
        </row>
        <row r="19">
          <cell r="B19">
            <v>3</v>
          </cell>
        </row>
      </sheetData>
      <sheetData sheetId="2" refreshError="1"/>
      <sheetData sheetId="3" refreshError="1"/>
      <sheetData sheetId="4" refreshError="1"/>
      <sheetData sheetId="5" refreshError="1"/>
      <sheetData sheetId="6" refreshError="1"/>
      <sheetData sheetId="7" refreshError="1"/>
      <sheetData sheetId="8" refreshError="1">
        <row r="37">
          <cell r="B37">
            <v>1</v>
          </cell>
          <cell r="C37" t="str">
            <v>Riesgo Bajo (Z-1)</v>
          </cell>
          <cell r="D37" t="str">
            <v>Riesgo Bajo</v>
          </cell>
        </row>
        <row r="38">
          <cell r="B38">
            <v>2</v>
          </cell>
          <cell r="C38" t="str">
            <v>Riesgo Bajo (Z-2)</v>
          </cell>
          <cell r="D38" t="str">
            <v>Riesgo Moderado</v>
          </cell>
        </row>
        <row r="39">
          <cell r="B39">
            <v>3</v>
          </cell>
          <cell r="C39" t="str">
            <v>Riesgo Bajo (Z-3)</v>
          </cell>
          <cell r="D39" t="str">
            <v>Riesgo Alto</v>
          </cell>
        </row>
        <row r="40">
          <cell r="B40">
            <v>4</v>
          </cell>
          <cell r="C40" t="str">
            <v>Riesgo Moderado (Z-6)</v>
          </cell>
          <cell r="D40" t="str">
            <v>Riesgo Extremo</v>
          </cell>
        </row>
        <row r="41">
          <cell r="B41">
            <v>5</v>
          </cell>
          <cell r="C41" t="str">
            <v>Riesgo Alto (Z-10)</v>
          </cell>
          <cell r="D41"/>
        </row>
        <row r="42">
          <cell r="B42">
            <v>6</v>
          </cell>
          <cell r="C42" t="str">
            <v>Riesgo Bajo (Z-4)</v>
          </cell>
          <cell r="D42"/>
        </row>
        <row r="43">
          <cell r="B43">
            <v>7</v>
          </cell>
          <cell r="C43" t="str">
            <v>Riesgo Moderado (Z-8)</v>
          </cell>
          <cell r="D43"/>
        </row>
        <row r="44">
          <cell r="B44">
            <v>11</v>
          </cell>
          <cell r="C44" t="str">
            <v>Riesgo Alto (Z-15)</v>
          </cell>
          <cell r="D44"/>
        </row>
        <row r="45">
          <cell r="B45">
            <v>12</v>
          </cell>
          <cell r="C45" t="str">
            <v>Riesgo Bajo (Z-5)</v>
          </cell>
          <cell r="D45"/>
        </row>
        <row r="46">
          <cell r="B46">
            <v>13</v>
          </cell>
          <cell r="C46" t="str">
            <v>Riesgo Alto (Z17)</v>
          </cell>
          <cell r="D46"/>
        </row>
        <row r="47">
          <cell r="B47">
            <v>14</v>
          </cell>
          <cell r="C47" t="str">
            <v>Riesgo Moderado (Z-9)</v>
          </cell>
          <cell r="D47"/>
        </row>
        <row r="48">
          <cell r="B48">
            <v>18</v>
          </cell>
          <cell r="C48" t="str">
            <v>Riesgo Moderado (Z-7)</v>
          </cell>
          <cell r="D48"/>
        </row>
        <row r="49">
          <cell r="B49">
            <v>21</v>
          </cell>
          <cell r="C49" t="str">
            <v>Riesgo Alto (Z-13)</v>
          </cell>
          <cell r="D49"/>
        </row>
        <row r="50">
          <cell r="B50">
            <v>22</v>
          </cell>
          <cell r="C50" t="str">
            <v>Riesgo Alto (Z-16)</v>
          </cell>
          <cell r="D50"/>
        </row>
        <row r="51">
          <cell r="B51">
            <v>24</v>
          </cell>
          <cell r="C51" t="str">
            <v>Riesgo Alto (Z-11)</v>
          </cell>
          <cell r="D51"/>
        </row>
        <row r="52">
          <cell r="B52">
            <v>26</v>
          </cell>
          <cell r="C52" t="str">
            <v>Riesgo Extremo (Z-22)</v>
          </cell>
          <cell r="D52"/>
        </row>
        <row r="53">
          <cell r="B53">
            <v>28</v>
          </cell>
          <cell r="C53" t="str">
            <v>Riesgo Alto (Z-14)</v>
          </cell>
          <cell r="D53"/>
        </row>
        <row r="54">
          <cell r="B54">
            <v>30</v>
          </cell>
          <cell r="C54" t="str">
            <v>Riesgo Alto (Z-12)</v>
          </cell>
          <cell r="D54"/>
        </row>
        <row r="55">
          <cell r="B55">
            <v>33</v>
          </cell>
          <cell r="C55" t="str">
            <v>Riesgo Extremo (Z-19)</v>
          </cell>
          <cell r="D55"/>
        </row>
        <row r="56">
          <cell r="B56">
            <v>35</v>
          </cell>
          <cell r="C56" t="str">
            <v>Riesgo Extremo (Z-18)</v>
          </cell>
          <cell r="D56"/>
        </row>
        <row r="57">
          <cell r="B57">
            <v>39</v>
          </cell>
          <cell r="C57" t="str">
            <v>Riesgo Extremo (Z-23)</v>
          </cell>
          <cell r="D57"/>
        </row>
        <row r="58">
          <cell r="B58">
            <v>44</v>
          </cell>
          <cell r="C58" t="str">
            <v>Riesgo Extremo (Z-20)</v>
          </cell>
          <cell r="D58"/>
        </row>
        <row r="59">
          <cell r="B59">
            <v>52</v>
          </cell>
          <cell r="C59" t="str">
            <v>Riesgo Extremo (Z-24)</v>
          </cell>
          <cell r="D59"/>
        </row>
        <row r="60">
          <cell r="B60">
            <v>55</v>
          </cell>
          <cell r="C60" t="str">
            <v>Riesgo Extremo (Z-21)</v>
          </cell>
          <cell r="D60"/>
        </row>
        <row r="61">
          <cell r="B61">
            <v>65</v>
          </cell>
          <cell r="C61" t="str">
            <v>Riesgo Extremo (Z-25)</v>
          </cell>
          <cell r="D61"/>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EPG-F-012"/>
      <sheetName val="SEPG-F-014"/>
      <sheetName val="Matriz de cambios"/>
      <sheetName val="Fm-20 "/>
      <sheetName val="DB"/>
      <sheetName val="Hoja1"/>
    </sheetNames>
    <sheetDataSet>
      <sheetData sheetId="0"/>
      <sheetData sheetId="1">
        <row r="22">
          <cell r="C22" t="str">
            <v>Generar bases de datos por temas y por proyectos para que sea de consulta de los funcionarios de la ANI</v>
          </cell>
        </row>
      </sheetData>
      <sheetData sheetId="2"/>
      <sheetData sheetId="3">
        <row r="21">
          <cell r="AH21">
            <v>2</v>
          </cell>
        </row>
        <row r="22">
          <cell r="AH22">
            <v>3</v>
          </cell>
        </row>
        <row r="23">
          <cell r="AH23">
            <v>3</v>
          </cell>
        </row>
        <row r="24">
          <cell r="AH24">
            <v>3</v>
          </cell>
        </row>
        <row r="25">
          <cell r="AH25">
            <v>3</v>
          </cell>
        </row>
        <row r="26">
          <cell r="AH26">
            <v>3</v>
          </cell>
        </row>
        <row r="27">
          <cell r="AH27">
            <v>3</v>
          </cell>
        </row>
        <row r="28">
          <cell r="AH28">
            <v>3</v>
          </cell>
        </row>
        <row r="29">
          <cell r="AH29">
            <v>3</v>
          </cell>
        </row>
        <row r="30">
          <cell r="AH30">
            <v>3</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F35"/>
  <sheetViews>
    <sheetView workbookViewId="0">
      <selection activeCell="C4" sqref="C4:F6"/>
    </sheetView>
  </sheetViews>
  <sheetFormatPr baseColWidth="10" defaultRowHeight="12.75" x14ac:dyDescent="0.2"/>
  <cols>
    <col min="1" max="1" width="11.42578125" style="196"/>
    <col min="2" max="2" width="19.140625" style="196" customWidth="1"/>
    <col min="3" max="3" width="24.140625" style="196" customWidth="1"/>
    <col min="4" max="4" width="27" style="196" customWidth="1"/>
    <col min="5" max="5" width="15.140625" style="196" customWidth="1"/>
    <col min="6" max="16384" width="11.42578125" style="196"/>
  </cols>
  <sheetData>
    <row r="1" spans="2:6" ht="13.5" thickBot="1" x14ac:dyDescent="0.25"/>
    <row r="2" spans="2:6" ht="15.75" thickBot="1" x14ac:dyDescent="0.3">
      <c r="B2" s="367" t="s">
        <v>355</v>
      </c>
      <c r="C2" s="368"/>
      <c r="D2" s="368"/>
      <c r="E2" s="368"/>
      <c r="F2" s="369"/>
    </row>
    <row r="3" spans="2:6" ht="13.5" thickBot="1" x14ac:dyDescent="0.25"/>
    <row r="4" spans="2:6" x14ac:dyDescent="0.2">
      <c r="B4" s="370" t="s">
        <v>354</v>
      </c>
      <c r="C4" s="373" t="s">
        <v>356</v>
      </c>
      <c r="D4" s="374"/>
      <c r="E4" s="374"/>
      <c r="F4" s="375"/>
    </row>
    <row r="5" spans="2:6" x14ac:dyDescent="0.2">
      <c r="B5" s="371"/>
      <c r="C5" s="376"/>
      <c r="D5" s="377"/>
      <c r="E5" s="377"/>
      <c r="F5" s="378"/>
    </row>
    <row r="6" spans="2:6" ht="40.5" customHeight="1" thickBot="1" x14ac:dyDescent="0.25">
      <c r="B6" s="372"/>
      <c r="C6" s="379"/>
      <c r="D6" s="380"/>
      <c r="E6" s="380"/>
      <c r="F6" s="381"/>
    </row>
    <row r="7" spans="2:6" ht="15.75" thickBot="1" x14ac:dyDescent="0.25">
      <c r="B7" s="197"/>
      <c r="C7" s="84"/>
      <c r="D7" s="84"/>
      <c r="E7" s="84"/>
      <c r="F7" s="84"/>
    </row>
    <row r="8" spans="2:6" ht="27" customHeight="1" thickBot="1" x14ac:dyDescent="0.25">
      <c r="B8" s="198" t="s">
        <v>339</v>
      </c>
      <c r="C8" s="199" t="s">
        <v>340</v>
      </c>
      <c r="D8" s="199" t="s">
        <v>341</v>
      </c>
      <c r="E8" s="199" t="s">
        <v>342</v>
      </c>
      <c r="F8" s="199" t="s">
        <v>343</v>
      </c>
    </row>
    <row r="9" spans="2:6" ht="25.5" x14ac:dyDescent="0.2">
      <c r="B9" s="382" t="s">
        <v>344</v>
      </c>
      <c r="C9" s="200" t="s">
        <v>357</v>
      </c>
      <c r="D9" s="201" t="s">
        <v>358</v>
      </c>
      <c r="E9" s="385"/>
      <c r="F9" s="385"/>
    </row>
    <row r="10" spans="2:6" ht="25.5" x14ac:dyDescent="0.2">
      <c r="B10" s="383"/>
      <c r="C10" s="200" t="s">
        <v>359</v>
      </c>
      <c r="D10" s="201" t="s">
        <v>360</v>
      </c>
      <c r="E10" s="386"/>
      <c r="F10" s="386"/>
    </row>
    <row r="11" spans="2:6" ht="25.5" x14ac:dyDescent="0.2">
      <c r="B11" s="383"/>
      <c r="C11" s="200" t="s">
        <v>361</v>
      </c>
      <c r="D11" s="201" t="s">
        <v>362</v>
      </c>
      <c r="E11" s="386"/>
      <c r="F11" s="386"/>
    </row>
    <row r="12" spans="2:6" ht="38.25" x14ac:dyDescent="0.2">
      <c r="B12" s="383"/>
      <c r="C12" s="200" t="s">
        <v>363</v>
      </c>
      <c r="D12" s="201" t="s">
        <v>364</v>
      </c>
      <c r="E12" s="386"/>
      <c r="F12" s="386"/>
    </row>
    <row r="13" spans="2:6" ht="25.5" x14ac:dyDescent="0.2">
      <c r="B13" s="383"/>
      <c r="C13" s="200" t="s">
        <v>365</v>
      </c>
      <c r="D13" s="201"/>
      <c r="E13" s="386"/>
      <c r="F13" s="386"/>
    </row>
    <row r="14" spans="2:6" ht="13.5" thickBot="1" x14ac:dyDescent="0.25">
      <c r="B14" s="384"/>
      <c r="C14" s="202"/>
      <c r="D14" s="203"/>
      <c r="E14" s="387"/>
      <c r="F14" s="387"/>
    </row>
    <row r="15" spans="2:6" ht="38.25" x14ac:dyDescent="0.2">
      <c r="B15" s="382" t="s">
        <v>345</v>
      </c>
      <c r="C15" s="204" t="s">
        <v>366</v>
      </c>
      <c r="D15" s="201" t="s">
        <v>367</v>
      </c>
      <c r="E15" s="385" t="s">
        <v>316</v>
      </c>
      <c r="F15" s="385"/>
    </row>
    <row r="16" spans="2:6" ht="25.5" x14ac:dyDescent="0.2">
      <c r="B16" s="383"/>
      <c r="C16" s="204" t="s">
        <v>368</v>
      </c>
      <c r="D16" s="201" t="s">
        <v>369</v>
      </c>
      <c r="E16" s="386"/>
      <c r="F16" s="386"/>
    </row>
    <row r="17" spans="2:6" ht="38.25" x14ac:dyDescent="0.2">
      <c r="B17" s="383"/>
      <c r="C17" s="204" t="s">
        <v>370</v>
      </c>
      <c r="D17" s="201" t="s">
        <v>371</v>
      </c>
      <c r="E17" s="386"/>
      <c r="F17" s="386"/>
    </row>
    <row r="18" spans="2:6" ht="51" x14ac:dyDescent="0.2">
      <c r="B18" s="383"/>
      <c r="C18" s="204" t="s">
        <v>372</v>
      </c>
      <c r="D18" s="201" t="s">
        <v>373</v>
      </c>
      <c r="E18" s="386"/>
      <c r="F18" s="386"/>
    </row>
    <row r="19" spans="2:6" ht="38.25" x14ac:dyDescent="0.2">
      <c r="B19" s="383"/>
      <c r="C19" s="204" t="s">
        <v>374</v>
      </c>
      <c r="D19" s="201" t="s">
        <v>375</v>
      </c>
      <c r="E19" s="386"/>
      <c r="F19" s="386"/>
    </row>
    <row r="20" spans="2:6" ht="25.5" x14ac:dyDescent="0.2">
      <c r="B20" s="383"/>
      <c r="C20" s="204" t="s">
        <v>376</v>
      </c>
      <c r="D20" s="205"/>
      <c r="E20" s="386"/>
      <c r="F20" s="386"/>
    </row>
    <row r="21" spans="2:6" ht="25.5" x14ac:dyDescent="0.2">
      <c r="B21" s="383"/>
      <c r="C21" s="204" t="s">
        <v>377</v>
      </c>
      <c r="D21" s="205"/>
      <c r="E21" s="386"/>
      <c r="F21" s="386"/>
    </row>
    <row r="22" spans="2:6" ht="25.5" x14ac:dyDescent="0.2">
      <c r="B22" s="383"/>
      <c r="C22" s="204" t="s">
        <v>378</v>
      </c>
      <c r="D22" s="205"/>
      <c r="E22" s="386"/>
      <c r="F22" s="386"/>
    </row>
    <row r="23" spans="2:6" ht="38.25" x14ac:dyDescent="0.2">
      <c r="B23" s="383"/>
      <c r="C23" s="204" t="s">
        <v>379</v>
      </c>
      <c r="D23" s="205"/>
      <c r="E23" s="386"/>
      <c r="F23" s="386"/>
    </row>
    <row r="24" spans="2:6" ht="38.25" x14ac:dyDescent="0.2">
      <c r="B24" s="383"/>
      <c r="C24" s="204" t="s">
        <v>380</v>
      </c>
      <c r="D24" s="205"/>
      <c r="E24" s="386"/>
      <c r="F24" s="386"/>
    </row>
    <row r="25" spans="2:6" ht="51" x14ac:dyDescent="0.2">
      <c r="B25" s="383"/>
      <c r="C25" s="204" t="s">
        <v>381</v>
      </c>
      <c r="D25" s="205"/>
      <c r="E25" s="386"/>
      <c r="F25" s="386"/>
    </row>
    <row r="26" spans="2:6" ht="26.25" thickBot="1" x14ac:dyDescent="0.25">
      <c r="B26" s="384"/>
      <c r="C26" s="206" t="s">
        <v>382</v>
      </c>
      <c r="D26" s="207"/>
      <c r="E26" s="387"/>
      <c r="F26" s="387"/>
    </row>
    <row r="27" spans="2:6" ht="38.25" x14ac:dyDescent="0.2">
      <c r="B27" s="382" t="s">
        <v>346</v>
      </c>
      <c r="C27" s="201" t="s">
        <v>383</v>
      </c>
      <c r="D27" s="201" t="s">
        <v>347</v>
      </c>
      <c r="E27" s="385"/>
      <c r="F27" s="385"/>
    </row>
    <row r="28" spans="2:6" ht="51" x14ac:dyDescent="0.2">
      <c r="B28" s="383"/>
      <c r="C28" s="201" t="s">
        <v>384</v>
      </c>
      <c r="D28" s="201" t="s">
        <v>348</v>
      </c>
      <c r="E28" s="386"/>
      <c r="F28" s="386"/>
    </row>
    <row r="29" spans="2:6" x14ac:dyDescent="0.2">
      <c r="B29" s="383"/>
      <c r="C29" s="205"/>
      <c r="D29" s="201" t="s">
        <v>349</v>
      </c>
      <c r="E29" s="386"/>
      <c r="F29" s="386"/>
    </row>
    <row r="30" spans="2:6" x14ac:dyDescent="0.2">
      <c r="B30" s="383"/>
      <c r="C30" s="205"/>
      <c r="D30" s="201" t="s">
        <v>350</v>
      </c>
      <c r="E30" s="386"/>
      <c r="F30" s="386"/>
    </row>
    <row r="31" spans="2:6" ht="13.5" thickBot="1" x14ac:dyDescent="0.25">
      <c r="B31" s="384"/>
      <c r="C31" s="207"/>
      <c r="D31" s="203" t="s">
        <v>351</v>
      </c>
      <c r="E31" s="387"/>
      <c r="F31" s="387"/>
    </row>
    <row r="32" spans="2:6" ht="25.5" x14ac:dyDescent="0.2">
      <c r="B32" s="382" t="s">
        <v>352</v>
      </c>
      <c r="C32" s="201" t="s">
        <v>385</v>
      </c>
      <c r="D32" s="201" t="s">
        <v>353</v>
      </c>
      <c r="E32" s="385"/>
      <c r="F32" s="385"/>
    </row>
    <row r="33" spans="2:6" ht="38.25" x14ac:dyDescent="0.2">
      <c r="B33" s="383"/>
      <c r="C33" s="201" t="s">
        <v>386</v>
      </c>
      <c r="D33" s="201" t="s">
        <v>348</v>
      </c>
      <c r="E33" s="386"/>
      <c r="F33" s="386"/>
    </row>
    <row r="34" spans="2:6" ht="25.5" x14ac:dyDescent="0.2">
      <c r="B34" s="383"/>
      <c r="C34" s="201" t="s">
        <v>387</v>
      </c>
      <c r="D34" s="201" t="s">
        <v>347</v>
      </c>
      <c r="E34" s="386"/>
      <c r="F34" s="386"/>
    </row>
    <row r="35" spans="2:6" ht="39" thickBot="1" x14ac:dyDescent="0.25">
      <c r="B35" s="384"/>
      <c r="C35" s="203" t="s">
        <v>388</v>
      </c>
      <c r="D35" s="207"/>
      <c r="E35" s="387"/>
      <c r="F35" s="387"/>
    </row>
  </sheetData>
  <mergeCells count="15">
    <mergeCell ref="E27:E31"/>
    <mergeCell ref="F27:F31"/>
    <mergeCell ref="B32:B35"/>
    <mergeCell ref="E32:E35"/>
    <mergeCell ref="F32:F35"/>
    <mergeCell ref="B27:B31"/>
    <mergeCell ref="B2:F2"/>
    <mergeCell ref="B4:B6"/>
    <mergeCell ref="C4:F6"/>
    <mergeCell ref="B15:B26"/>
    <mergeCell ref="E15:E26"/>
    <mergeCell ref="F15:F26"/>
    <mergeCell ref="B9:B14"/>
    <mergeCell ref="E9:E14"/>
    <mergeCell ref="F9:F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pageSetUpPr fitToPage="1"/>
  </sheetPr>
  <dimension ref="B1:P35"/>
  <sheetViews>
    <sheetView showGridLines="0" topLeftCell="B11" zoomScaleNormal="100" workbookViewId="0">
      <selection activeCell="D12" sqref="D12"/>
    </sheetView>
  </sheetViews>
  <sheetFormatPr baseColWidth="10" defaultRowHeight="18.75" x14ac:dyDescent="0.2"/>
  <cols>
    <col min="1" max="1" width="11.42578125" style="163"/>
    <col min="2" max="2" width="13.7109375" style="163" customWidth="1"/>
    <col min="3" max="3" width="25.140625" style="163" customWidth="1"/>
    <col min="4" max="4" width="32.7109375" style="163" customWidth="1"/>
    <col min="5" max="5" width="17.5703125" style="163" customWidth="1"/>
    <col min="6" max="6" width="14.85546875" style="163" customWidth="1"/>
    <col min="7" max="7" width="57" style="163" customWidth="1"/>
    <col min="8" max="8" width="95" style="163" customWidth="1"/>
    <col min="9" max="9" width="35.140625" style="163" customWidth="1"/>
    <col min="10" max="10" width="10.5703125" style="163" customWidth="1"/>
    <col min="11" max="11" width="11.140625" style="163" customWidth="1"/>
    <col min="12" max="12" width="40.7109375" style="163" customWidth="1"/>
    <col min="13" max="13" width="38.140625" style="163" customWidth="1"/>
    <col min="14" max="14" width="31.7109375" style="163" customWidth="1"/>
    <col min="15" max="16384" width="11.42578125" style="163"/>
  </cols>
  <sheetData>
    <row r="1" spans="2:16" ht="19.5" thickBot="1" x14ac:dyDescent="0.25"/>
    <row r="2" spans="2:16" ht="33" customHeight="1" x14ac:dyDescent="0.2">
      <c r="B2" s="442"/>
      <c r="C2" s="443"/>
      <c r="D2" s="448" t="s">
        <v>1</v>
      </c>
      <c r="E2" s="449"/>
      <c r="F2" s="449"/>
      <c r="G2" s="449"/>
      <c r="H2" s="449"/>
      <c r="I2" s="449"/>
      <c r="J2" s="449"/>
      <c r="K2" s="449"/>
      <c r="L2" s="450"/>
      <c r="M2" s="208" t="s">
        <v>307</v>
      </c>
      <c r="N2" s="361" t="s">
        <v>389</v>
      </c>
    </row>
    <row r="3" spans="2:16" ht="33" customHeight="1" x14ac:dyDescent="0.2">
      <c r="B3" s="444"/>
      <c r="C3" s="445"/>
      <c r="D3" s="209" t="s">
        <v>143</v>
      </c>
      <c r="E3" s="451" t="s">
        <v>309</v>
      </c>
      <c r="F3" s="451"/>
      <c r="G3" s="451"/>
      <c r="H3" s="451"/>
      <c r="I3" s="451"/>
      <c r="J3" s="451"/>
      <c r="K3" s="451"/>
      <c r="L3" s="452"/>
      <c r="M3" s="210" t="s">
        <v>310</v>
      </c>
      <c r="N3" s="362">
        <v>2</v>
      </c>
    </row>
    <row r="4" spans="2:16" ht="33" customHeight="1" thickBot="1" x14ac:dyDescent="0.25">
      <c r="B4" s="446"/>
      <c r="C4" s="447"/>
      <c r="D4" s="211" t="s">
        <v>311</v>
      </c>
      <c r="E4" s="453" t="s">
        <v>390</v>
      </c>
      <c r="F4" s="453"/>
      <c r="G4" s="453"/>
      <c r="H4" s="453"/>
      <c r="I4" s="453"/>
      <c r="J4" s="453"/>
      <c r="K4" s="453"/>
      <c r="L4" s="454"/>
      <c r="M4" s="212" t="s">
        <v>313</v>
      </c>
      <c r="N4" s="363">
        <v>43123</v>
      </c>
    </row>
    <row r="5" spans="2:16" ht="3.75" customHeight="1" thickBot="1" x14ac:dyDescent="0.25">
      <c r="B5" s="455"/>
      <c r="C5" s="455"/>
      <c r="D5" s="455"/>
      <c r="N5" s="213"/>
    </row>
    <row r="6" spans="2:16" ht="30" customHeight="1" thickBot="1" x14ac:dyDescent="0.25">
      <c r="B6" s="455"/>
      <c r="C6" s="455"/>
      <c r="D6" s="455"/>
      <c r="L6" s="214" t="s">
        <v>8</v>
      </c>
      <c r="M6" s="405">
        <v>43174</v>
      </c>
      <c r="N6" s="406"/>
    </row>
    <row r="7" spans="2:16" ht="30.75" customHeight="1" x14ac:dyDescent="0.2">
      <c r="B7" s="411" t="s">
        <v>537</v>
      </c>
      <c r="C7" s="412"/>
      <c r="D7" s="412"/>
      <c r="E7" s="412"/>
      <c r="F7" s="412"/>
      <c r="G7" s="412"/>
      <c r="H7" s="412"/>
      <c r="I7" s="412"/>
      <c r="J7" s="412"/>
      <c r="K7" s="412"/>
      <c r="L7" s="412"/>
      <c r="M7" s="412"/>
      <c r="N7" s="413"/>
    </row>
    <row r="8" spans="2:16" ht="76.5" customHeight="1" thickBot="1" x14ac:dyDescent="0.25">
      <c r="B8" s="414" t="s">
        <v>325</v>
      </c>
      <c r="C8" s="415"/>
      <c r="D8" s="416"/>
      <c r="E8" s="417" t="s">
        <v>396</v>
      </c>
      <c r="F8" s="417"/>
      <c r="G8" s="417"/>
      <c r="H8" s="417"/>
      <c r="I8" s="417"/>
      <c r="J8" s="417"/>
      <c r="K8" s="417"/>
      <c r="L8" s="417"/>
      <c r="M8" s="417"/>
      <c r="N8" s="418"/>
      <c r="P8" s="215" t="s">
        <v>391</v>
      </c>
    </row>
    <row r="9" spans="2:16" ht="12" customHeight="1" thickBot="1" x14ac:dyDescent="0.25">
      <c r="B9" s="419"/>
      <c r="C9" s="419"/>
      <c r="D9" s="419"/>
      <c r="E9" s="420"/>
      <c r="F9" s="420"/>
      <c r="G9" s="420"/>
      <c r="H9" s="420"/>
      <c r="I9" s="421"/>
      <c r="J9" s="421"/>
      <c r="K9" s="421"/>
      <c r="L9" s="421"/>
      <c r="M9" s="421"/>
    </row>
    <row r="10" spans="2:16" ht="48" customHeight="1" thickBot="1" x14ac:dyDescent="0.25">
      <c r="B10" s="216" t="s">
        <v>9</v>
      </c>
      <c r="C10" s="217" t="s">
        <v>3</v>
      </c>
      <c r="D10" s="217" t="s">
        <v>10</v>
      </c>
      <c r="E10" s="422" t="s">
        <v>11</v>
      </c>
      <c r="F10" s="422"/>
      <c r="G10" s="422"/>
      <c r="H10" s="217" t="s">
        <v>12</v>
      </c>
      <c r="I10" s="423" t="s">
        <v>392</v>
      </c>
      <c r="J10" s="424"/>
      <c r="K10" s="424"/>
      <c r="L10" s="424"/>
      <c r="M10" s="425"/>
      <c r="N10" s="218" t="s">
        <v>13</v>
      </c>
    </row>
    <row r="11" spans="2:16" ht="126.75" customHeight="1" thickTop="1" x14ac:dyDescent="0.2">
      <c r="B11" s="219">
        <v>1</v>
      </c>
      <c r="C11" s="220" t="s">
        <v>393</v>
      </c>
      <c r="D11" s="221" t="s">
        <v>397</v>
      </c>
      <c r="E11" s="388" t="s">
        <v>398</v>
      </c>
      <c r="F11" s="388"/>
      <c r="G11" s="388"/>
      <c r="H11" s="221" t="s">
        <v>400</v>
      </c>
      <c r="I11" s="389" t="s">
        <v>399</v>
      </c>
      <c r="J11" s="390"/>
      <c r="K11" s="390"/>
      <c r="L11" s="390"/>
      <c r="M11" s="391"/>
      <c r="N11" s="222" t="s">
        <v>181</v>
      </c>
    </row>
    <row r="12" spans="2:16" ht="137.25" customHeight="1" x14ac:dyDescent="0.2">
      <c r="B12" s="223">
        <f>B11+1</f>
        <v>2</v>
      </c>
      <c r="C12" s="220" t="s">
        <v>393</v>
      </c>
      <c r="D12" s="224" t="s">
        <v>516</v>
      </c>
      <c r="E12" s="407" t="s">
        <v>402</v>
      </c>
      <c r="F12" s="407"/>
      <c r="G12" s="407"/>
      <c r="H12" s="224" t="s">
        <v>403</v>
      </c>
      <c r="I12" s="408" t="s">
        <v>404</v>
      </c>
      <c r="J12" s="409"/>
      <c r="K12" s="409"/>
      <c r="L12" s="409"/>
      <c r="M12" s="410"/>
      <c r="N12" s="225" t="s">
        <v>15</v>
      </c>
    </row>
    <row r="13" spans="2:16" ht="137.25" customHeight="1" x14ac:dyDescent="0.2">
      <c r="B13" s="223">
        <v>3</v>
      </c>
      <c r="C13" s="220" t="s">
        <v>393</v>
      </c>
      <c r="D13" s="224" t="s">
        <v>544</v>
      </c>
      <c r="E13" s="407" t="s">
        <v>545</v>
      </c>
      <c r="F13" s="407"/>
      <c r="G13" s="407"/>
      <c r="H13" s="224" t="s">
        <v>517</v>
      </c>
      <c r="I13" s="408" t="s">
        <v>518</v>
      </c>
      <c r="J13" s="409"/>
      <c r="K13" s="409"/>
      <c r="L13" s="409"/>
      <c r="M13" s="410"/>
      <c r="N13" s="225" t="s">
        <v>183</v>
      </c>
    </row>
    <row r="14" spans="2:16" ht="137.25" customHeight="1" x14ac:dyDescent="0.2">
      <c r="B14" s="223">
        <v>4</v>
      </c>
      <c r="C14" s="220" t="s">
        <v>393</v>
      </c>
      <c r="D14" s="224" t="s">
        <v>405</v>
      </c>
      <c r="E14" s="407" t="s">
        <v>275</v>
      </c>
      <c r="F14" s="407"/>
      <c r="G14" s="407"/>
      <c r="H14" s="224" t="s">
        <v>519</v>
      </c>
      <c r="I14" s="408" t="s">
        <v>406</v>
      </c>
      <c r="J14" s="409"/>
      <c r="K14" s="409"/>
      <c r="L14" s="409"/>
      <c r="M14" s="410"/>
      <c r="N14" s="225" t="s">
        <v>183</v>
      </c>
    </row>
    <row r="15" spans="2:16" ht="137.25" customHeight="1" x14ac:dyDescent="0.2">
      <c r="B15" s="223">
        <v>5</v>
      </c>
      <c r="C15" s="220" t="s">
        <v>410</v>
      </c>
      <c r="D15" s="224" t="s">
        <v>520</v>
      </c>
      <c r="E15" s="407" t="s">
        <v>408</v>
      </c>
      <c r="F15" s="407"/>
      <c r="G15" s="407"/>
      <c r="H15" s="224" t="s">
        <v>521</v>
      </c>
      <c r="I15" s="408" t="s">
        <v>522</v>
      </c>
      <c r="J15" s="409"/>
      <c r="K15" s="409"/>
      <c r="L15" s="409"/>
      <c r="M15" s="410"/>
      <c r="N15" s="225" t="s">
        <v>181</v>
      </c>
    </row>
    <row r="16" spans="2:16" ht="137.25" customHeight="1" x14ac:dyDescent="0.2">
      <c r="B16" s="223">
        <v>6</v>
      </c>
      <c r="C16" s="220" t="s">
        <v>410</v>
      </c>
      <c r="D16" s="224" t="s">
        <v>276</v>
      </c>
      <c r="E16" s="407" t="s">
        <v>277</v>
      </c>
      <c r="F16" s="407"/>
      <c r="G16" s="407"/>
      <c r="H16" s="224" t="s">
        <v>523</v>
      </c>
      <c r="I16" s="408" t="s">
        <v>524</v>
      </c>
      <c r="J16" s="409"/>
      <c r="K16" s="409"/>
      <c r="L16" s="409"/>
      <c r="M16" s="410"/>
      <c r="N16" s="225" t="s">
        <v>181</v>
      </c>
    </row>
    <row r="17" spans="2:14" ht="137.25" customHeight="1" x14ac:dyDescent="0.2">
      <c r="B17" s="223">
        <v>7</v>
      </c>
      <c r="C17" s="220" t="s">
        <v>393</v>
      </c>
      <c r="D17" s="224" t="s">
        <v>409</v>
      </c>
      <c r="E17" s="407" t="s">
        <v>525</v>
      </c>
      <c r="F17" s="407"/>
      <c r="G17" s="407"/>
      <c r="H17" s="224" t="s">
        <v>411</v>
      </c>
      <c r="I17" s="408" t="s">
        <v>412</v>
      </c>
      <c r="J17" s="409"/>
      <c r="K17" s="409"/>
      <c r="L17" s="409"/>
      <c r="M17" s="410"/>
      <c r="N17" s="225" t="s">
        <v>15</v>
      </c>
    </row>
    <row r="18" spans="2:14" ht="137.25" customHeight="1" x14ac:dyDescent="0.2">
      <c r="B18" s="223">
        <v>8</v>
      </c>
      <c r="C18" s="220" t="s">
        <v>393</v>
      </c>
      <c r="D18" s="224" t="s">
        <v>413</v>
      </c>
      <c r="E18" s="407" t="s">
        <v>526</v>
      </c>
      <c r="F18" s="407"/>
      <c r="G18" s="407"/>
      <c r="H18" s="224" t="s">
        <v>527</v>
      </c>
      <c r="I18" s="408" t="s">
        <v>528</v>
      </c>
      <c r="J18" s="409"/>
      <c r="K18" s="409"/>
      <c r="L18" s="409"/>
      <c r="M18" s="410"/>
      <c r="N18" s="225" t="s">
        <v>183</v>
      </c>
    </row>
    <row r="19" spans="2:14" ht="170.25" customHeight="1" thickBot="1" x14ac:dyDescent="0.25">
      <c r="B19" s="223">
        <v>9</v>
      </c>
      <c r="C19" s="220" t="s">
        <v>393</v>
      </c>
      <c r="D19" s="224" t="s">
        <v>278</v>
      </c>
      <c r="E19" s="407" t="s">
        <v>414</v>
      </c>
      <c r="F19" s="407"/>
      <c r="G19" s="407"/>
      <c r="H19" s="224" t="s">
        <v>529</v>
      </c>
      <c r="I19" s="408" t="s">
        <v>530</v>
      </c>
      <c r="J19" s="409"/>
      <c r="K19" s="409"/>
      <c r="L19" s="409"/>
      <c r="M19" s="410"/>
      <c r="N19" s="225" t="s">
        <v>15</v>
      </c>
    </row>
    <row r="20" spans="2:14" ht="126.75" customHeight="1" thickTop="1" x14ac:dyDescent="0.2">
      <c r="B20" s="219">
        <v>10</v>
      </c>
      <c r="C20" s="220" t="s">
        <v>393</v>
      </c>
      <c r="D20" s="221" t="s">
        <v>553</v>
      </c>
      <c r="E20" s="388" t="s">
        <v>556</v>
      </c>
      <c r="F20" s="388"/>
      <c r="G20" s="388"/>
      <c r="H20" s="221" t="s">
        <v>554</v>
      </c>
      <c r="I20" s="389" t="s">
        <v>555</v>
      </c>
      <c r="J20" s="390"/>
      <c r="K20" s="390"/>
      <c r="L20" s="390"/>
      <c r="M20" s="391"/>
      <c r="N20" s="222" t="s">
        <v>15</v>
      </c>
    </row>
    <row r="21" spans="2:14" ht="12" customHeight="1" thickBot="1" x14ac:dyDescent="0.25">
      <c r="B21" s="226"/>
      <c r="C21" s="226"/>
      <c r="D21" s="227"/>
      <c r="E21" s="227"/>
      <c r="F21" s="227"/>
      <c r="G21" s="227"/>
      <c r="H21" s="227"/>
      <c r="I21" s="227"/>
      <c r="J21" s="227"/>
      <c r="K21" s="227"/>
      <c r="L21" s="227"/>
      <c r="M21" s="228"/>
    </row>
    <row r="22" spans="2:14" ht="33.75" customHeight="1" x14ac:dyDescent="0.2">
      <c r="B22" s="229" t="s">
        <v>9</v>
      </c>
      <c r="C22" s="230" t="s">
        <v>3</v>
      </c>
      <c r="D22" s="230" t="s">
        <v>243</v>
      </c>
      <c r="E22" s="400" t="s">
        <v>244</v>
      </c>
      <c r="F22" s="400"/>
      <c r="G22" s="400"/>
      <c r="H22" s="400" t="s">
        <v>246</v>
      </c>
      <c r="I22" s="400"/>
      <c r="J22" s="400" t="s">
        <v>245</v>
      </c>
      <c r="K22" s="400"/>
      <c r="L22" s="400"/>
      <c r="M22" s="400" t="s">
        <v>247</v>
      </c>
      <c r="N22" s="401"/>
    </row>
    <row r="23" spans="2:14" ht="111.75" customHeight="1" x14ac:dyDescent="0.2">
      <c r="B23" s="219">
        <v>1</v>
      </c>
      <c r="C23" s="231" t="s">
        <v>394</v>
      </c>
      <c r="D23" s="232" t="s">
        <v>501</v>
      </c>
      <c r="E23" s="402" t="s">
        <v>484</v>
      </c>
      <c r="F23" s="402"/>
      <c r="G23" s="402"/>
      <c r="H23" s="403" t="s">
        <v>485</v>
      </c>
      <c r="I23" s="403"/>
      <c r="J23" s="403" t="s">
        <v>486</v>
      </c>
      <c r="K23" s="403"/>
      <c r="L23" s="403"/>
      <c r="M23" s="393" t="s">
        <v>531</v>
      </c>
      <c r="N23" s="404"/>
    </row>
    <row r="24" spans="2:14" ht="409.5" customHeight="1" x14ac:dyDescent="0.2">
      <c r="B24" s="223">
        <v>2</v>
      </c>
      <c r="C24" s="231" t="s">
        <v>394</v>
      </c>
      <c r="D24" s="233" t="s">
        <v>305</v>
      </c>
      <c r="E24" s="437" t="s">
        <v>532</v>
      </c>
      <c r="F24" s="437"/>
      <c r="G24" s="437"/>
      <c r="H24" s="427" t="s">
        <v>533</v>
      </c>
      <c r="I24" s="427"/>
      <c r="J24" s="427" t="s">
        <v>534</v>
      </c>
      <c r="K24" s="427"/>
      <c r="L24" s="427"/>
      <c r="M24" s="393" t="s">
        <v>482</v>
      </c>
      <c r="N24" s="404"/>
    </row>
    <row r="25" spans="2:14" ht="19.5" thickBot="1" x14ac:dyDescent="0.25">
      <c r="B25" s="234"/>
      <c r="C25" s="234"/>
      <c r="D25" s="235"/>
      <c r="E25" s="226"/>
      <c r="F25" s="226"/>
      <c r="G25" s="226"/>
      <c r="H25" s="236"/>
      <c r="I25" s="235"/>
      <c r="J25" s="235"/>
      <c r="K25" s="235"/>
      <c r="L25" s="235"/>
      <c r="M25" s="235"/>
    </row>
    <row r="26" spans="2:14" ht="45.75" customHeight="1" x14ac:dyDescent="0.2">
      <c r="B26" s="438" t="s">
        <v>395</v>
      </c>
      <c r="C26" s="429"/>
      <c r="D26" s="429"/>
      <c r="E26" s="429"/>
      <c r="F26" s="439"/>
      <c r="G26" s="435" t="s">
        <v>6</v>
      </c>
      <c r="H26" s="429"/>
      <c r="I26" s="429"/>
      <c r="J26" s="429"/>
      <c r="K26" s="436"/>
      <c r="L26" s="428" t="s">
        <v>334</v>
      </c>
      <c r="M26" s="429"/>
      <c r="N26" s="430"/>
    </row>
    <row r="27" spans="2:14" ht="40.5" customHeight="1" thickBot="1" x14ac:dyDescent="0.25">
      <c r="B27" s="440" t="s">
        <v>42</v>
      </c>
      <c r="C27" s="431"/>
      <c r="D27" s="237" t="s">
        <v>146</v>
      </c>
      <c r="E27" s="431" t="s">
        <v>313</v>
      </c>
      <c r="F27" s="441"/>
      <c r="G27" s="460" t="s">
        <v>42</v>
      </c>
      <c r="H27" s="431"/>
      <c r="I27" s="237" t="s">
        <v>146</v>
      </c>
      <c r="J27" s="431" t="s">
        <v>313</v>
      </c>
      <c r="K27" s="432"/>
      <c r="L27" s="238" t="s">
        <v>42</v>
      </c>
      <c r="M27" s="237" t="s">
        <v>146</v>
      </c>
      <c r="N27" s="239" t="s">
        <v>313</v>
      </c>
    </row>
    <row r="28" spans="2:14" ht="61.5" customHeight="1" thickTop="1" x14ac:dyDescent="0.2">
      <c r="B28" s="461" t="s">
        <v>452</v>
      </c>
      <c r="C28" s="462"/>
      <c r="D28" s="240" t="s">
        <v>336</v>
      </c>
      <c r="E28" s="433"/>
      <c r="F28" s="463"/>
      <c r="G28" s="464" t="s">
        <v>337</v>
      </c>
      <c r="H28" s="462"/>
      <c r="I28" s="240" t="s">
        <v>338</v>
      </c>
      <c r="J28" s="433">
        <v>43192</v>
      </c>
      <c r="K28" s="434"/>
      <c r="L28" s="241" t="s">
        <v>535</v>
      </c>
      <c r="M28" s="240" t="s">
        <v>461</v>
      </c>
      <c r="N28" s="242"/>
    </row>
    <row r="29" spans="2:14" ht="44.25" customHeight="1" x14ac:dyDescent="0.2">
      <c r="B29" s="392" t="s">
        <v>453</v>
      </c>
      <c r="C29" s="393"/>
      <c r="D29" s="243" t="s">
        <v>336</v>
      </c>
      <c r="E29" s="394"/>
      <c r="F29" s="395"/>
      <c r="G29" s="396" t="s">
        <v>450</v>
      </c>
      <c r="H29" s="397"/>
      <c r="I29" s="243" t="s">
        <v>451</v>
      </c>
      <c r="J29" s="398">
        <v>43192</v>
      </c>
      <c r="K29" s="399"/>
      <c r="L29" s="244"/>
      <c r="M29" s="243"/>
      <c r="N29" s="245"/>
    </row>
    <row r="30" spans="2:14" ht="44.25" customHeight="1" x14ac:dyDescent="0.2">
      <c r="B30" s="392" t="s">
        <v>454</v>
      </c>
      <c r="C30" s="393"/>
      <c r="D30" s="243" t="s">
        <v>464</v>
      </c>
      <c r="E30" s="394"/>
      <c r="F30" s="395"/>
      <c r="G30" s="396" t="s">
        <v>459</v>
      </c>
      <c r="H30" s="397"/>
      <c r="I30" s="243" t="s">
        <v>336</v>
      </c>
      <c r="J30" s="398">
        <v>43192</v>
      </c>
      <c r="K30" s="399"/>
      <c r="L30" s="244"/>
      <c r="M30" s="243"/>
      <c r="N30" s="245"/>
    </row>
    <row r="31" spans="2:14" ht="44.25" customHeight="1" x14ac:dyDescent="0.2">
      <c r="B31" s="392" t="s">
        <v>536</v>
      </c>
      <c r="C31" s="393"/>
      <c r="D31" s="243" t="s">
        <v>463</v>
      </c>
      <c r="E31" s="394"/>
      <c r="F31" s="395"/>
      <c r="G31" s="396"/>
      <c r="H31" s="397"/>
      <c r="I31" s="243"/>
      <c r="J31" s="398"/>
      <c r="K31" s="399"/>
      <c r="L31" s="244"/>
      <c r="M31" s="243"/>
      <c r="N31" s="245"/>
    </row>
    <row r="32" spans="2:14" ht="44.25" customHeight="1" x14ac:dyDescent="0.2">
      <c r="B32" s="392" t="s">
        <v>456</v>
      </c>
      <c r="C32" s="393"/>
      <c r="D32" s="243" t="s">
        <v>463</v>
      </c>
      <c r="E32" s="394"/>
      <c r="F32" s="395"/>
      <c r="G32" s="396"/>
      <c r="H32" s="397"/>
      <c r="I32" s="243"/>
      <c r="J32" s="398"/>
      <c r="K32" s="399"/>
      <c r="L32" s="244"/>
      <c r="M32" s="243"/>
      <c r="N32" s="245"/>
    </row>
    <row r="33" spans="2:14" ht="35.25" customHeight="1" x14ac:dyDescent="0.2">
      <c r="B33" s="392" t="s">
        <v>457</v>
      </c>
      <c r="C33" s="393"/>
      <c r="D33" s="243" t="s">
        <v>463</v>
      </c>
      <c r="E33" s="394"/>
      <c r="F33" s="395"/>
      <c r="G33" s="396"/>
      <c r="H33" s="397"/>
      <c r="I33" s="243"/>
      <c r="J33" s="398"/>
      <c r="K33" s="399"/>
      <c r="L33" s="244"/>
      <c r="M33" s="243"/>
      <c r="N33" s="246"/>
    </row>
    <row r="34" spans="2:14" ht="34.5" customHeight="1" x14ac:dyDescent="0.2">
      <c r="B34" s="392" t="s">
        <v>458</v>
      </c>
      <c r="C34" s="393"/>
      <c r="D34" s="243" t="s">
        <v>463</v>
      </c>
      <c r="E34" s="394"/>
      <c r="F34" s="395"/>
      <c r="G34" s="396"/>
      <c r="H34" s="397"/>
      <c r="I34" s="243"/>
      <c r="J34" s="394"/>
      <c r="K34" s="426"/>
      <c r="L34" s="244"/>
      <c r="M34" s="243"/>
      <c r="N34" s="246"/>
    </row>
    <row r="35" spans="2:14" ht="34.5" customHeight="1" thickBot="1" x14ac:dyDescent="0.25">
      <c r="B35" s="456" t="s">
        <v>462</v>
      </c>
      <c r="C35" s="453"/>
      <c r="D35" s="247" t="s">
        <v>465</v>
      </c>
      <c r="E35" s="453"/>
      <c r="F35" s="457"/>
      <c r="G35" s="458"/>
      <c r="H35" s="453"/>
      <c r="I35" s="247"/>
      <c r="J35" s="459"/>
      <c r="K35" s="454"/>
      <c r="L35" s="248"/>
      <c r="M35" s="247"/>
      <c r="N35" s="249"/>
    </row>
  </sheetData>
  <mergeCells count="84">
    <mergeCell ref="B32:C32"/>
    <mergeCell ref="E32:F32"/>
    <mergeCell ref="G32:H32"/>
    <mergeCell ref="J32:K32"/>
    <mergeCell ref="E17:G17"/>
    <mergeCell ref="I17:M17"/>
    <mergeCell ref="E18:G18"/>
    <mergeCell ref="I18:M18"/>
    <mergeCell ref="B30:C30"/>
    <mergeCell ref="E30:F30"/>
    <mergeCell ref="G30:H30"/>
    <mergeCell ref="J30:K30"/>
    <mergeCell ref="G27:H27"/>
    <mergeCell ref="B28:C28"/>
    <mergeCell ref="E28:F28"/>
    <mergeCell ref="G28:H28"/>
    <mergeCell ref="B35:C35"/>
    <mergeCell ref="E35:F35"/>
    <mergeCell ref="G35:H35"/>
    <mergeCell ref="J35:K35"/>
    <mergeCell ref="E13:G13"/>
    <mergeCell ref="I13:M13"/>
    <mergeCell ref="E14:G14"/>
    <mergeCell ref="I14:M14"/>
    <mergeCell ref="E15:G15"/>
    <mergeCell ref="I15:M15"/>
    <mergeCell ref="B33:C33"/>
    <mergeCell ref="E33:F33"/>
    <mergeCell ref="G33:H33"/>
    <mergeCell ref="B34:C34"/>
    <mergeCell ref="E34:F34"/>
    <mergeCell ref="G34:H34"/>
    <mergeCell ref="B2:C4"/>
    <mergeCell ref="D2:L2"/>
    <mergeCell ref="E3:L3"/>
    <mergeCell ref="E4:L4"/>
    <mergeCell ref="B5:D6"/>
    <mergeCell ref="J34:K34"/>
    <mergeCell ref="J33:K33"/>
    <mergeCell ref="J29:K29"/>
    <mergeCell ref="J24:L24"/>
    <mergeCell ref="M24:N24"/>
    <mergeCell ref="L26:N26"/>
    <mergeCell ref="J27:K27"/>
    <mergeCell ref="J28:K28"/>
    <mergeCell ref="G26:K26"/>
    <mergeCell ref="E24:G24"/>
    <mergeCell ref="H24:I24"/>
    <mergeCell ref="E29:F29"/>
    <mergeCell ref="G29:H29"/>
    <mergeCell ref="B26:F26"/>
    <mergeCell ref="B27:C27"/>
    <mergeCell ref="E27:F27"/>
    <mergeCell ref="M6:N6"/>
    <mergeCell ref="E19:G19"/>
    <mergeCell ref="I19:M19"/>
    <mergeCell ref="B7:N7"/>
    <mergeCell ref="B8:D8"/>
    <mergeCell ref="E8:N8"/>
    <mergeCell ref="B9:D9"/>
    <mergeCell ref="E9:M9"/>
    <mergeCell ref="E10:G10"/>
    <mergeCell ref="I10:M10"/>
    <mergeCell ref="E11:G11"/>
    <mergeCell ref="I11:M11"/>
    <mergeCell ref="E12:G12"/>
    <mergeCell ref="I12:M12"/>
    <mergeCell ref="E16:G16"/>
    <mergeCell ref="I16:M16"/>
    <mergeCell ref="E20:G20"/>
    <mergeCell ref="I20:M20"/>
    <mergeCell ref="B31:C31"/>
    <mergeCell ref="E31:F31"/>
    <mergeCell ref="G31:H31"/>
    <mergeCell ref="J31:K31"/>
    <mergeCell ref="J22:L22"/>
    <mergeCell ref="M22:N22"/>
    <mergeCell ref="E22:G22"/>
    <mergeCell ref="H22:I22"/>
    <mergeCell ref="E23:G23"/>
    <mergeCell ref="H23:I23"/>
    <mergeCell ref="J23:L23"/>
    <mergeCell ref="M23:N23"/>
    <mergeCell ref="B29:C29"/>
  </mergeCells>
  <phoneticPr fontId="5" type="noConversion"/>
  <dataValidations count="1">
    <dataValidation type="list" errorStyle="warning" allowBlank="1" showInputMessage="1" showErrorMessage="1" errorTitle="RIESGO INCORRECTO" error="Este tipo de riesgo no es correcto" sqref="M21 N11:N20" xr:uid="{00000000-0002-0000-0100-000000000000}">
      <formula1>TIPODERIESGO</formula1>
    </dataValidation>
  </dataValidations>
  <printOptions horizontalCentered="1" verticalCentered="1"/>
  <pageMargins left="0.98425196850393704" right="0" top="0" bottom="0" header="0" footer="0"/>
  <pageSetup scale="47" orientation="landscape"/>
  <headerFooter alignWithMargins="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3:L36"/>
  <sheetViews>
    <sheetView zoomScale="55" zoomScaleNormal="55" workbookViewId="0">
      <selection activeCell="E16" sqref="E16"/>
    </sheetView>
  </sheetViews>
  <sheetFormatPr baseColWidth="10" defaultColWidth="11.28515625" defaultRowHeight="12.75" x14ac:dyDescent="0.2"/>
  <cols>
    <col min="1" max="1" width="11.28515625" style="135"/>
    <col min="2" max="3" width="23.140625" style="135" customWidth="1"/>
    <col min="4" max="4" width="47.140625" style="135" customWidth="1"/>
    <col min="5" max="5" width="36.7109375" style="135" customWidth="1"/>
    <col min="6" max="6" width="39.28515625" style="135" customWidth="1"/>
    <col min="7" max="7" width="46" style="135" customWidth="1"/>
    <col min="8" max="8" width="40.7109375" style="135" customWidth="1"/>
    <col min="9" max="16384" width="11.28515625" style="135"/>
  </cols>
  <sheetData>
    <row r="3" spans="2:12" ht="13.5" thickBot="1" x14ac:dyDescent="0.25"/>
    <row r="4" spans="2:12" ht="58.5" customHeight="1" thickBot="1" x14ac:dyDescent="0.55000000000000004">
      <c r="B4" s="465" t="s">
        <v>262</v>
      </c>
      <c r="C4" s="466"/>
      <c r="D4" s="466"/>
      <c r="E4" s="466"/>
      <c r="F4" s="466"/>
      <c r="G4" s="466"/>
      <c r="H4" s="467"/>
    </row>
    <row r="5" spans="2:12" ht="27" thickBot="1" x14ac:dyDescent="0.25">
      <c r="B5" s="471" t="s">
        <v>47</v>
      </c>
      <c r="C5" s="472"/>
      <c r="D5" s="475" t="s">
        <v>48</v>
      </c>
      <c r="E5" s="476"/>
      <c r="F5" s="476"/>
      <c r="G5" s="476"/>
      <c r="H5" s="477"/>
    </row>
    <row r="6" spans="2:12" ht="26.25" thickBot="1" x14ac:dyDescent="0.25">
      <c r="B6" s="473"/>
      <c r="C6" s="474"/>
      <c r="D6" s="20" t="s">
        <v>49</v>
      </c>
      <c r="E6" s="20" t="s">
        <v>50</v>
      </c>
      <c r="F6" s="5" t="s">
        <v>51</v>
      </c>
      <c r="G6" s="20" t="s">
        <v>52</v>
      </c>
      <c r="H6" s="20" t="s">
        <v>53</v>
      </c>
      <c r="K6" s="65" t="s">
        <v>54</v>
      </c>
      <c r="L6" s="66" t="s">
        <v>55</v>
      </c>
    </row>
    <row r="7" spans="2:12" ht="18" x14ac:dyDescent="0.2">
      <c r="B7" s="468" t="s">
        <v>56</v>
      </c>
      <c r="C7" s="468">
        <v>1</v>
      </c>
      <c r="D7" s="27">
        <v>1</v>
      </c>
      <c r="E7" s="27">
        <v>6</v>
      </c>
      <c r="F7" s="36">
        <v>7</v>
      </c>
      <c r="G7" s="28">
        <v>11</v>
      </c>
      <c r="H7" s="28">
        <v>13</v>
      </c>
      <c r="K7" s="479" t="s">
        <v>57</v>
      </c>
      <c r="L7" s="91" t="s">
        <v>58</v>
      </c>
    </row>
    <row r="8" spans="2:12" ht="36" x14ac:dyDescent="0.2">
      <c r="B8" s="469"/>
      <c r="C8" s="469"/>
      <c r="D8" s="29" t="s">
        <v>59</v>
      </c>
      <c r="E8" s="29" t="s">
        <v>60</v>
      </c>
      <c r="F8" s="37" t="s">
        <v>61</v>
      </c>
      <c r="G8" s="23" t="s">
        <v>62</v>
      </c>
      <c r="H8" s="23" t="s">
        <v>63</v>
      </c>
      <c r="K8" s="480"/>
      <c r="L8" s="67" t="s">
        <v>64</v>
      </c>
    </row>
    <row r="9" spans="2:12" ht="18" x14ac:dyDescent="0.2">
      <c r="B9" s="469"/>
      <c r="C9" s="469"/>
      <c r="D9" s="21" t="s">
        <v>65</v>
      </c>
      <c r="E9" s="21" t="s">
        <v>65</v>
      </c>
      <c r="F9" s="38"/>
      <c r="G9" s="22" t="s">
        <v>66</v>
      </c>
      <c r="H9" s="22" t="s">
        <v>66</v>
      </c>
      <c r="K9" s="480"/>
      <c r="L9" s="67" t="s">
        <v>67</v>
      </c>
    </row>
    <row r="10" spans="2:12" ht="18" x14ac:dyDescent="0.2">
      <c r="B10" s="469"/>
      <c r="C10" s="469"/>
      <c r="D10" s="30"/>
      <c r="E10" s="30"/>
      <c r="F10" s="38" t="s">
        <v>66</v>
      </c>
      <c r="G10" s="22" t="s">
        <v>68</v>
      </c>
      <c r="H10" s="22" t="s">
        <v>68</v>
      </c>
      <c r="K10" s="480"/>
      <c r="L10" s="67" t="s">
        <v>69</v>
      </c>
    </row>
    <row r="11" spans="2:12" ht="36.75" thickBot="1" x14ac:dyDescent="0.25">
      <c r="B11" s="470"/>
      <c r="C11" s="470"/>
      <c r="D11" s="31"/>
      <c r="E11" s="31"/>
      <c r="F11" s="39"/>
      <c r="G11" s="32" t="s">
        <v>70</v>
      </c>
      <c r="H11" s="32" t="s">
        <v>70</v>
      </c>
      <c r="K11" s="480"/>
      <c r="L11" s="67" t="s">
        <v>71</v>
      </c>
    </row>
    <row r="12" spans="2:12" ht="18" x14ac:dyDescent="0.2">
      <c r="B12" s="468" t="s">
        <v>72</v>
      </c>
      <c r="C12" s="468">
        <v>2</v>
      </c>
      <c r="D12" s="27">
        <v>2</v>
      </c>
      <c r="E12" s="27">
        <v>12</v>
      </c>
      <c r="F12" s="36">
        <v>14</v>
      </c>
      <c r="G12" s="28">
        <v>22</v>
      </c>
      <c r="H12" s="33">
        <v>26</v>
      </c>
      <c r="K12" s="481" t="s">
        <v>73</v>
      </c>
      <c r="L12" s="45" t="s">
        <v>74</v>
      </c>
    </row>
    <row r="13" spans="2:12" ht="36" x14ac:dyDescent="0.2">
      <c r="B13" s="469"/>
      <c r="C13" s="469"/>
      <c r="D13" s="29" t="s">
        <v>75</v>
      </c>
      <c r="E13" s="29" t="s">
        <v>76</v>
      </c>
      <c r="F13" s="37" t="s">
        <v>77</v>
      </c>
      <c r="G13" s="23" t="s">
        <v>78</v>
      </c>
      <c r="H13" s="25" t="s">
        <v>79</v>
      </c>
      <c r="K13" s="482"/>
      <c r="L13" s="45" t="s">
        <v>80</v>
      </c>
    </row>
    <row r="14" spans="2:12" ht="18" x14ac:dyDescent="0.2">
      <c r="B14" s="469"/>
      <c r="C14" s="469"/>
      <c r="D14" s="21" t="s">
        <v>65</v>
      </c>
      <c r="E14" s="21" t="s">
        <v>65</v>
      </c>
      <c r="F14" s="38"/>
      <c r="G14" s="22" t="s">
        <v>66</v>
      </c>
      <c r="H14" s="34" t="s">
        <v>68</v>
      </c>
      <c r="K14" s="482"/>
      <c r="L14" s="45" t="s">
        <v>81</v>
      </c>
    </row>
    <row r="15" spans="2:12" ht="18" x14ac:dyDescent="0.2">
      <c r="B15" s="469"/>
      <c r="C15" s="469"/>
      <c r="D15" s="30"/>
      <c r="E15" s="30"/>
      <c r="F15" s="38" t="s">
        <v>66</v>
      </c>
      <c r="G15" s="22" t="s">
        <v>68</v>
      </c>
      <c r="H15" s="34" t="s">
        <v>66</v>
      </c>
      <c r="K15" s="482"/>
      <c r="L15" s="45" t="s">
        <v>82</v>
      </c>
    </row>
    <row r="16" spans="2:12" ht="36.75" thickBot="1" x14ac:dyDescent="0.25">
      <c r="B16" s="470"/>
      <c r="C16" s="470"/>
      <c r="D16" s="31"/>
      <c r="E16" s="31"/>
      <c r="F16" s="39"/>
      <c r="G16" s="32" t="s">
        <v>70</v>
      </c>
      <c r="H16" s="35" t="s">
        <v>70</v>
      </c>
      <c r="K16" s="483" t="s">
        <v>83</v>
      </c>
      <c r="L16" s="92" t="s">
        <v>84</v>
      </c>
    </row>
    <row r="17" spans="2:12" ht="18" x14ac:dyDescent="0.2">
      <c r="B17" s="468" t="s">
        <v>85</v>
      </c>
      <c r="C17" s="468">
        <v>3</v>
      </c>
      <c r="D17" s="27">
        <v>3</v>
      </c>
      <c r="E17" s="36">
        <v>18</v>
      </c>
      <c r="F17" s="28">
        <v>21</v>
      </c>
      <c r="G17" s="33">
        <v>33</v>
      </c>
      <c r="H17" s="33">
        <v>39</v>
      </c>
      <c r="K17" s="483"/>
      <c r="L17" s="92" t="s">
        <v>86</v>
      </c>
    </row>
    <row r="18" spans="2:12" ht="36" x14ac:dyDescent="0.2">
      <c r="B18" s="469"/>
      <c r="C18" s="469"/>
      <c r="D18" s="29" t="s">
        <v>87</v>
      </c>
      <c r="E18" s="37" t="s">
        <v>88</v>
      </c>
      <c r="F18" s="23" t="s">
        <v>89</v>
      </c>
      <c r="G18" s="25" t="s">
        <v>90</v>
      </c>
      <c r="H18" s="25" t="s">
        <v>91</v>
      </c>
      <c r="K18" s="483"/>
      <c r="L18" s="92" t="s">
        <v>92</v>
      </c>
    </row>
    <row r="19" spans="2:12" ht="18" x14ac:dyDescent="0.2">
      <c r="B19" s="469"/>
      <c r="C19" s="469"/>
      <c r="D19" s="21" t="s">
        <v>65</v>
      </c>
      <c r="E19" s="38"/>
      <c r="F19" s="22" t="s">
        <v>66</v>
      </c>
      <c r="G19" s="34" t="s">
        <v>68</v>
      </c>
      <c r="H19" s="34" t="s">
        <v>68</v>
      </c>
      <c r="K19" s="483"/>
      <c r="L19" s="92" t="s">
        <v>93</v>
      </c>
    </row>
    <row r="20" spans="2:12" ht="18" x14ac:dyDescent="0.2">
      <c r="B20" s="469"/>
      <c r="C20" s="469"/>
      <c r="D20" s="30"/>
      <c r="E20" s="38" t="s">
        <v>66</v>
      </c>
      <c r="F20" s="22" t="s">
        <v>68</v>
      </c>
      <c r="G20" s="34" t="s">
        <v>66</v>
      </c>
      <c r="H20" s="34" t="s">
        <v>66</v>
      </c>
      <c r="K20" s="483"/>
      <c r="L20" s="92" t="s">
        <v>94</v>
      </c>
    </row>
    <row r="21" spans="2:12" ht="36.75" thickBot="1" x14ac:dyDescent="0.25">
      <c r="B21" s="470"/>
      <c r="C21" s="470"/>
      <c r="D21" s="31"/>
      <c r="E21" s="39"/>
      <c r="F21" s="32" t="s">
        <v>70</v>
      </c>
      <c r="G21" s="35" t="s">
        <v>70</v>
      </c>
      <c r="H21" s="35" t="s">
        <v>70</v>
      </c>
      <c r="K21" s="483"/>
      <c r="L21" s="92" t="s">
        <v>95</v>
      </c>
    </row>
    <row r="22" spans="2:12" ht="18" x14ac:dyDescent="0.2">
      <c r="B22" s="468" t="s">
        <v>96</v>
      </c>
      <c r="C22" s="468">
        <v>4</v>
      </c>
      <c r="D22" s="36">
        <v>4</v>
      </c>
      <c r="E22" s="28">
        <v>24</v>
      </c>
      <c r="F22" s="28">
        <v>28</v>
      </c>
      <c r="G22" s="33">
        <v>44</v>
      </c>
      <c r="H22" s="33">
        <v>52</v>
      </c>
      <c r="K22" s="483"/>
      <c r="L22" s="92" t="s">
        <v>97</v>
      </c>
    </row>
    <row r="23" spans="2:12" ht="36" x14ac:dyDescent="0.2">
      <c r="B23" s="469"/>
      <c r="C23" s="469"/>
      <c r="D23" s="37" t="s">
        <v>98</v>
      </c>
      <c r="E23" s="24" t="s">
        <v>99</v>
      </c>
      <c r="F23" s="24" t="s">
        <v>100</v>
      </c>
      <c r="G23" s="25" t="s">
        <v>101</v>
      </c>
      <c r="H23" s="25" t="s">
        <v>102</v>
      </c>
      <c r="K23" s="483"/>
      <c r="L23" s="92" t="s">
        <v>103</v>
      </c>
    </row>
    <row r="24" spans="2:12" ht="18" x14ac:dyDescent="0.2">
      <c r="B24" s="469"/>
      <c r="C24" s="469"/>
      <c r="D24" s="38"/>
      <c r="E24" s="22" t="s">
        <v>66</v>
      </c>
      <c r="F24" s="22" t="s">
        <v>66</v>
      </c>
      <c r="G24" s="34" t="s">
        <v>68</v>
      </c>
      <c r="H24" s="34" t="s">
        <v>68</v>
      </c>
      <c r="K24" s="478" t="s">
        <v>104</v>
      </c>
      <c r="L24" s="90" t="s">
        <v>105</v>
      </c>
    </row>
    <row r="25" spans="2:12" ht="18" x14ac:dyDescent="0.2">
      <c r="B25" s="469"/>
      <c r="C25" s="469"/>
      <c r="D25" s="38" t="s">
        <v>66</v>
      </c>
      <c r="E25" s="22" t="s">
        <v>68</v>
      </c>
      <c r="F25" s="22" t="s">
        <v>68</v>
      </c>
      <c r="G25" s="34" t="s">
        <v>66</v>
      </c>
      <c r="H25" s="34" t="s">
        <v>66</v>
      </c>
      <c r="K25" s="478"/>
      <c r="L25" s="90" t="s">
        <v>106</v>
      </c>
    </row>
    <row r="26" spans="2:12" ht="36.75" thickBot="1" x14ac:dyDescent="0.25">
      <c r="B26" s="470"/>
      <c r="C26" s="470"/>
      <c r="D26" s="39"/>
      <c r="E26" s="32" t="s">
        <v>70</v>
      </c>
      <c r="F26" s="32" t="s">
        <v>70</v>
      </c>
      <c r="G26" s="35" t="s">
        <v>70</v>
      </c>
      <c r="H26" s="35" t="s">
        <v>70</v>
      </c>
      <c r="K26" s="478"/>
      <c r="L26" s="90" t="s">
        <v>107</v>
      </c>
    </row>
    <row r="27" spans="2:12" ht="18" x14ac:dyDescent="0.2">
      <c r="B27" s="468" t="s">
        <v>108</v>
      </c>
      <c r="C27" s="468">
        <v>5</v>
      </c>
      <c r="D27" s="28">
        <v>5</v>
      </c>
      <c r="E27" s="28">
        <v>30</v>
      </c>
      <c r="F27" s="33">
        <v>35</v>
      </c>
      <c r="G27" s="33">
        <v>55</v>
      </c>
      <c r="H27" s="33">
        <v>65</v>
      </c>
      <c r="K27" s="478"/>
      <c r="L27" s="90" t="s">
        <v>109</v>
      </c>
    </row>
    <row r="28" spans="2:12" ht="36" x14ac:dyDescent="0.2">
      <c r="B28" s="469"/>
      <c r="C28" s="469"/>
      <c r="D28" s="23" t="s">
        <v>110</v>
      </c>
      <c r="E28" s="23" t="s">
        <v>111</v>
      </c>
      <c r="F28" s="25" t="s">
        <v>112</v>
      </c>
      <c r="G28" s="25" t="s">
        <v>113</v>
      </c>
      <c r="H28" s="25" t="s">
        <v>114</v>
      </c>
      <c r="K28" s="478"/>
      <c r="L28" s="90" t="s">
        <v>115</v>
      </c>
    </row>
    <row r="29" spans="2:12" ht="18" x14ac:dyDescent="0.2">
      <c r="B29" s="469"/>
      <c r="C29" s="469"/>
      <c r="D29" s="22" t="s">
        <v>66</v>
      </c>
      <c r="E29" s="22" t="s">
        <v>66</v>
      </c>
      <c r="F29" s="34" t="s">
        <v>68</v>
      </c>
      <c r="G29" s="34" t="s">
        <v>68</v>
      </c>
      <c r="H29" s="34" t="s">
        <v>68</v>
      </c>
      <c r="K29" s="478"/>
      <c r="L29" s="90" t="s">
        <v>116</v>
      </c>
    </row>
    <row r="30" spans="2:12" ht="18" x14ac:dyDescent="0.2">
      <c r="B30" s="469"/>
      <c r="C30" s="469"/>
      <c r="D30" s="22" t="s">
        <v>68</v>
      </c>
      <c r="E30" s="22" t="s">
        <v>68</v>
      </c>
      <c r="F30" s="34" t="s">
        <v>66</v>
      </c>
      <c r="G30" s="34" t="s">
        <v>66</v>
      </c>
      <c r="H30" s="34" t="s">
        <v>66</v>
      </c>
      <c r="K30" s="478"/>
      <c r="L30" s="90" t="s">
        <v>117</v>
      </c>
    </row>
    <row r="31" spans="2:12" ht="36.75" thickBot="1" x14ac:dyDescent="0.25">
      <c r="B31" s="470"/>
      <c r="C31" s="470"/>
      <c r="D31" s="32" t="s">
        <v>70</v>
      </c>
      <c r="E31" s="32" t="s">
        <v>70</v>
      </c>
      <c r="F31" s="35" t="s">
        <v>70</v>
      </c>
      <c r="G31" s="35" t="s">
        <v>70</v>
      </c>
      <c r="H31" s="35" t="s">
        <v>70</v>
      </c>
      <c r="K31" s="478"/>
      <c r="L31" s="90" t="s">
        <v>118</v>
      </c>
    </row>
    <row r="35" spans="2:8" ht="13.5" thickBot="1" x14ac:dyDescent="0.25"/>
    <row r="36" spans="2:8" ht="38.25" thickBot="1" x14ac:dyDescent="0.55000000000000004">
      <c r="B36" s="465" t="s">
        <v>265</v>
      </c>
      <c r="C36" s="466"/>
      <c r="D36" s="466"/>
      <c r="E36" s="466"/>
      <c r="F36" s="466"/>
      <c r="G36" s="466"/>
      <c r="H36" s="467"/>
    </row>
  </sheetData>
  <mergeCells count="18">
    <mergeCell ref="K24:K31"/>
    <mergeCell ref="K7:K11"/>
    <mergeCell ref="B12:B16"/>
    <mergeCell ref="C12:C16"/>
    <mergeCell ref="K12:K15"/>
    <mergeCell ref="K16:K23"/>
    <mergeCell ref="B4:H4"/>
    <mergeCell ref="B36:H36"/>
    <mergeCell ref="C17:C21"/>
    <mergeCell ref="B22:B26"/>
    <mergeCell ref="C22:C26"/>
    <mergeCell ref="C27:C31"/>
    <mergeCell ref="B5:C6"/>
    <mergeCell ref="D5:H5"/>
    <mergeCell ref="B7:B11"/>
    <mergeCell ref="C7:C11"/>
    <mergeCell ref="B27:B31"/>
    <mergeCell ref="B17:B21"/>
  </mergeCells>
  <pageMargins left="0.75" right="0.75" top="1" bottom="1"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O86"/>
  <sheetViews>
    <sheetView topLeftCell="A15" zoomScale="85" zoomScaleNormal="85" workbookViewId="0">
      <selection activeCell="L74" sqref="L74"/>
    </sheetView>
  </sheetViews>
  <sheetFormatPr baseColWidth="10" defaultColWidth="11.28515625" defaultRowHeight="12.75" x14ac:dyDescent="0.2"/>
  <cols>
    <col min="1" max="5" width="6.28515625" style="100" customWidth="1"/>
    <col min="6" max="7" width="4.85546875" style="100" customWidth="1"/>
    <col min="8" max="8" width="10.7109375" style="100" customWidth="1"/>
    <col min="9" max="13" width="3.85546875" style="100" customWidth="1"/>
    <col min="14" max="14" width="15.85546875" style="100" customWidth="1"/>
    <col min="15" max="15" width="11.28515625" style="100" customWidth="1"/>
    <col min="16" max="16" width="3.85546875" style="100" customWidth="1"/>
    <col min="17" max="17" width="12.7109375" style="100" customWidth="1"/>
    <col min="18" max="20" width="3.85546875" style="100" customWidth="1"/>
    <col min="21" max="21" width="15.85546875" style="100" customWidth="1"/>
    <col min="22" max="22" width="10.85546875" style="100" customWidth="1"/>
    <col min="23" max="23" width="3.85546875" style="100" customWidth="1"/>
    <col min="24" max="24" width="16" style="100" customWidth="1"/>
    <col min="25" max="25" width="17.140625" style="100" customWidth="1"/>
    <col min="26" max="26" width="11.140625" style="100" customWidth="1"/>
    <col min="27" max="27" width="14.85546875" style="100" customWidth="1"/>
    <col min="28" max="28" width="15" style="100" customWidth="1"/>
    <col min="29" max="29" width="4.85546875" style="100" customWidth="1"/>
    <col min="30" max="30" width="7.28515625" style="100" customWidth="1"/>
    <col min="31" max="31" width="3.140625" style="100" customWidth="1"/>
    <col min="32" max="32" width="5.140625" style="100" customWidth="1"/>
    <col min="33" max="34" width="4.85546875" style="100" customWidth="1"/>
    <col min="35" max="35" width="10.7109375" style="100" bestFit="1" customWidth="1"/>
    <col min="36" max="36" width="11.85546875" style="100" customWidth="1"/>
    <col min="37" max="40" width="4.85546875" style="100" customWidth="1"/>
    <col min="41" max="16384" width="11.28515625" style="100"/>
  </cols>
  <sheetData>
    <row r="1" spans="1:249" ht="15.75" x14ac:dyDescent="0.2">
      <c r="A1" s="569"/>
      <c r="B1" s="570"/>
      <c r="C1" s="570"/>
      <c r="D1" s="571"/>
      <c r="E1" s="552" t="s">
        <v>1</v>
      </c>
      <c r="F1" s="553"/>
      <c r="G1" s="553"/>
      <c r="H1" s="553"/>
      <c r="I1" s="553"/>
      <c r="J1" s="553"/>
      <c r="K1" s="553"/>
      <c r="L1" s="553"/>
      <c r="M1" s="553"/>
      <c r="N1" s="553"/>
      <c r="O1" s="553"/>
      <c r="P1" s="553"/>
      <c r="Q1" s="553"/>
      <c r="R1" s="553"/>
      <c r="S1" s="553"/>
      <c r="T1" s="553"/>
      <c r="U1" s="553"/>
      <c r="V1" s="553"/>
      <c r="W1" s="553"/>
      <c r="X1" s="553"/>
      <c r="Y1" s="553"/>
      <c r="Z1" s="553"/>
      <c r="AA1" s="553"/>
      <c r="AB1" s="554"/>
      <c r="AC1" s="555" t="s">
        <v>307</v>
      </c>
      <c r="AD1" s="553"/>
      <c r="AE1" s="553"/>
      <c r="AF1" s="553"/>
      <c r="AG1" s="556" t="s">
        <v>323</v>
      </c>
      <c r="AH1" s="556"/>
      <c r="AI1" s="557"/>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7"/>
      <c r="DH1" s="157"/>
      <c r="DI1" s="157"/>
      <c r="DJ1" s="157"/>
      <c r="DK1" s="157"/>
      <c r="DL1" s="157"/>
      <c r="DM1" s="157"/>
      <c r="DN1" s="157"/>
      <c r="DO1" s="157"/>
      <c r="DP1" s="157"/>
      <c r="DQ1" s="157"/>
      <c r="DR1" s="157"/>
      <c r="DS1" s="157"/>
      <c r="DT1" s="157"/>
      <c r="DU1" s="157"/>
      <c r="DV1" s="157"/>
      <c r="DW1" s="157"/>
      <c r="DX1" s="157"/>
      <c r="DY1" s="157"/>
      <c r="DZ1" s="157"/>
      <c r="EA1" s="157"/>
      <c r="EB1" s="157"/>
      <c r="EC1" s="157"/>
      <c r="ED1" s="157"/>
      <c r="EE1" s="157"/>
      <c r="EF1" s="157"/>
      <c r="EG1" s="157"/>
      <c r="EH1" s="157"/>
      <c r="EI1" s="157"/>
      <c r="EJ1" s="157"/>
      <c r="EK1" s="157"/>
      <c r="EL1" s="157"/>
      <c r="EM1" s="157"/>
      <c r="EN1" s="157"/>
      <c r="EO1" s="157"/>
      <c r="EP1" s="157"/>
      <c r="EQ1" s="157"/>
      <c r="ER1" s="157"/>
      <c r="ES1" s="157"/>
      <c r="ET1" s="157"/>
      <c r="EU1" s="157"/>
      <c r="EV1" s="157"/>
      <c r="EW1" s="157"/>
      <c r="EX1" s="157"/>
      <c r="EY1" s="157"/>
      <c r="EZ1" s="157"/>
      <c r="FA1" s="157"/>
      <c r="FB1" s="157"/>
      <c r="FC1" s="157"/>
      <c r="FD1" s="157"/>
      <c r="FE1" s="157"/>
      <c r="FF1" s="157"/>
      <c r="FG1" s="157"/>
      <c r="FH1" s="157"/>
      <c r="FI1" s="157"/>
      <c r="FJ1" s="157"/>
      <c r="FK1" s="157"/>
      <c r="FL1" s="157"/>
      <c r="FM1" s="157"/>
      <c r="FN1" s="157"/>
      <c r="FO1" s="157"/>
      <c r="FP1" s="157"/>
      <c r="FQ1" s="157"/>
      <c r="FR1" s="157"/>
      <c r="FS1" s="157"/>
      <c r="FT1" s="157"/>
      <c r="FU1" s="157"/>
      <c r="FV1" s="157"/>
      <c r="FW1" s="157"/>
      <c r="FX1" s="157"/>
      <c r="FY1" s="157"/>
      <c r="FZ1" s="157"/>
      <c r="GA1" s="157"/>
      <c r="GB1" s="157"/>
      <c r="GC1" s="157"/>
      <c r="GD1" s="157"/>
      <c r="GE1" s="157"/>
      <c r="GF1" s="157"/>
      <c r="GG1" s="157"/>
      <c r="GH1" s="157"/>
      <c r="GI1" s="157"/>
      <c r="GJ1" s="157"/>
      <c r="GK1" s="157"/>
      <c r="GL1" s="157"/>
      <c r="GM1" s="157"/>
      <c r="GN1" s="157"/>
      <c r="GO1" s="157"/>
      <c r="GP1" s="157"/>
      <c r="GQ1" s="157"/>
      <c r="GR1" s="157"/>
      <c r="GS1" s="157"/>
      <c r="GT1" s="157"/>
      <c r="GU1" s="157"/>
      <c r="GV1" s="157"/>
      <c r="GW1" s="157"/>
      <c r="GX1" s="157"/>
      <c r="GY1" s="157"/>
      <c r="GZ1" s="157"/>
      <c r="HA1" s="157"/>
      <c r="HB1" s="157"/>
      <c r="HC1" s="157"/>
      <c r="HD1" s="157"/>
      <c r="HE1" s="157"/>
      <c r="HF1" s="157"/>
      <c r="HG1" s="157"/>
      <c r="HH1" s="157"/>
      <c r="HI1" s="157"/>
      <c r="HJ1" s="157"/>
      <c r="HK1" s="157"/>
      <c r="HL1" s="157"/>
      <c r="HM1" s="157"/>
      <c r="HN1" s="157"/>
      <c r="HO1" s="157"/>
      <c r="HP1" s="157"/>
      <c r="HQ1" s="157"/>
      <c r="HR1" s="157"/>
      <c r="HS1" s="157"/>
      <c r="HT1" s="157"/>
      <c r="HU1" s="157"/>
      <c r="HV1" s="157"/>
      <c r="HW1" s="157"/>
      <c r="HX1" s="157"/>
      <c r="HY1" s="157"/>
      <c r="HZ1" s="157"/>
      <c r="IA1" s="157"/>
      <c r="IB1" s="157"/>
      <c r="IC1" s="157"/>
      <c r="ID1" s="157"/>
      <c r="IE1" s="157"/>
      <c r="IF1" s="157"/>
      <c r="IG1" s="157"/>
      <c r="IH1" s="157"/>
      <c r="II1" s="157"/>
      <c r="IJ1" s="157"/>
      <c r="IK1" s="157"/>
      <c r="IL1" s="157"/>
      <c r="IM1" s="157"/>
      <c r="IN1" s="157"/>
      <c r="IO1" s="157"/>
    </row>
    <row r="2" spans="1:249" ht="20.25" customHeight="1" x14ac:dyDescent="0.2">
      <c r="A2" s="572"/>
      <c r="B2" s="573"/>
      <c r="C2" s="573"/>
      <c r="D2" s="574"/>
      <c r="E2" s="558" t="s">
        <v>143</v>
      </c>
      <c r="F2" s="559"/>
      <c r="G2" s="559"/>
      <c r="H2" s="559"/>
      <c r="I2" s="560" t="s">
        <v>309</v>
      </c>
      <c r="J2" s="560"/>
      <c r="K2" s="560"/>
      <c r="L2" s="560"/>
      <c r="M2" s="560"/>
      <c r="N2" s="560"/>
      <c r="O2" s="560"/>
      <c r="P2" s="560"/>
      <c r="Q2" s="560"/>
      <c r="R2" s="560"/>
      <c r="S2" s="560"/>
      <c r="T2" s="560"/>
      <c r="U2" s="560"/>
      <c r="V2" s="560"/>
      <c r="W2" s="560"/>
      <c r="X2" s="560"/>
      <c r="Y2" s="560"/>
      <c r="Z2" s="560"/>
      <c r="AA2" s="560"/>
      <c r="AB2" s="561"/>
      <c r="AC2" s="562" t="s">
        <v>310</v>
      </c>
      <c r="AD2" s="559"/>
      <c r="AE2" s="559"/>
      <c r="AF2" s="559"/>
      <c r="AG2" s="563">
        <v>2</v>
      </c>
      <c r="AH2" s="563"/>
      <c r="AI2" s="564"/>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row>
    <row r="3" spans="1:249" ht="17.25" customHeight="1" thickBot="1" x14ac:dyDescent="0.25">
      <c r="A3" s="575"/>
      <c r="B3" s="576"/>
      <c r="C3" s="576"/>
      <c r="D3" s="577"/>
      <c r="E3" s="586" t="s">
        <v>311</v>
      </c>
      <c r="F3" s="587"/>
      <c r="G3" s="587"/>
      <c r="H3" s="587"/>
      <c r="I3" s="588" t="s">
        <v>324</v>
      </c>
      <c r="J3" s="588"/>
      <c r="K3" s="588"/>
      <c r="L3" s="588"/>
      <c r="M3" s="588"/>
      <c r="N3" s="588"/>
      <c r="O3" s="588"/>
      <c r="P3" s="588"/>
      <c r="Q3" s="588"/>
      <c r="R3" s="588"/>
      <c r="S3" s="588"/>
      <c r="T3" s="588"/>
      <c r="U3" s="588"/>
      <c r="V3" s="588"/>
      <c r="W3" s="588"/>
      <c r="X3" s="588"/>
      <c r="Y3" s="588"/>
      <c r="Z3" s="588"/>
      <c r="AA3" s="588"/>
      <c r="AB3" s="589"/>
      <c r="AC3" s="590" t="s">
        <v>313</v>
      </c>
      <c r="AD3" s="587"/>
      <c r="AE3" s="587"/>
      <c r="AF3" s="587"/>
      <c r="AG3" s="591">
        <v>43123</v>
      </c>
      <c r="AH3" s="592"/>
      <c r="AI3" s="593"/>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row>
    <row r="4" spans="1:249" ht="16.5" thickBot="1" x14ac:dyDescent="0.25">
      <c r="A4" s="158"/>
      <c r="B4" s="158"/>
      <c r="C4" s="158"/>
      <c r="D4" s="158"/>
      <c r="E4" s="159"/>
      <c r="F4" s="159"/>
      <c r="G4" s="159"/>
      <c r="H4" s="159"/>
      <c r="I4" s="160"/>
      <c r="J4" s="160"/>
      <c r="K4" s="160"/>
      <c r="L4" s="160"/>
      <c r="M4" s="160"/>
      <c r="N4" s="160"/>
      <c r="O4" s="160"/>
      <c r="P4" s="160"/>
      <c r="Q4" s="160"/>
      <c r="R4" s="160"/>
      <c r="S4" s="160"/>
      <c r="T4" s="160"/>
      <c r="U4" s="160"/>
      <c r="V4" s="160"/>
      <c r="W4" s="160"/>
      <c r="X4" s="160"/>
      <c r="Y4" s="160"/>
      <c r="Z4" s="160"/>
      <c r="AA4" s="160"/>
      <c r="AB4" s="160"/>
      <c r="AC4" s="159"/>
      <c r="AD4" s="159"/>
      <c r="AE4" s="159"/>
      <c r="AF4" s="159"/>
      <c r="AG4" s="161"/>
      <c r="AH4" s="162"/>
      <c r="AI4" s="162"/>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row>
    <row r="5" spans="1:249" ht="18.75" x14ac:dyDescent="0.2">
      <c r="A5" s="594" t="s">
        <v>415</v>
      </c>
      <c r="B5" s="595"/>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c r="AF5" s="595"/>
      <c r="AG5" s="595"/>
      <c r="AH5" s="595"/>
      <c r="AI5" s="596"/>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4"/>
      <c r="DX5" s="164"/>
      <c r="DY5" s="164"/>
      <c r="DZ5" s="164"/>
      <c r="EA5" s="164"/>
      <c r="EB5" s="164"/>
      <c r="EC5" s="164"/>
      <c r="ED5" s="164"/>
      <c r="EE5" s="164"/>
      <c r="EF5" s="164"/>
      <c r="EG5" s="164"/>
      <c r="EH5" s="164"/>
      <c r="EI5" s="164"/>
      <c r="EJ5" s="164"/>
      <c r="EK5" s="164"/>
      <c r="EL5" s="164"/>
      <c r="EM5" s="164"/>
      <c r="EN5" s="164"/>
      <c r="EO5" s="164"/>
      <c r="EP5" s="164"/>
      <c r="EQ5" s="164"/>
      <c r="ER5" s="164"/>
      <c r="ES5" s="164"/>
      <c r="ET5" s="164"/>
      <c r="EU5" s="164"/>
      <c r="EV5" s="164"/>
      <c r="EW5" s="164"/>
      <c r="EX5" s="164"/>
      <c r="EY5" s="164"/>
      <c r="EZ5" s="164"/>
      <c r="FA5" s="164"/>
      <c r="FB5" s="164"/>
      <c r="FC5" s="164"/>
      <c r="FD5" s="164"/>
      <c r="FE5" s="164"/>
      <c r="FF5" s="164"/>
      <c r="FG5" s="164"/>
      <c r="FH5" s="164"/>
      <c r="FI5" s="164"/>
      <c r="FJ5" s="164"/>
      <c r="FK5" s="164"/>
      <c r="FL5" s="164"/>
      <c r="FM5" s="164"/>
      <c r="FN5" s="164"/>
      <c r="FO5" s="164"/>
      <c r="FP5" s="164"/>
      <c r="FQ5" s="164"/>
      <c r="FR5" s="164"/>
      <c r="FS5" s="164"/>
      <c r="FT5" s="164"/>
      <c r="FU5" s="164"/>
      <c r="FV5" s="164"/>
      <c r="FW5" s="164"/>
      <c r="FX5" s="164"/>
      <c r="FY5" s="164"/>
      <c r="FZ5" s="164"/>
      <c r="GA5" s="164"/>
      <c r="GB5" s="164"/>
      <c r="GC5" s="164"/>
      <c r="GD5" s="164"/>
      <c r="GE5" s="164"/>
      <c r="GF5" s="164"/>
      <c r="GG5" s="164"/>
      <c r="GH5" s="164"/>
      <c r="GI5" s="164"/>
      <c r="GJ5" s="164"/>
      <c r="GK5" s="164"/>
      <c r="GL5" s="164"/>
      <c r="GM5" s="164"/>
      <c r="GN5" s="164"/>
      <c r="GO5" s="164"/>
      <c r="GP5" s="164"/>
      <c r="GQ5" s="164"/>
      <c r="GR5" s="164"/>
      <c r="GS5" s="164"/>
      <c r="GT5" s="164"/>
      <c r="GU5" s="164"/>
      <c r="GV5" s="164"/>
      <c r="GW5" s="164"/>
      <c r="GX5" s="164"/>
      <c r="GY5" s="164"/>
      <c r="GZ5" s="164"/>
      <c r="HA5" s="164"/>
      <c r="HB5" s="164"/>
      <c r="HC5" s="164"/>
      <c r="HD5" s="164"/>
      <c r="HE5" s="164"/>
      <c r="HF5" s="164"/>
      <c r="HG5" s="164"/>
      <c r="HH5" s="164"/>
      <c r="HI5" s="164"/>
      <c r="HJ5" s="164"/>
      <c r="HK5" s="164"/>
      <c r="HL5" s="164"/>
      <c r="HM5" s="164"/>
      <c r="HN5" s="164"/>
      <c r="HO5" s="164"/>
      <c r="HP5" s="164"/>
      <c r="HQ5" s="164"/>
      <c r="HR5" s="164"/>
      <c r="HS5" s="164"/>
      <c r="HT5" s="164"/>
      <c r="HU5" s="164"/>
      <c r="HV5" s="164"/>
      <c r="HW5" s="164"/>
      <c r="HX5" s="164"/>
      <c r="HY5" s="164"/>
      <c r="HZ5" s="164"/>
      <c r="IA5" s="164"/>
      <c r="IB5" s="164"/>
      <c r="IC5" s="164"/>
      <c r="ID5" s="164"/>
      <c r="IE5" s="164"/>
      <c r="IF5" s="164"/>
      <c r="IG5" s="164"/>
      <c r="IH5" s="164"/>
      <c r="II5" s="164"/>
      <c r="IJ5" s="164"/>
      <c r="IK5" s="164"/>
      <c r="IL5" s="164"/>
      <c r="IM5" s="164"/>
      <c r="IN5" s="164"/>
      <c r="IO5" s="164"/>
    </row>
    <row r="6" spans="1:249" s="78" customFormat="1" ht="52.5" customHeight="1" thickBot="1" x14ac:dyDescent="0.3">
      <c r="A6" s="565" t="s">
        <v>325</v>
      </c>
      <c r="B6" s="566"/>
      <c r="C6" s="566"/>
      <c r="D6" s="566"/>
      <c r="E6" s="566"/>
      <c r="F6" s="597" t="s">
        <v>396</v>
      </c>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8"/>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164"/>
      <c r="GX6" s="164"/>
      <c r="GY6" s="164"/>
      <c r="GZ6" s="164"/>
      <c r="HA6" s="164"/>
      <c r="HB6" s="164"/>
      <c r="HC6" s="164"/>
      <c r="HD6" s="164"/>
      <c r="HE6" s="164"/>
      <c r="HF6" s="164"/>
      <c r="HG6" s="164"/>
      <c r="HH6" s="164"/>
      <c r="HI6" s="164"/>
      <c r="HJ6" s="164"/>
      <c r="HK6" s="164"/>
      <c r="HL6" s="164"/>
      <c r="HM6" s="164"/>
      <c r="HN6" s="164"/>
      <c r="HO6" s="164"/>
      <c r="HP6" s="164"/>
      <c r="HQ6" s="164"/>
      <c r="HR6" s="164"/>
      <c r="HS6" s="164"/>
      <c r="HT6" s="164"/>
      <c r="HU6" s="164"/>
      <c r="HV6" s="164"/>
      <c r="HW6" s="164"/>
      <c r="HX6" s="164"/>
      <c r="HY6" s="164"/>
      <c r="HZ6" s="164"/>
      <c r="IA6" s="164"/>
      <c r="IB6" s="164"/>
      <c r="IC6" s="164"/>
      <c r="ID6" s="164"/>
      <c r="IE6" s="164"/>
      <c r="IF6" s="164"/>
      <c r="IG6" s="164"/>
      <c r="IH6" s="164"/>
      <c r="II6" s="164"/>
      <c r="IJ6" s="164"/>
      <c r="IK6" s="164"/>
      <c r="IL6" s="164"/>
      <c r="IM6" s="164"/>
      <c r="IN6" s="164"/>
      <c r="IO6" s="164"/>
    </row>
    <row r="7" spans="1:249" ht="16.5" thickBot="1" x14ac:dyDescent="0.3">
      <c r="C7" s="101" t="s">
        <v>21</v>
      </c>
      <c r="D7" s="102"/>
      <c r="E7" s="103" t="s">
        <v>22</v>
      </c>
      <c r="Q7" s="102"/>
      <c r="R7" s="567"/>
      <c r="S7" s="567"/>
      <c r="T7" s="567"/>
      <c r="X7" s="102" t="s">
        <v>8</v>
      </c>
      <c r="Y7" s="568">
        <f>'[1]CICLO PHVA'!G8</f>
        <v>0</v>
      </c>
      <c r="Z7" s="519"/>
      <c r="AA7" s="519"/>
    </row>
    <row r="8" spans="1:249" s="78" customFormat="1" ht="21" customHeight="1" x14ac:dyDescent="0.25">
      <c r="A8" s="599" t="s">
        <v>23</v>
      </c>
      <c r="B8" s="600"/>
      <c r="C8" s="600"/>
      <c r="D8" s="600"/>
      <c r="E8" s="600"/>
      <c r="F8" s="600"/>
      <c r="G8" s="600"/>
      <c r="H8" s="600"/>
      <c r="I8" s="600"/>
      <c r="J8" s="600"/>
      <c r="K8" s="600"/>
      <c r="L8" s="600"/>
      <c r="M8" s="600"/>
      <c r="N8" s="600"/>
      <c r="O8" s="600"/>
      <c r="P8" s="600"/>
      <c r="Q8" s="600"/>
      <c r="R8" s="600"/>
      <c r="S8" s="600"/>
      <c r="T8" s="601"/>
      <c r="U8" s="163"/>
      <c r="V8" s="599" t="s">
        <v>23</v>
      </c>
      <c r="W8" s="600"/>
      <c r="X8" s="600"/>
      <c r="Y8" s="600"/>
      <c r="Z8" s="600"/>
      <c r="AA8" s="600"/>
      <c r="AB8" s="600"/>
      <c r="AC8" s="600"/>
      <c r="AD8" s="600"/>
      <c r="AE8" s="600"/>
      <c r="AF8" s="600"/>
      <c r="AG8" s="600"/>
      <c r="AH8" s="600"/>
      <c r="AI8" s="601"/>
    </row>
    <row r="9" spans="1:249" s="78" customFormat="1" ht="12.75" customHeight="1" x14ac:dyDescent="0.25">
      <c r="A9" s="578" t="s">
        <v>24</v>
      </c>
      <c r="B9" s="579"/>
      <c r="C9" s="579"/>
      <c r="D9" s="579"/>
      <c r="E9" s="579"/>
      <c r="F9" s="579"/>
      <c r="G9" s="579"/>
      <c r="H9" s="579"/>
      <c r="I9" s="579"/>
      <c r="J9" s="579"/>
      <c r="K9" s="579"/>
      <c r="L9" s="579"/>
      <c r="M9" s="579"/>
      <c r="N9" s="579"/>
      <c r="O9" s="579"/>
      <c r="P9" s="579"/>
      <c r="Q9" s="579"/>
      <c r="R9" s="579"/>
      <c r="S9" s="579"/>
      <c r="T9" s="580"/>
      <c r="U9" s="163"/>
      <c r="V9" s="581" t="s">
        <v>253</v>
      </c>
      <c r="W9" s="582"/>
      <c r="X9" s="582"/>
      <c r="Y9" s="582"/>
      <c r="Z9" s="582"/>
      <c r="AA9" s="582"/>
      <c r="AB9" s="582"/>
      <c r="AC9" s="582"/>
      <c r="AD9" s="582"/>
      <c r="AE9" s="582"/>
      <c r="AF9" s="582"/>
      <c r="AG9" s="582"/>
      <c r="AH9" s="582"/>
      <c r="AI9" s="583"/>
    </row>
    <row r="10" spans="1:249" s="78" customFormat="1" ht="15.75" customHeight="1" x14ac:dyDescent="0.25">
      <c r="A10" s="584" t="s">
        <v>25</v>
      </c>
      <c r="B10" s="484"/>
      <c r="C10" s="484"/>
      <c r="D10" s="484"/>
      <c r="E10" s="484"/>
      <c r="F10" s="484"/>
      <c r="G10" s="484"/>
      <c r="H10" s="484"/>
      <c r="I10" s="484"/>
      <c r="J10" s="484"/>
      <c r="K10" s="484" t="s">
        <v>26</v>
      </c>
      <c r="L10" s="484"/>
      <c r="M10" s="484"/>
      <c r="N10" s="484"/>
      <c r="O10" s="484"/>
      <c r="P10" s="484"/>
      <c r="Q10" s="484"/>
      <c r="R10" s="484"/>
      <c r="S10" s="484"/>
      <c r="T10" s="585"/>
      <c r="U10" s="163"/>
      <c r="V10" s="584" t="s">
        <v>248</v>
      </c>
      <c r="W10" s="484"/>
      <c r="X10" s="484"/>
      <c r="Y10" s="484"/>
      <c r="Z10" s="484"/>
      <c r="AA10" s="484"/>
      <c r="AB10" s="484" t="s">
        <v>26</v>
      </c>
      <c r="AC10" s="484"/>
      <c r="AD10" s="484"/>
      <c r="AE10" s="484"/>
      <c r="AF10" s="484"/>
      <c r="AG10" s="484"/>
      <c r="AH10" s="484"/>
      <c r="AI10" s="585"/>
    </row>
    <row r="11" spans="1:249" s="78" customFormat="1" ht="16.5" customHeight="1" x14ac:dyDescent="0.25">
      <c r="A11" s="584" t="s">
        <v>27</v>
      </c>
      <c r="B11" s="484"/>
      <c r="C11" s="484"/>
      <c r="D11" s="484"/>
      <c r="E11" s="484"/>
      <c r="F11" s="484" t="s">
        <v>28</v>
      </c>
      <c r="G11" s="484"/>
      <c r="H11" s="484"/>
      <c r="I11" s="484"/>
      <c r="J11" s="484"/>
      <c r="K11" s="484" t="s">
        <v>27</v>
      </c>
      <c r="L11" s="484"/>
      <c r="M11" s="484"/>
      <c r="N11" s="484"/>
      <c r="O11" s="484" t="s">
        <v>28</v>
      </c>
      <c r="P11" s="484"/>
      <c r="Q11" s="484"/>
      <c r="R11" s="484"/>
      <c r="S11" s="484"/>
      <c r="T11" s="585"/>
      <c r="U11" s="163"/>
      <c r="V11" s="584" t="s">
        <v>326</v>
      </c>
      <c r="W11" s="484"/>
      <c r="X11" s="484"/>
      <c r="Y11" s="484" t="s">
        <v>256</v>
      </c>
      <c r="Z11" s="484"/>
      <c r="AA11" s="484"/>
      <c r="AB11" s="484" t="s">
        <v>327</v>
      </c>
      <c r="AC11" s="484"/>
      <c r="AD11" s="484" t="s">
        <v>256</v>
      </c>
      <c r="AE11" s="484"/>
      <c r="AF11" s="484"/>
      <c r="AG11" s="484"/>
      <c r="AH11" s="484"/>
      <c r="AI11" s="585"/>
    </row>
    <row r="12" spans="1:249" s="78" customFormat="1" ht="16.5" customHeight="1" x14ac:dyDescent="0.25">
      <c r="A12" s="506">
        <v>1</v>
      </c>
      <c r="B12" s="485"/>
      <c r="C12" s="485"/>
      <c r="D12" s="485"/>
      <c r="E12" s="485"/>
      <c r="F12" s="485" t="s">
        <v>29</v>
      </c>
      <c r="G12" s="485"/>
      <c r="H12" s="485"/>
      <c r="I12" s="485"/>
      <c r="J12" s="485"/>
      <c r="K12" s="484">
        <v>1</v>
      </c>
      <c r="L12" s="484"/>
      <c r="M12" s="484"/>
      <c r="N12" s="484"/>
      <c r="O12" s="485" t="s">
        <v>30</v>
      </c>
      <c r="P12" s="485"/>
      <c r="Q12" s="485"/>
      <c r="R12" s="485"/>
      <c r="S12" s="485"/>
      <c r="T12" s="486"/>
      <c r="U12" s="163"/>
      <c r="V12" s="506">
        <v>1</v>
      </c>
      <c r="W12" s="485"/>
      <c r="X12" s="485"/>
      <c r="Y12" s="485" t="s">
        <v>254</v>
      </c>
      <c r="Z12" s="485"/>
      <c r="AA12" s="485"/>
      <c r="AB12" s="484" t="s">
        <v>249</v>
      </c>
      <c r="AC12" s="484"/>
      <c r="AD12" s="485" t="s">
        <v>257</v>
      </c>
      <c r="AE12" s="485"/>
      <c r="AF12" s="485"/>
      <c r="AG12" s="485"/>
      <c r="AH12" s="485"/>
      <c r="AI12" s="486"/>
    </row>
    <row r="13" spans="1:249" s="78" customFormat="1" ht="15.75" customHeight="1" x14ac:dyDescent="0.25">
      <c r="A13" s="506">
        <v>2</v>
      </c>
      <c r="B13" s="485"/>
      <c r="C13" s="485"/>
      <c r="D13" s="485"/>
      <c r="E13" s="485"/>
      <c r="F13" s="485" t="s">
        <v>31</v>
      </c>
      <c r="G13" s="485"/>
      <c r="H13" s="485"/>
      <c r="I13" s="485"/>
      <c r="J13" s="485"/>
      <c r="K13" s="484">
        <v>6</v>
      </c>
      <c r="L13" s="484"/>
      <c r="M13" s="484"/>
      <c r="N13" s="484"/>
      <c r="O13" s="485" t="s">
        <v>32</v>
      </c>
      <c r="P13" s="485"/>
      <c r="Q13" s="485"/>
      <c r="R13" s="485"/>
      <c r="S13" s="485"/>
      <c r="T13" s="486"/>
      <c r="U13" s="163"/>
      <c r="V13" s="506">
        <v>2</v>
      </c>
      <c r="W13" s="485"/>
      <c r="X13" s="485"/>
      <c r="Y13" s="485" t="s">
        <v>266</v>
      </c>
      <c r="Z13" s="485"/>
      <c r="AA13" s="485"/>
      <c r="AB13" s="484" t="s">
        <v>250</v>
      </c>
      <c r="AC13" s="484"/>
      <c r="AD13" s="485" t="s">
        <v>258</v>
      </c>
      <c r="AE13" s="485"/>
      <c r="AF13" s="485"/>
      <c r="AG13" s="485"/>
      <c r="AH13" s="485"/>
      <c r="AI13" s="486"/>
    </row>
    <row r="14" spans="1:249" s="78" customFormat="1" ht="15.75" customHeight="1" x14ac:dyDescent="0.25">
      <c r="A14" s="506">
        <v>3</v>
      </c>
      <c r="B14" s="485"/>
      <c r="C14" s="485"/>
      <c r="D14" s="485"/>
      <c r="E14" s="485"/>
      <c r="F14" s="485" t="s">
        <v>33</v>
      </c>
      <c r="G14" s="485"/>
      <c r="H14" s="485"/>
      <c r="I14" s="485"/>
      <c r="J14" s="485"/>
      <c r="K14" s="484">
        <v>7</v>
      </c>
      <c r="L14" s="484"/>
      <c r="M14" s="484"/>
      <c r="N14" s="484"/>
      <c r="O14" s="485" t="s">
        <v>34</v>
      </c>
      <c r="P14" s="485"/>
      <c r="Q14" s="485"/>
      <c r="R14" s="485"/>
      <c r="S14" s="485"/>
      <c r="T14" s="486"/>
      <c r="U14" s="163"/>
      <c r="V14" s="506">
        <v>3</v>
      </c>
      <c r="W14" s="485"/>
      <c r="X14" s="485"/>
      <c r="Y14" s="485" t="s">
        <v>255</v>
      </c>
      <c r="Z14" s="485"/>
      <c r="AA14" s="485"/>
      <c r="AB14" s="484" t="s">
        <v>251</v>
      </c>
      <c r="AC14" s="484"/>
      <c r="AD14" s="485" t="s">
        <v>259</v>
      </c>
      <c r="AE14" s="485"/>
      <c r="AF14" s="485"/>
      <c r="AG14" s="485"/>
      <c r="AH14" s="485"/>
      <c r="AI14" s="486"/>
    </row>
    <row r="15" spans="1:249" s="78" customFormat="1" ht="15.75" customHeight="1" x14ac:dyDescent="0.25">
      <c r="A15" s="506">
        <v>4</v>
      </c>
      <c r="B15" s="485"/>
      <c r="C15" s="485"/>
      <c r="D15" s="485"/>
      <c r="E15" s="485"/>
      <c r="F15" s="485" t="s">
        <v>35</v>
      </c>
      <c r="G15" s="485"/>
      <c r="H15" s="485"/>
      <c r="I15" s="485"/>
      <c r="J15" s="485"/>
      <c r="K15" s="484">
        <v>11</v>
      </c>
      <c r="L15" s="484"/>
      <c r="M15" s="484"/>
      <c r="N15" s="484"/>
      <c r="O15" s="485" t="s">
        <v>36</v>
      </c>
      <c r="P15" s="485"/>
      <c r="Q15" s="485"/>
      <c r="R15" s="485"/>
      <c r="S15" s="485"/>
      <c r="T15" s="486"/>
      <c r="U15" s="163"/>
      <c r="V15" s="506"/>
      <c r="W15" s="485"/>
      <c r="X15" s="485"/>
      <c r="Y15" s="485"/>
      <c r="Z15" s="485"/>
      <c r="AA15" s="485"/>
      <c r="AB15" s="484" t="s">
        <v>252</v>
      </c>
      <c r="AC15" s="484"/>
      <c r="AD15" s="485" t="s">
        <v>260</v>
      </c>
      <c r="AE15" s="485"/>
      <c r="AF15" s="485"/>
      <c r="AG15" s="485"/>
      <c r="AH15" s="485"/>
      <c r="AI15" s="486"/>
    </row>
    <row r="16" spans="1:249" s="78" customFormat="1" ht="15.75" customHeight="1" thickBot="1" x14ac:dyDescent="0.3">
      <c r="A16" s="607">
        <v>5</v>
      </c>
      <c r="B16" s="516"/>
      <c r="C16" s="516"/>
      <c r="D16" s="516"/>
      <c r="E16" s="516"/>
      <c r="F16" s="516" t="s">
        <v>37</v>
      </c>
      <c r="G16" s="516"/>
      <c r="H16" s="516"/>
      <c r="I16" s="516"/>
      <c r="J16" s="516"/>
      <c r="K16" s="608">
        <v>13</v>
      </c>
      <c r="L16" s="608"/>
      <c r="M16" s="608"/>
      <c r="N16" s="608"/>
      <c r="O16" s="516" t="s">
        <v>38</v>
      </c>
      <c r="P16" s="516"/>
      <c r="Q16" s="516"/>
      <c r="R16" s="516"/>
      <c r="S16" s="516"/>
      <c r="T16" s="517"/>
      <c r="U16" s="163"/>
      <c r="V16" s="607"/>
      <c r="W16" s="516"/>
      <c r="X16" s="516"/>
      <c r="Y16" s="516"/>
      <c r="Z16" s="516"/>
      <c r="AA16" s="516"/>
      <c r="AB16" s="608" t="s">
        <v>174</v>
      </c>
      <c r="AC16" s="608"/>
      <c r="AD16" s="516" t="s">
        <v>261</v>
      </c>
      <c r="AE16" s="516"/>
      <c r="AF16" s="516"/>
      <c r="AG16" s="516"/>
      <c r="AH16" s="516"/>
      <c r="AI16" s="517"/>
    </row>
    <row r="17" spans="1:35" s="78" customFormat="1" ht="7.5" customHeight="1" thickBot="1" x14ac:dyDescent="0.3">
      <c r="A17" s="89"/>
      <c r="B17" s="104"/>
      <c r="C17" s="104"/>
      <c r="D17" s="104"/>
      <c r="E17" s="104"/>
      <c r="F17" s="104"/>
      <c r="G17" s="105"/>
      <c r="H17" s="104"/>
      <c r="I17" s="104"/>
      <c r="J17" s="104"/>
      <c r="K17" s="89"/>
      <c r="L17" s="104"/>
      <c r="M17" s="104"/>
      <c r="N17" s="104"/>
      <c r="O17" s="104"/>
      <c r="P17" s="104"/>
      <c r="Q17" s="105"/>
      <c r="R17" s="104"/>
      <c r="S17" s="104"/>
      <c r="T17" s="104"/>
    </row>
    <row r="18" spans="1:35" s="78" customFormat="1" ht="31.5" customHeight="1" x14ac:dyDescent="0.25">
      <c r="A18" s="532" t="s">
        <v>39</v>
      </c>
      <c r="B18" s="534" t="s">
        <v>10</v>
      </c>
      <c r="C18" s="535"/>
      <c r="D18" s="535"/>
      <c r="E18" s="535"/>
      <c r="F18" s="535"/>
      <c r="G18" s="536"/>
      <c r="H18" s="540" t="s">
        <v>40</v>
      </c>
      <c r="I18" s="510" t="s">
        <v>242</v>
      </c>
      <c r="J18" s="510"/>
      <c r="K18" s="510"/>
      <c r="L18" s="510"/>
      <c r="M18" s="510"/>
      <c r="N18" s="512" t="s">
        <v>41</v>
      </c>
      <c r="O18" s="512" t="s">
        <v>42</v>
      </c>
      <c r="P18" s="492" t="s">
        <v>43</v>
      </c>
      <c r="Q18" s="503" t="s">
        <v>44</v>
      </c>
      <c r="U18" s="505" t="s">
        <v>39</v>
      </c>
      <c r="V18" s="547" t="s">
        <v>264</v>
      </c>
      <c r="W18" s="548"/>
      <c r="X18" s="548"/>
      <c r="Y18" s="548"/>
      <c r="Z18" s="548"/>
      <c r="AA18" s="548"/>
      <c r="AB18" s="507" t="s">
        <v>248</v>
      </c>
      <c r="AC18" s="510" t="s">
        <v>242</v>
      </c>
      <c r="AD18" s="510"/>
      <c r="AE18" s="510"/>
      <c r="AF18" s="510"/>
      <c r="AG18" s="510"/>
      <c r="AH18" s="512" t="s">
        <v>41</v>
      </c>
      <c r="AI18" s="492" t="s">
        <v>263</v>
      </c>
    </row>
    <row r="19" spans="1:35" s="78" customFormat="1" ht="31.5" customHeight="1" x14ac:dyDescent="0.25">
      <c r="A19" s="533"/>
      <c r="B19" s="537"/>
      <c r="C19" s="538"/>
      <c r="D19" s="538"/>
      <c r="E19" s="538"/>
      <c r="F19" s="538"/>
      <c r="G19" s="539"/>
      <c r="H19" s="541"/>
      <c r="I19" s="511"/>
      <c r="J19" s="511"/>
      <c r="K19" s="511"/>
      <c r="L19" s="511"/>
      <c r="M19" s="511"/>
      <c r="N19" s="511"/>
      <c r="O19" s="511"/>
      <c r="P19" s="493"/>
      <c r="Q19" s="504"/>
      <c r="U19" s="545"/>
      <c r="V19" s="549"/>
      <c r="W19" s="549"/>
      <c r="X19" s="549"/>
      <c r="Y19" s="549"/>
      <c r="Z19" s="549"/>
      <c r="AA19" s="549"/>
      <c r="AB19" s="508"/>
      <c r="AC19" s="511"/>
      <c r="AD19" s="511"/>
      <c r="AE19" s="511"/>
      <c r="AF19" s="511"/>
      <c r="AG19" s="511"/>
      <c r="AH19" s="511"/>
      <c r="AI19" s="493"/>
    </row>
    <row r="20" spans="1:35" s="78" customFormat="1" ht="31.5" customHeight="1" thickBot="1" x14ac:dyDescent="0.3">
      <c r="A20" s="533"/>
      <c r="B20" s="537"/>
      <c r="C20" s="538"/>
      <c r="D20" s="538"/>
      <c r="E20" s="538"/>
      <c r="F20" s="538"/>
      <c r="G20" s="539"/>
      <c r="H20" s="541"/>
      <c r="I20" s="178">
        <v>1</v>
      </c>
      <c r="J20" s="179">
        <f>I20+1</f>
        <v>2</v>
      </c>
      <c r="K20" s="179">
        <f>J20+1</f>
        <v>3</v>
      </c>
      <c r="L20" s="179">
        <f>K20+1</f>
        <v>4</v>
      </c>
      <c r="M20" s="179">
        <f>L20+1</f>
        <v>5</v>
      </c>
      <c r="N20" s="513"/>
      <c r="O20" s="513"/>
      <c r="P20" s="494"/>
      <c r="Q20" s="504"/>
      <c r="U20" s="546"/>
      <c r="V20" s="550"/>
      <c r="W20" s="550"/>
      <c r="X20" s="550"/>
      <c r="Y20" s="550"/>
      <c r="Z20" s="550"/>
      <c r="AA20" s="550"/>
      <c r="AB20" s="509"/>
      <c r="AC20" s="165">
        <v>1</v>
      </c>
      <c r="AD20" s="165">
        <f>AC20+1</f>
        <v>2</v>
      </c>
      <c r="AE20" s="165">
        <f>AD20+1</f>
        <v>3</v>
      </c>
      <c r="AF20" s="165">
        <f>AE20+1</f>
        <v>4</v>
      </c>
      <c r="AG20" s="165">
        <f>AF20+1</f>
        <v>5</v>
      </c>
      <c r="AH20" s="513"/>
      <c r="AI20" s="494"/>
    </row>
    <row r="21" spans="1:35" s="78" customFormat="1" ht="24.75" customHeight="1" x14ac:dyDescent="0.25">
      <c r="A21" s="519">
        <f>'[2]SEPG-F-007'!B17</f>
        <v>1</v>
      </c>
      <c r="B21" s="514" t="str">
        <f>'SEPG-F-007'!D11</f>
        <v xml:space="preserve">La entidad no cuenta con las políticas necesarias para el desarrollo de la gestión </v>
      </c>
      <c r="C21" s="514"/>
      <c r="D21" s="514"/>
      <c r="E21" s="514"/>
      <c r="F21" s="514"/>
      <c r="G21" s="514"/>
      <c r="H21" s="191" t="s">
        <v>45</v>
      </c>
      <c r="I21" s="192">
        <v>3</v>
      </c>
      <c r="J21" s="192">
        <v>3</v>
      </c>
      <c r="K21" s="192">
        <v>3</v>
      </c>
      <c r="L21" s="192">
        <v>3</v>
      </c>
      <c r="M21" s="193"/>
      <c r="N21" s="194">
        <f t="shared" ref="N21:N34" si="0">IFERROR(MAX(_xlfn.MODE.MULT(I21:M21)),"")</f>
        <v>3</v>
      </c>
      <c r="O21" s="195" t="str">
        <f>IFERROR(IF(H21="P",IF(COUNT(I21:M21)&gt;1,VLOOKUP(N21,$A$12:$J$16,6,0),""),IF(COUNT(I21:M21)&gt;1,VLOOKUP(N21,$K$12:$T$16,5,0),"")),"")</f>
        <v>Posible (C)</v>
      </c>
      <c r="P21" s="491">
        <f>IFERROR(N21*N22,"")</f>
        <v>18</v>
      </c>
      <c r="Q21" s="551" t="str">
        <f>IFERROR(VLOOKUP(P21,[2]DB!$B$37:$D$61,2,FALSE),"")</f>
        <v>Riesgo Moderado (Z-7)</v>
      </c>
      <c r="S21" s="518"/>
      <c r="U21" s="505">
        <v>1</v>
      </c>
      <c r="V21" s="487" t="str">
        <f>'SEPG-F-007'!D23</f>
        <v>Consolidar bases de datos de sobrecostos para mejorar valoración de las obligaciones contingente</v>
      </c>
      <c r="W21" s="487"/>
      <c r="X21" s="487"/>
      <c r="Y21" s="487"/>
      <c r="Z21" s="487"/>
      <c r="AA21" s="487"/>
      <c r="AB21" s="166" t="str">
        <f>AB12</f>
        <v>F</v>
      </c>
      <c r="AC21" s="167">
        <v>2</v>
      </c>
      <c r="AD21" s="167">
        <v>2</v>
      </c>
      <c r="AE21" s="167">
        <v>2</v>
      </c>
      <c r="AF21" s="167">
        <v>2</v>
      </c>
      <c r="AG21" s="167"/>
      <c r="AH21" s="168">
        <f t="shared" ref="AH21:AH30" si="1">IFERROR(MAX(_xlfn.MODE.MULT(AC21:AG21)),"")</f>
        <v>2</v>
      </c>
      <c r="AI21" s="502" t="str">
        <f>IF(AH22=1,"inviable",IF(_xlfn.MODE.MULT(AH21:AH25)=2,"factible", "viable"))</f>
        <v>viable</v>
      </c>
    </row>
    <row r="22" spans="1:35" s="78" customFormat="1" ht="24.75" customHeight="1" x14ac:dyDescent="0.25">
      <c r="A22" s="519"/>
      <c r="B22" s="514"/>
      <c r="C22" s="514"/>
      <c r="D22" s="514"/>
      <c r="E22" s="514"/>
      <c r="F22" s="514"/>
      <c r="G22" s="514"/>
      <c r="H22" s="191" t="s">
        <v>46</v>
      </c>
      <c r="I22" s="192">
        <v>6</v>
      </c>
      <c r="J22" s="192">
        <v>6</v>
      </c>
      <c r="K22" s="192">
        <v>6</v>
      </c>
      <c r="L22" s="192">
        <v>6</v>
      </c>
      <c r="M22" s="193"/>
      <c r="N22" s="194">
        <f t="shared" si="0"/>
        <v>6</v>
      </c>
      <c r="O22" s="195" t="str">
        <f>IFERROR(IF(H22="P",IF(COUNT(I22:M22)&gt;1,VLOOKUP(N22,$A$12:$J$16,6,0),""),IF(COUNT(I22:M22)&gt;1,VLOOKUP(N22,$K$12:$T$16,5,0),"")),"")</f>
        <v>Menor</v>
      </c>
      <c r="P22" s="491"/>
      <c r="Q22" s="490"/>
      <c r="S22" s="518"/>
      <c r="U22" s="500"/>
      <c r="V22" s="488"/>
      <c r="W22" s="488"/>
      <c r="X22" s="488"/>
      <c r="Y22" s="488"/>
      <c r="Z22" s="488"/>
      <c r="AA22" s="488"/>
      <c r="AB22" s="169" t="str">
        <f>AB13</f>
        <v>L</v>
      </c>
      <c r="AC22" s="170">
        <v>3</v>
      </c>
      <c r="AD22" s="170">
        <v>3</v>
      </c>
      <c r="AE22" s="170">
        <v>3</v>
      </c>
      <c r="AF22" s="170">
        <v>3</v>
      </c>
      <c r="AG22" s="170"/>
      <c r="AH22" s="171">
        <f t="shared" si="1"/>
        <v>3</v>
      </c>
      <c r="AI22" s="497"/>
    </row>
    <row r="23" spans="1:35" s="78" customFormat="1" ht="24.75" customHeight="1" x14ac:dyDescent="0.25">
      <c r="A23" s="519">
        <f>'[2]SEPG-F-007'!B18</f>
        <v>2</v>
      </c>
      <c r="B23" s="514" t="str">
        <f>'SEPG-F-007'!D12</f>
        <v>No contar con la información completa y de forma oportuna para la consolidación y generación de reportes</v>
      </c>
      <c r="C23" s="514"/>
      <c r="D23" s="514"/>
      <c r="E23" s="514"/>
      <c r="F23" s="514"/>
      <c r="G23" s="514"/>
      <c r="H23" s="191" t="s">
        <v>45</v>
      </c>
      <c r="I23" s="192">
        <v>4</v>
      </c>
      <c r="J23" s="192">
        <v>4</v>
      </c>
      <c r="K23" s="192">
        <v>5</v>
      </c>
      <c r="L23" s="192">
        <v>5</v>
      </c>
      <c r="M23" s="193"/>
      <c r="N23" s="194">
        <f t="shared" si="0"/>
        <v>5</v>
      </c>
      <c r="O23" s="195" t="str">
        <f>IFERROR(IF(H23="P",IF(COUNT(J23:M23)&gt;1,VLOOKUP(N23,$A$15:$J$16,6,0),""),IF(COUNT(J23:M23)&gt;1,VLOOKUP(N23,$K$15:$T$16,5,0),"")),"")</f>
        <v>Casi Seguro (A)</v>
      </c>
      <c r="P23" s="491">
        <f>IFERROR(N23*N24,"")</f>
        <v>55</v>
      </c>
      <c r="Q23" s="490" t="str">
        <f>IFERROR(VLOOKUP(P23,[2]DB!$B$37:$D$61,2,FALSE),"")</f>
        <v>Riesgo Extremo (Z-21)</v>
      </c>
      <c r="U23" s="500"/>
      <c r="V23" s="488"/>
      <c r="W23" s="488"/>
      <c r="X23" s="488"/>
      <c r="Y23" s="488"/>
      <c r="Z23" s="488"/>
      <c r="AA23" s="488"/>
      <c r="AB23" s="169" t="str">
        <f>AB14</f>
        <v>M</v>
      </c>
      <c r="AC23" s="170">
        <v>3</v>
      </c>
      <c r="AD23" s="170">
        <v>3</v>
      </c>
      <c r="AE23" s="170">
        <v>3</v>
      </c>
      <c r="AF23" s="170">
        <v>3</v>
      </c>
      <c r="AG23" s="170"/>
      <c r="AH23" s="171">
        <f t="shared" si="1"/>
        <v>3</v>
      </c>
      <c r="AI23" s="497"/>
    </row>
    <row r="24" spans="1:35" s="78" customFormat="1" ht="24.75" customHeight="1" x14ac:dyDescent="0.25">
      <c r="A24" s="519"/>
      <c r="B24" s="514"/>
      <c r="C24" s="514"/>
      <c r="D24" s="514"/>
      <c r="E24" s="514"/>
      <c r="F24" s="514"/>
      <c r="G24" s="514"/>
      <c r="H24" s="191" t="s">
        <v>46</v>
      </c>
      <c r="I24" s="192">
        <v>11</v>
      </c>
      <c r="J24" s="192">
        <v>11</v>
      </c>
      <c r="K24" s="192">
        <v>11</v>
      </c>
      <c r="L24" s="192">
        <v>7</v>
      </c>
      <c r="M24" s="193"/>
      <c r="N24" s="194">
        <f t="shared" si="0"/>
        <v>11</v>
      </c>
      <c r="O24" s="195" t="str">
        <f>IFERROR(IF(H24="P",IF(COUNT(I24:M24)&gt;1,VLOOKUP(N24,$A$15:$J$16,6,0),""),IF(COUNT(I24:M24)&gt;1,VLOOKUP(N24,$K$15:$T$16,5,0),"")),"")</f>
        <v>Mayor</v>
      </c>
      <c r="P24" s="491"/>
      <c r="Q24" s="490"/>
      <c r="U24" s="500"/>
      <c r="V24" s="488"/>
      <c r="W24" s="488"/>
      <c r="X24" s="488"/>
      <c r="Y24" s="488"/>
      <c r="Z24" s="488"/>
      <c r="AA24" s="488"/>
      <c r="AB24" s="169" t="str">
        <f>AB15</f>
        <v>C</v>
      </c>
      <c r="AC24" s="170">
        <v>3</v>
      </c>
      <c r="AD24" s="170">
        <v>3</v>
      </c>
      <c r="AE24" s="170">
        <v>3</v>
      </c>
      <c r="AF24" s="170">
        <v>3</v>
      </c>
      <c r="AG24" s="170"/>
      <c r="AH24" s="171">
        <f t="shared" si="1"/>
        <v>3</v>
      </c>
      <c r="AI24" s="497"/>
    </row>
    <row r="25" spans="1:35" s="78" customFormat="1" ht="24.75" customHeight="1" thickBot="1" x14ac:dyDescent="0.3">
      <c r="A25" s="519">
        <f>'[2]SEPG-F-007'!B19</f>
        <v>3</v>
      </c>
      <c r="B25" s="514" t="str">
        <f>'SEPG-F-007'!D13</f>
        <v>Inadecuada asignación y ejecución de los recursos</v>
      </c>
      <c r="C25" s="514"/>
      <c r="D25" s="514"/>
      <c r="E25" s="514"/>
      <c r="F25" s="514"/>
      <c r="G25" s="514"/>
      <c r="H25" s="191" t="s">
        <v>45</v>
      </c>
      <c r="I25" s="192">
        <v>5</v>
      </c>
      <c r="J25" s="192">
        <v>4</v>
      </c>
      <c r="K25" s="192">
        <v>3</v>
      </c>
      <c r="L25" s="192">
        <v>4</v>
      </c>
      <c r="M25" s="193"/>
      <c r="N25" s="194">
        <f t="shared" si="0"/>
        <v>4</v>
      </c>
      <c r="O25" s="195" t="str">
        <f>IFERROR(IF(H25="P",IF(COUNT(J25:M25)&gt;1,VLOOKUP(N25,$A$15:$J$16,6,0),""),IF(COUNT(J25:M25)&gt;1,VLOOKUP(N25,$K$15:$T$16,5,0),"")),"")</f>
        <v>Probable (B)</v>
      </c>
      <c r="P25" s="491">
        <f>IFERROR(N25*N26,"")</f>
        <v>44</v>
      </c>
      <c r="Q25" s="490" t="str">
        <f>IFERROR(VLOOKUP(P25,[2]DB!$B$37:$D$61,2,FALSE),"")</f>
        <v>Riesgo Extremo (Z-20)</v>
      </c>
      <c r="U25" s="501"/>
      <c r="V25" s="489"/>
      <c r="W25" s="489"/>
      <c r="X25" s="489"/>
      <c r="Y25" s="489"/>
      <c r="Z25" s="489"/>
      <c r="AA25" s="489"/>
      <c r="AB25" s="172" t="str">
        <f>AB16</f>
        <v>A</v>
      </c>
      <c r="AC25" s="173">
        <v>3</v>
      </c>
      <c r="AD25" s="173">
        <v>3</v>
      </c>
      <c r="AE25" s="173">
        <v>3</v>
      </c>
      <c r="AF25" s="173">
        <v>3</v>
      </c>
      <c r="AG25" s="173"/>
      <c r="AH25" s="174">
        <f t="shared" si="1"/>
        <v>3</v>
      </c>
      <c r="AI25" s="498"/>
    </row>
    <row r="26" spans="1:35" s="78" customFormat="1" ht="24.75" customHeight="1" x14ac:dyDescent="0.25">
      <c r="A26" s="519"/>
      <c r="B26" s="514"/>
      <c r="C26" s="514"/>
      <c r="D26" s="514"/>
      <c r="E26" s="514"/>
      <c r="F26" s="514"/>
      <c r="G26" s="514"/>
      <c r="H26" s="191" t="s">
        <v>46</v>
      </c>
      <c r="I26" s="192">
        <v>11</v>
      </c>
      <c r="J26" s="192">
        <v>11</v>
      </c>
      <c r="K26" s="192">
        <v>6</v>
      </c>
      <c r="L26" s="192">
        <v>11</v>
      </c>
      <c r="M26" s="193"/>
      <c r="N26" s="194">
        <f t="shared" si="0"/>
        <v>11</v>
      </c>
      <c r="O26" s="195" t="str">
        <f>IFERROR(IF(H26="P",IF(COUNT(J26:M26)&gt;1,VLOOKUP(N26,$A$15:$J$16,6,0),""),IF(COUNT(J26:M26)&gt;1,VLOOKUP(N26,$K$15:$T$16,5,0),"")),"")</f>
        <v>Mayor</v>
      </c>
      <c r="P26" s="491"/>
      <c r="Q26" s="490"/>
      <c r="U26" s="499">
        <v>2</v>
      </c>
      <c r="V26" s="495" t="str">
        <f>'SEPG-F-007'!D24</f>
        <v>Generar bases de datos por temas y por proyectos para que sea de consulta de los funcionarios de la ANI</v>
      </c>
      <c r="W26" s="495"/>
      <c r="X26" s="495"/>
      <c r="Y26" s="495"/>
      <c r="Z26" s="495"/>
      <c r="AA26" s="495"/>
      <c r="AB26" s="175" t="str">
        <f>AB12</f>
        <v>F</v>
      </c>
      <c r="AC26" s="176">
        <v>2</v>
      </c>
      <c r="AD26" s="176">
        <v>3</v>
      </c>
      <c r="AE26" s="176">
        <v>3</v>
      </c>
      <c r="AF26" s="176">
        <v>3</v>
      </c>
      <c r="AG26" s="176"/>
      <c r="AH26" s="177">
        <f t="shared" si="1"/>
        <v>3</v>
      </c>
      <c r="AI26" s="496" t="str">
        <f>IF(AH27=1,"inviable",IF(_xlfn.MODE.MULT(AH26:AH30)=2,"factible", "viable"))</f>
        <v>viable</v>
      </c>
    </row>
    <row r="27" spans="1:35" s="78" customFormat="1" ht="24.75" customHeight="1" x14ac:dyDescent="0.25">
      <c r="A27" s="519">
        <v>4</v>
      </c>
      <c r="B27" s="514" t="s">
        <v>405</v>
      </c>
      <c r="C27" s="514"/>
      <c r="D27" s="514"/>
      <c r="E27" s="514"/>
      <c r="F27" s="514"/>
      <c r="G27" s="514"/>
      <c r="H27" s="191" t="s">
        <v>45</v>
      </c>
      <c r="I27" s="192">
        <v>4</v>
      </c>
      <c r="J27" s="192">
        <v>3</v>
      </c>
      <c r="K27" s="192">
        <v>5</v>
      </c>
      <c r="L27" s="192">
        <v>3</v>
      </c>
      <c r="M27" s="193"/>
      <c r="N27" s="194">
        <f t="shared" si="0"/>
        <v>3</v>
      </c>
      <c r="O27" s="195" t="str">
        <f>IFERROR(IF(H27="P",IF(COUNT(I27:M27)&gt;1,VLOOKUP(N27,$A$12:$J$16,6,0),""),IF(COUNT(I27:M27)&gt;1,VLOOKUP(N27,$K$12:$T$16,5,0),"")),"")</f>
        <v>Posible (C)</v>
      </c>
      <c r="P27" s="491">
        <f>IFERROR(N27*N28,"")</f>
        <v>33</v>
      </c>
      <c r="Q27" s="490" t="str">
        <f>IFERROR(VLOOKUP(P27,[2]DB!$B$37:$D$61,2,FALSE),"")</f>
        <v>Riesgo Extremo (Z-19)</v>
      </c>
      <c r="U27" s="500"/>
      <c r="V27" s="488"/>
      <c r="W27" s="488"/>
      <c r="X27" s="488"/>
      <c r="Y27" s="488"/>
      <c r="Z27" s="488"/>
      <c r="AA27" s="488"/>
      <c r="AB27" s="169" t="str">
        <f>AB13</f>
        <v>L</v>
      </c>
      <c r="AC27" s="170">
        <v>2</v>
      </c>
      <c r="AD27" s="170">
        <v>3</v>
      </c>
      <c r="AE27" s="170">
        <v>3</v>
      </c>
      <c r="AF27" s="170">
        <v>3</v>
      </c>
      <c r="AG27" s="170"/>
      <c r="AH27" s="171">
        <f t="shared" si="1"/>
        <v>3</v>
      </c>
      <c r="AI27" s="497"/>
    </row>
    <row r="28" spans="1:35" s="78" customFormat="1" ht="24.75" customHeight="1" x14ac:dyDescent="0.25">
      <c r="A28" s="519"/>
      <c r="B28" s="514"/>
      <c r="C28" s="514"/>
      <c r="D28" s="514"/>
      <c r="E28" s="514"/>
      <c r="F28" s="514"/>
      <c r="G28" s="514"/>
      <c r="H28" s="191" t="s">
        <v>46</v>
      </c>
      <c r="I28" s="192">
        <v>11</v>
      </c>
      <c r="J28" s="192">
        <v>11</v>
      </c>
      <c r="K28" s="192">
        <v>11</v>
      </c>
      <c r="L28" s="192">
        <v>11</v>
      </c>
      <c r="M28" s="193"/>
      <c r="N28" s="194">
        <f t="shared" si="0"/>
        <v>11</v>
      </c>
      <c r="O28" s="195" t="str">
        <f>IFERROR(IF(H28="P",IF(COUNT(I28:M28)&gt;1,VLOOKUP(N28,$A$15:$J$16,6,0),""),IF(COUNT(I28:M28)&gt;1,VLOOKUP(N28,$K$15:$T$16,5,0),"")),"")</f>
        <v>Mayor</v>
      </c>
      <c r="P28" s="491"/>
      <c r="Q28" s="490"/>
      <c r="U28" s="500"/>
      <c r="V28" s="488"/>
      <c r="W28" s="488"/>
      <c r="X28" s="488"/>
      <c r="Y28" s="488"/>
      <c r="Z28" s="488"/>
      <c r="AA28" s="488"/>
      <c r="AB28" s="169" t="str">
        <f>AB14</f>
        <v>M</v>
      </c>
      <c r="AC28" s="170">
        <v>2</v>
      </c>
      <c r="AD28" s="170">
        <v>3</v>
      </c>
      <c r="AE28" s="170">
        <v>3</v>
      </c>
      <c r="AF28" s="170">
        <v>3</v>
      </c>
      <c r="AG28" s="170"/>
      <c r="AH28" s="171">
        <f t="shared" si="1"/>
        <v>3</v>
      </c>
      <c r="AI28" s="497"/>
    </row>
    <row r="29" spans="1:35" s="78" customFormat="1" ht="24.75" customHeight="1" x14ac:dyDescent="0.25">
      <c r="A29" s="519">
        <v>5</v>
      </c>
      <c r="B29" s="514" t="str">
        <f>'SEPG-F-007'!D15</f>
        <v xml:space="preserve">Desarticulación del plan estratégico de la Entidad con los planes nacionales y sectoriales. </v>
      </c>
      <c r="C29" s="514"/>
      <c r="D29" s="514"/>
      <c r="E29" s="514"/>
      <c r="F29" s="514"/>
      <c r="G29" s="514"/>
      <c r="H29" s="191" t="s">
        <v>45</v>
      </c>
      <c r="I29" s="192">
        <v>5</v>
      </c>
      <c r="J29" s="192">
        <v>4</v>
      </c>
      <c r="K29" s="192">
        <v>3</v>
      </c>
      <c r="L29" s="192">
        <v>4</v>
      </c>
      <c r="M29" s="193"/>
      <c r="N29" s="194">
        <f t="shared" si="0"/>
        <v>4</v>
      </c>
      <c r="O29" s="195" t="str">
        <f>IFERROR(IF(H29="P",IF(COUNT(J29:M29)&gt;1,VLOOKUP(N29,$A$15:$J$16,6,0),""),IF(COUNT(J29:M29)&gt;1,VLOOKUP(N29,$K$15:$T$16,5,0),"")),"")</f>
        <v>Probable (B)</v>
      </c>
      <c r="P29" s="491">
        <f>IFERROR(N29*N30,"")</f>
        <v>44</v>
      </c>
      <c r="Q29" s="490" t="str">
        <f>IFERROR(VLOOKUP(P29,[2]DB!$B$37:$D$61,2,FALSE),"")</f>
        <v>Riesgo Extremo (Z-20)</v>
      </c>
      <c r="U29" s="500"/>
      <c r="V29" s="488"/>
      <c r="W29" s="488"/>
      <c r="X29" s="488"/>
      <c r="Y29" s="488"/>
      <c r="Z29" s="488"/>
      <c r="AA29" s="488"/>
      <c r="AB29" s="169" t="str">
        <f>AB15</f>
        <v>C</v>
      </c>
      <c r="AC29" s="170">
        <v>2</v>
      </c>
      <c r="AD29" s="170">
        <v>3</v>
      </c>
      <c r="AE29" s="170">
        <v>3</v>
      </c>
      <c r="AF29" s="170">
        <v>3</v>
      </c>
      <c r="AG29" s="170"/>
      <c r="AH29" s="171">
        <f t="shared" si="1"/>
        <v>3</v>
      </c>
      <c r="AI29" s="497"/>
    </row>
    <row r="30" spans="1:35" s="78" customFormat="1" ht="24.75" customHeight="1" thickBot="1" x14ac:dyDescent="0.3">
      <c r="A30" s="519"/>
      <c r="B30" s="514"/>
      <c r="C30" s="514"/>
      <c r="D30" s="514"/>
      <c r="E30" s="514"/>
      <c r="F30" s="514"/>
      <c r="G30" s="514"/>
      <c r="H30" s="191" t="s">
        <v>46</v>
      </c>
      <c r="I30" s="192">
        <v>11</v>
      </c>
      <c r="J30" s="192">
        <v>11</v>
      </c>
      <c r="K30" s="192">
        <v>7</v>
      </c>
      <c r="L30" s="192">
        <v>7</v>
      </c>
      <c r="M30" s="193"/>
      <c r="N30" s="194">
        <f t="shared" si="0"/>
        <v>11</v>
      </c>
      <c r="O30" s="195" t="str">
        <f>IFERROR(IF(H30="P",IF(COUNT(I30:M30)&gt;1,VLOOKUP(N30,$A$15:$J$16,6,0),""),IF(COUNT(I30:M30)&gt;1,VLOOKUP(N30,$K$15:$T$16,5,0),"")),"")</f>
        <v>Mayor</v>
      </c>
      <c r="P30" s="491"/>
      <c r="Q30" s="490"/>
      <c r="U30" s="501"/>
      <c r="V30" s="489"/>
      <c r="W30" s="489"/>
      <c r="X30" s="489"/>
      <c r="Y30" s="489"/>
      <c r="Z30" s="489"/>
      <c r="AA30" s="489"/>
      <c r="AB30" s="172" t="str">
        <f>AB16</f>
        <v>A</v>
      </c>
      <c r="AC30" s="173">
        <v>2</v>
      </c>
      <c r="AD30" s="173">
        <v>3</v>
      </c>
      <c r="AE30" s="173">
        <v>3</v>
      </c>
      <c r="AF30" s="173">
        <v>3</v>
      </c>
      <c r="AG30" s="173"/>
      <c r="AH30" s="174">
        <f t="shared" si="1"/>
        <v>3</v>
      </c>
      <c r="AI30" s="498"/>
    </row>
    <row r="31" spans="1:35" s="78" customFormat="1" ht="24.75" customHeight="1" x14ac:dyDescent="0.25">
      <c r="A31" s="519">
        <v>6</v>
      </c>
      <c r="B31" s="514" t="str">
        <f>'SEPG-F-007'!D16</f>
        <v>Pérdida de la memoria institucional</v>
      </c>
      <c r="C31" s="514"/>
      <c r="D31" s="514"/>
      <c r="E31" s="514"/>
      <c r="F31" s="514"/>
      <c r="G31" s="514"/>
      <c r="H31" s="191" t="s">
        <v>45</v>
      </c>
      <c r="I31" s="192">
        <v>4</v>
      </c>
      <c r="J31" s="192">
        <v>5</v>
      </c>
      <c r="K31" s="192">
        <v>3</v>
      </c>
      <c r="L31" s="192">
        <v>3</v>
      </c>
      <c r="M31" s="193"/>
      <c r="N31" s="194">
        <f t="shared" si="0"/>
        <v>3</v>
      </c>
      <c r="O31" s="195" t="str">
        <f>IFERROR(IF(H31="P",IF(COUNT(J31:M31)&gt;1,VLOOKUP(N31,$A$12:$J$16,6,0),""),IF(COUNT(J31:M31)&gt;1,VLOOKUP(N31,$K$12:$T$16,5,0),"")),"")</f>
        <v>Posible (C)</v>
      </c>
      <c r="P31" s="491">
        <f>IFERROR(N31*N32,"")</f>
        <v>21</v>
      </c>
      <c r="Q31" s="490" t="str">
        <f>IFERROR(VLOOKUP(P31,[2]DB!$B$37:$D$61,2,FALSE),"")</f>
        <v>Riesgo Alto (Z-13)</v>
      </c>
      <c r="U31" s="156" t="s">
        <v>267</v>
      </c>
      <c r="V31" s="156"/>
      <c r="W31" s="156"/>
      <c r="X31" s="156"/>
      <c r="Y31" s="156"/>
      <c r="Z31" s="156"/>
      <c r="AA31" s="156"/>
      <c r="AB31" s="156"/>
      <c r="AC31" s="156"/>
      <c r="AD31" s="156"/>
      <c r="AE31" s="156"/>
      <c r="AF31" s="156"/>
      <c r="AG31" s="156"/>
      <c r="AH31" s="156"/>
      <c r="AI31" s="163"/>
    </row>
    <row r="32" spans="1:35" s="78" customFormat="1" ht="24.75" customHeight="1" x14ac:dyDescent="0.25">
      <c r="A32" s="519"/>
      <c r="B32" s="514"/>
      <c r="C32" s="514"/>
      <c r="D32" s="514"/>
      <c r="E32" s="514"/>
      <c r="F32" s="514"/>
      <c r="G32" s="514"/>
      <c r="H32" s="191" t="s">
        <v>46</v>
      </c>
      <c r="I32" s="192">
        <v>6</v>
      </c>
      <c r="J32" s="192">
        <v>7</v>
      </c>
      <c r="K32" s="192">
        <v>6</v>
      </c>
      <c r="L32" s="192">
        <v>7</v>
      </c>
      <c r="M32" s="193"/>
      <c r="N32" s="194">
        <f t="shared" si="0"/>
        <v>7</v>
      </c>
      <c r="O32" s="195" t="str">
        <f>IFERROR(IF(H32="P",IF(COUNT(J32:M32)&gt;1,VLOOKUP(N32,$A$12:$J$16,6,0),""),IF(COUNT(J32:M32)&gt;1,VLOOKUP(N32,$K$12:$T$16,5,0),"")),"")</f>
        <v>Moderado</v>
      </c>
      <c r="P32" s="491"/>
      <c r="Q32" s="490"/>
      <c r="U32" s="156" t="s">
        <v>268</v>
      </c>
      <c r="V32" s="163"/>
      <c r="W32" s="163"/>
      <c r="X32" s="163"/>
      <c r="Y32" s="163"/>
      <c r="Z32" s="163"/>
      <c r="AA32" s="163"/>
      <c r="AB32" s="163"/>
      <c r="AC32" s="163"/>
      <c r="AD32" s="163"/>
      <c r="AE32" s="163"/>
      <c r="AF32" s="163"/>
      <c r="AG32" s="163"/>
      <c r="AH32" s="163"/>
      <c r="AI32" s="163"/>
    </row>
    <row r="33" spans="1:27" s="78" customFormat="1" ht="24.75" customHeight="1" x14ac:dyDescent="0.25">
      <c r="A33" s="519">
        <v>7</v>
      </c>
      <c r="B33" s="514" t="str">
        <f>'SEPG-F-007'!D17</f>
        <v>Desactualización del sistema documental de la Entidad</v>
      </c>
      <c r="C33" s="514"/>
      <c r="D33" s="514"/>
      <c r="E33" s="514"/>
      <c r="F33" s="514"/>
      <c r="G33" s="514"/>
      <c r="H33" s="191" t="s">
        <v>45</v>
      </c>
      <c r="I33" s="192">
        <v>4</v>
      </c>
      <c r="J33" s="192">
        <v>5</v>
      </c>
      <c r="K33" s="192">
        <v>5</v>
      </c>
      <c r="L33" s="192">
        <v>5</v>
      </c>
      <c r="M33" s="193"/>
      <c r="N33" s="194">
        <f t="shared" si="0"/>
        <v>5</v>
      </c>
      <c r="O33" s="195" t="str">
        <f>IFERROR(IF(H33="P",IF(COUNT(J33:M33)&gt;1,VLOOKUP(N33,$A$15:$J$16,6,0),""),IF(COUNT(J33:M33)&gt;1,VLOOKUP(N33,$K$15:$T$16,5,0),"")),"")</f>
        <v>Casi Seguro (A)</v>
      </c>
      <c r="P33" s="491">
        <f>IFERROR(N33*N34,"")</f>
        <v>30</v>
      </c>
      <c r="Q33" s="490" t="str">
        <f>IFERROR(VLOOKUP(P33,[2]DB!$B$37:$D$61,2,FALSE),"")</f>
        <v>Riesgo Alto (Z-12)</v>
      </c>
      <c r="U33" s="100"/>
    </row>
    <row r="34" spans="1:27" s="78" customFormat="1" ht="24.75" customHeight="1" x14ac:dyDescent="0.25">
      <c r="A34" s="519"/>
      <c r="B34" s="514"/>
      <c r="C34" s="514"/>
      <c r="D34" s="514"/>
      <c r="E34" s="514"/>
      <c r="F34" s="514"/>
      <c r="G34" s="514"/>
      <c r="H34" s="191" t="s">
        <v>46</v>
      </c>
      <c r="I34" s="192">
        <v>7</v>
      </c>
      <c r="J34" s="192">
        <v>6</v>
      </c>
      <c r="K34" s="192">
        <v>6</v>
      </c>
      <c r="L34" s="192">
        <v>6</v>
      </c>
      <c r="M34" s="193"/>
      <c r="N34" s="194">
        <f t="shared" si="0"/>
        <v>6</v>
      </c>
      <c r="O34" s="195" t="str">
        <f>IFERROR(IF(H34="P",IF(COUNT(J34:M34)&gt;1,VLOOKUP(N34,$A$12:$J$16,6,0),""),IF(COUNT(J34:M34)&gt;1,VLOOKUP(N34,$K$12:$T$16,5,0),"")),"")</f>
        <v>Menor</v>
      </c>
      <c r="P34" s="491"/>
      <c r="Q34" s="490"/>
      <c r="U34" s="100"/>
    </row>
    <row r="35" spans="1:27" s="78" customFormat="1" ht="24.75" customHeight="1" x14ac:dyDescent="0.25">
      <c r="A35" s="519">
        <v>8</v>
      </c>
      <c r="B35" s="514" t="str">
        <f>'SEPG-F-007'!D18</f>
        <v>Insuficiencia de recursos para cubrir contingencias</v>
      </c>
      <c r="C35" s="514"/>
      <c r="D35" s="514"/>
      <c r="E35" s="514"/>
      <c r="F35" s="514"/>
      <c r="G35" s="514"/>
      <c r="H35" s="191" t="s">
        <v>45</v>
      </c>
      <c r="I35" s="192">
        <v>4</v>
      </c>
      <c r="J35" s="192">
        <v>3</v>
      </c>
      <c r="K35" s="192">
        <v>5</v>
      </c>
      <c r="L35" s="192">
        <v>3</v>
      </c>
      <c r="M35" s="193"/>
      <c r="N35" s="194">
        <f t="shared" ref="N35:N36" si="2">IFERROR(MAX(_xlfn.MODE.MULT(I35:M35)),"")</f>
        <v>3</v>
      </c>
      <c r="O35" s="195" t="str">
        <f t="shared" ref="O35" si="3">IFERROR(IF(H35="P",IF(COUNT(J35:M35)&gt;1,VLOOKUP(N35,$A$12:$J$16,6,0),""),IF(COUNT(J35:M35)&gt;1,VLOOKUP(N35,$K$12:$T$16,5,0),"")),"")</f>
        <v>Posible (C)</v>
      </c>
      <c r="P35" s="491">
        <f>IFERROR(N35*N36,"")</f>
        <v>33</v>
      </c>
      <c r="Q35" s="490" t="str">
        <f>IFERROR(VLOOKUP(P35,[2]DB!$B$37:$D$61,2,FALSE),"")</f>
        <v>Riesgo Extremo (Z-19)</v>
      </c>
      <c r="U35" s="100"/>
    </row>
    <row r="36" spans="1:27" s="78" customFormat="1" ht="24.75" customHeight="1" x14ac:dyDescent="0.25">
      <c r="A36" s="519"/>
      <c r="B36" s="514"/>
      <c r="C36" s="514"/>
      <c r="D36" s="514"/>
      <c r="E36" s="514"/>
      <c r="F36" s="514"/>
      <c r="G36" s="514"/>
      <c r="H36" s="191" t="s">
        <v>46</v>
      </c>
      <c r="I36" s="192">
        <v>11</v>
      </c>
      <c r="J36" s="192">
        <v>11</v>
      </c>
      <c r="K36" s="192">
        <v>11</v>
      </c>
      <c r="L36" s="192">
        <v>11</v>
      </c>
      <c r="M36" s="193"/>
      <c r="N36" s="194">
        <f t="shared" si="2"/>
        <v>11</v>
      </c>
      <c r="O36" s="195" t="str">
        <f>IFERROR(IF(H36="P",IF(COUNT(I36:M36)&gt;1,VLOOKUP(N36,$A$12:$J$16,6,0),""),IF(COUNT(I36:M36)&gt;1,VLOOKUP(N36,$K$12:$T$16,5,0),"")),"")</f>
        <v>Mayor</v>
      </c>
      <c r="P36" s="491"/>
      <c r="Q36" s="490"/>
      <c r="U36" s="100"/>
    </row>
    <row r="37" spans="1:27" s="78" customFormat="1" ht="24.75" customHeight="1" x14ac:dyDescent="0.25">
      <c r="A37" s="519">
        <v>9</v>
      </c>
      <c r="B37" s="514" t="str">
        <f>'SEPG-F-007'!D19</f>
        <v>Identificación y valoración sesgada y/o incorrecta de los riesgos de los procesos.</v>
      </c>
      <c r="C37" s="514"/>
      <c r="D37" s="514"/>
      <c r="E37" s="514"/>
      <c r="F37" s="514"/>
      <c r="G37" s="514"/>
      <c r="H37" s="191" t="s">
        <v>45</v>
      </c>
      <c r="I37" s="192">
        <v>3</v>
      </c>
      <c r="J37" s="192">
        <v>3</v>
      </c>
      <c r="K37" s="192">
        <v>3</v>
      </c>
      <c r="L37" s="192">
        <v>3</v>
      </c>
      <c r="M37" s="193"/>
      <c r="N37" s="194">
        <f>IFERROR(MAX(_xlfn.MODE.MULT(I37:M37)),"")</f>
        <v>3</v>
      </c>
      <c r="O37" s="195" t="str">
        <f t="shared" ref="O37" si="4">IFERROR(IF(H37="P",IF(COUNT(J37:M37)&gt;1,VLOOKUP(N37,$A$12:$J$16,6,0),""),IF(COUNT(J37:M37)&gt;1,VLOOKUP(N37,$K$12:$T$16,5,0),"")),"")</f>
        <v>Posible (C)</v>
      </c>
      <c r="P37" s="491">
        <f>IFERROR(N37*N38,"")</f>
        <v>18</v>
      </c>
      <c r="Q37" s="490" t="str">
        <f>IFERROR(VLOOKUP(P37,[2]DB!$B$37:$D$61,2,FALSE),"")</f>
        <v>Riesgo Moderado (Z-7)</v>
      </c>
      <c r="U37" s="100"/>
    </row>
    <row r="38" spans="1:27" s="78" customFormat="1" ht="24.75" customHeight="1" thickBot="1" x14ac:dyDescent="0.3">
      <c r="A38" s="519"/>
      <c r="B38" s="514"/>
      <c r="C38" s="514"/>
      <c r="D38" s="514"/>
      <c r="E38" s="514"/>
      <c r="F38" s="514"/>
      <c r="G38" s="514"/>
      <c r="H38" s="191" t="s">
        <v>46</v>
      </c>
      <c r="I38" s="192">
        <v>6</v>
      </c>
      <c r="J38" s="192">
        <v>6</v>
      </c>
      <c r="K38" s="192">
        <v>6</v>
      </c>
      <c r="L38" s="192">
        <v>6</v>
      </c>
      <c r="M38" s="193"/>
      <c r="N38" s="194">
        <f>IFERROR(MAX(_xlfn.MODE.MULT(I38:M38)),"")</f>
        <v>6</v>
      </c>
      <c r="O38" s="195" t="str">
        <f>IFERROR(IF(H38="P",IF(COUNT(I38:M38)&gt;1,VLOOKUP(N38,$A$12:$J$16,6,0),""),IF(COUNT(I38:M38)&gt;1,VLOOKUP(N38,$K$12:$T$16,5,0),"")),"")</f>
        <v>Menor</v>
      </c>
      <c r="P38" s="491"/>
      <c r="Q38" s="515"/>
      <c r="U38" s="100"/>
    </row>
    <row r="39" spans="1:27" s="78" customFormat="1" ht="24.75" customHeight="1" x14ac:dyDescent="0.25">
      <c r="A39" s="519">
        <v>10</v>
      </c>
      <c r="B39" s="514" t="s">
        <v>553</v>
      </c>
      <c r="C39" s="514"/>
      <c r="D39" s="514"/>
      <c r="E39" s="514"/>
      <c r="F39" s="514"/>
      <c r="G39" s="514"/>
      <c r="H39" s="191" t="s">
        <v>45</v>
      </c>
      <c r="I39" s="192">
        <v>3</v>
      </c>
      <c r="J39" s="192">
        <v>3</v>
      </c>
      <c r="K39" s="192">
        <v>2</v>
      </c>
      <c r="L39" s="192"/>
      <c r="M39" s="193"/>
      <c r="N39" s="194">
        <f>IFERROR(MAX(_xlfn.MODE.MULT(I39:M39)),"")</f>
        <v>3</v>
      </c>
      <c r="O39" s="195" t="str">
        <f>IFERROR(IF(H39="P",IF(COUNT(I39:M39)&gt;1,VLOOKUP(N39,$A$12:$J$16,6,0),""),IF(COUNT(I39:M39)&gt;1,VLOOKUP(N39,$K$12:$T$16,5,0),"")),"")</f>
        <v>Posible (C)</v>
      </c>
      <c r="P39" s="491">
        <f>IFERROR(N39*N40,"")</f>
        <v>33</v>
      </c>
      <c r="Q39" s="490" t="str">
        <f>IFERROR(VLOOKUP(P39,[2]DB!$B$37:$D$61,2,FALSE),"")</f>
        <v>Riesgo Extremo (Z-19)</v>
      </c>
    </row>
    <row r="40" spans="1:27" s="78" customFormat="1" ht="24.75" customHeight="1" thickBot="1" x14ac:dyDescent="0.3">
      <c r="A40" s="519"/>
      <c r="B40" s="514"/>
      <c r="C40" s="514"/>
      <c r="D40" s="514"/>
      <c r="E40" s="514"/>
      <c r="F40" s="514"/>
      <c r="G40" s="514"/>
      <c r="H40" s="191" t="s">
        <v>46</v>
      </c>
      <c r="I40" s="192">
        <v>11</v>
      </c>
      <c r="J40" s="192">
        <v>11</v>
      </c>
      <c r="K40" s="192">
        <v>11</v>
      </c>
      <c r="L40" s="192"/>
      <c r="M40" s="193"/>
      <c r="N40" s="194">
        <f>IFERROR(MAX(_xlfn.MODE.MULT(I40:M40)),"")</f>
        <v>11</v>
      </c>
      <c r="O40" s="195" t="str">
        <f>IFERROR(IF(H40="P",IF(COUNT(I40:M40)&gt;1,VLOOKUP(N40,$A$12:$J$16,6,0),""),IF(COUNT(I40:M40)&gt;1,VLOOKUP(N40,$K$12:$T$16,5,0),"")),"")</f>
        <v>Mayor</v>
      </c>
      <c r="P40" s="491"/>
      <c r="Q40" s="515"/>
    </row>
    <row r="41" spans="1:27" s="78" customFormat="1" ht="24.75" hidden="1" customHeight="1" x14ac:dyDescent="0.25">
      <c r="A41" s="612" t="e">
        <f>'[2]SEPG-F-007'!#REF!</f>
        <v>#REF!</v>
      </c>
      <c r="B41" s="542" t="e">
        <f>IF(COUNTA('[2]SEPG-F-007'!#REF!)&gt;0,'[2]SEPG-F-007'!#REF!,"")</f>
        <v>#REF!</v>
      </c>
      <c r="C41" s="543"/>
      <c r="D41" s="543"/>
      <c r="E41" s="543"/>
      <c r="F41" s="543"/>
      <c r="G41" s="544"/>
      <c r="H41" s="133" t="s">
        <v>45</v>
      </c>
      <c r="I41" s="190"/>
      <c r="J41" s="120"/>
      <c r="K41" s="120"/>
      <c r="L41" s="120"/>
      <c r="M41" s="120"/>
      <c r="N41" s="120"/>
      <c r="O41" s="120"/>
      <c r="P41" s="120"/>
      <c r="Q41" s="120"/>
      <c r="R41" s="108"/>
      <c r="S41" s="108"/>
      <c r="T41" s="108"/>
      <c r="U41" s="108"/>
      <c r="V41" s="108"/>
      <c r="W41" s="118"/>
      <c r="X41" s="109" t="str">
        <f t="shared" ref="X41:X62" si="5">IFERROR(MAX(_xlfn.MODE.MULT(I41:W41)),"")</f>
        <v/>
      </c>
      <c r="Y41" s="110" t="str">
        <f>IFERROR(IF(H41="P",IF(COUNT(J41:W41)&gt;1,VLOOKUP(X41,$A$15:$J$16,6,0),""),IF(COUNT(J41:W41)&gt;1,VLOOKUP(X41,$K$15:$T$16,5,0),"")),"")</f>
        <v/>
      </c>
      <c r="Z41" s="520" t="str">
        <f>IFERROR(X41*X42,"")</f>
        <v/>
      </c>
      <c r="AA41" s="522" t="str">
        <f>IFERROR(VLOOKUP(Z41,[2]DB!$B$37:$D$61,2,FALSE),"")</f>
        <v/>
      </c>
    </row>
    <row r="42" spans="1:27" s="78" customFormat="1" ht="24.75" hidden="1" customHeight="1" thickBot="1" x14ac:dyDescent="0.3">
      <c r="A42" s="525"/>
      <c r="B42" s="529"/>
      <c r="C42" s="530"/>
      <c r="D42" s="530"/>
      <c r="E42" s="530"/>
      <c r="F42" s="530"/>
      <c r="G42" s="531"/>
      <c r="H42" s="111" t="s">
        <v>46</v>
      </c>
      <c r="I42" s="112"/>
      <c r="J42" s="113"/>
      <c r="K42" s="113"/>
      <c r="L42" s="113"/>
      <c r="M42" s="113"/>
      <c r="N42" s="113"/>
      <c r="O42" s="113"/>
      <c r="P42" s="113"/>
      <c r="Q42" s="113"/>
      <c r="R42" s="113"/>
      <c r="S42" s="113"/>
      <c r="T42" s="113"/>
      <c r="U42" s="113"/>
      <c r="V42" s="113"/>
      <c r="W42" s="119"/>
      <c r="X42" s="114" t="str">
        <f t="shared" si="5"/>
        <v/>
      </c>
      <c r="Y42" s="115" t="str">
        <f>IFERROR(IF(H42="P",IF(COUNT(I42:W42)&gt;1,VLOOKUP(X42,$A$15:$J$16,6,0),""),IF(COUNT(I42:W42)&gt;1,VLOOKUP(X42,$K$15:$T$16,5,0),"")),"")</f>
        <v/>
      </c>
      <c r="Z42" s="521"/>
      <c r="AA42" s="523"/>
    </row>
    <row r="43" spans="1:27" s="78" customFormat="1" ht="24.75" hidden="1" customHeight="1" x14ac:dyDescent="0.25">
      <c r="A43" s="524" t="e">
        <f>'[2]SEPG-F-007'!#REF!</f>
        <v>#REF!</v>
      </c>
      <c r="B43" s="526" t="e">
        <f>IF(COUNTA('[2]SEPG-F-007'!#REF!)&gt;0,'[2]SEPG-F-007'!#REF!,"")</f>
        <v>#REF!</v>
      </c>
      <c r="C43" s="527"/>
      <c r="D43" s="527"/>
      <c r="E43" s="527"/>
      <c r="F43" s="527"/>
      <c r="G43" s="528"/>
      <c r="H43" s="106" t="s">
        <v>45</v>
      </c>
      <c r="I43" s="120"/>
      <c r="J43" s="120"/>
      <c r="K43" s="120"/>
      <c r="L43" s="120"/>
      <c r="M43" s="120"/>
      <c r="N43" s="120"/>
      <c r="O43" s="120"/>
      <c r="P43" s="120"/>
      <c r="Q43" s="120"/>
      <c r="R43" s="120"/>
      <c r="S43" s="120"/>
      <c r="T43" s="120"/>
      <c r="U43" s="120"/>
      <c r="V43" s="120"/>
      <c r="W43" s="120"/>
      <c r="X43" s="109" t="str">
        <f t="shared" si="5"/>
        <v/>
      </c>
      <c r="Y43" s="110" t="str">
        <f>IFERROR(IF(H43="P",IF(COUNT(J43:W43)&gt;1,VLOOKUP(X43,$A$15:$J$16,6,0),""),IF(COUNT(J43:W43)&gt;1,VLOOKUP(X43,$K$15:$T$16,5,0),"")),"")</f>
        <v/>
      </c>
      <c r="Z43" s="520" t="str">
        <f>IFERROR(X43*X44,"")</f>
        <v/>
      </c>
      <c r="AA43" s="522" t="str">
        <f>IFERROR(VLOOKUP(Z43,[2]DB!$B$37:$D$61,2,FALSE),"")</f>
        <v/>
      </c>
    </row>
    <row r="44" spans="1:27" s="78" customFormat="1" ht="24.75" hidden="1" customHeight="1" thickBot="1" x14ac:dyDescent="0.3">
      <c r="A44" s="525"/>
      <c r="B44" s="529"/>
      <c r="C44" s="530"/>
      <c r="D44" s="530"/>
      <c r="E44" s="530"/>
      <c r="F44" s="530"/>
      <c r="G44" s="531"/>
      <c r="H44" s="111" t="s">
        <v>46</v>
      </c>
      <c r="I44" s="117"/>
      <c r="J44" s="117"/>
      <c r="K44" s="117"/>
      <c r="L44" s="117"/>
      <c r="M44" s="117"/>
      <c r="N44" s="117"/>
      <c r="O44" s="117"/>
      <c r="P44" s="117"/>
      <c r="Q44" s="117"/>
      <c r="R44" s="117"/>
      <c r="S44" s="117"/>
      <c r="T44" s="117"/>
      <c r="U44" s="117"/>
      <c r="V44" s="117"/>
      <c r="W44" s="117"/>
      <c r="X44" s="114" t="str">
        <f t="shared" si="5"/>
        <v/>
      </c>
      <c r="Y44" s="115" t="str">
        <f>IFERROR(IF(H44="P",IF(COUNT(I44:W44)&gt;1,VLOOKUP(X44,$A$15:$J$16,6,0),""),IF(COUNT(I44:W44)&gt;1,VLOOKUP(X44,$K$15:$T$16,5,0),"")),"")</f>
        <v/>
      </c>
      <c r="Z44" s="521"/>
      <c r="AA44" s="523"/>
    </row>
    <row r="45" spans="1:27" s="78" customFormat="1" ht="24.75" hidden="1" customHeight="1" x14ac:dyDescent="0.25">
      <c r="A45" s="524" t="e">
        <f>'[2]SEPG-F-007'!#REF!</f>
        <v>#REF!</v>
      </c>
      <c r="B45" s="526" t="e">
        <f>IF(COUNTA('[2]SEPG-F-007'!#REF!)&gt;0,'[2]SEPG-F-007'!#REF!,"")</f>
        <v>#REF!</v>
      </c>
      <c r="C45" s="527"/>
      <c r="D45" s="527"/>
      <c r="E45" s="527"/>
      <c r="F45" s="527"/>
      <c r="G45" s="528"/>
      <c r="H45" s="106" t="s">
        <v>45</v>
      </c>
      <c r="I45" s="107"/>
      <c r="J45" s="108"/>
      <c r="K45" s="108"/>
      <c r="L45" s="108"/>
      <c r="M45" s="108"/>
      <c r="N45" s="108"/>
      <c r="O45" s="108"/>
      <c r="P45" s="108"/>
      <c r="Q45" s="108"/>
      <c r="R45" s="108"/>
      <c r="S45" s="108"/>
      <c r="T45" s="108"/>
      <c r="U45" s="108"/>
      <c r="V45" s="108"/>
      <c r="W45" s="118"/>
      <c r="X45" s="109" t="str">
        <f t="shared" si="5"/>
        <v/>
      </c>
      <c r="Y45" s="110" t="str">
        <f>IFERROR(IF(H45="P",IF(COUNT(J45:W45)&gt;1,VLOOKUP(X45,$A$15:$J$16,6,0),""),IF(COUNT(J45:W45)&gt;1,VLOOKUP(X45,$K$15:$T$16,5,0),"")),"")</f>
        <v/>
      </c>
      <c r="Z45" s="520" t="str">
        <f>IFERROR(X45*X46,"")</f>
        <v/>
      </c>
      <c r="AA45" s="522" t="str">
        <f>IFERROR(VLOOKUP(Z45,[2]DB!$B$37:$D$61,2,FALSE),"")</f>
        <v/>
      </c>
    </row>
    <row r="46" spans="1:27" s="78" customFormat="1" ht="24.75" hidden="1" customHeight="1" thickBot="1" x14ac:dyDescent="0.3">
      <c r="A46" s="525"/>
      <c r="B46" s="529"/>
      <c r="C46" s="530"/>
      <c r="D46" s="530"/>
      <c r="E46" s="530"/>
      <c r="F46" s="530"/>
      <c r="G46" s="531"/>
      <c r="H46" s="111" t="s">
        <v>46</v>
      </c>
      <c r="I46" s="112"/>
      <c r="J46" s="113"/>
      <c r="K46" s="113"/>
      <c r="L46" s="113"/>
      <c r="M46" s="113"/>
      <c r="N46" s="113"/>
      <c r="O46" s="113"/>
      <c r="P46" s="113"/>
      <c r="Q46" s="113"/>
      <c r="R46" s="113"/>
      <c r="S46" s="113"/>
      <c r="T46" s="113"/>
      <c r="U46" s="113"/>
      <c r="V46" s="113"/>
      <c r="W46" s="119"/>
      <c r="X46" s="114" t="str">
        <f t="shared" si="5"/>
        <v/>
      </c>
      <c r="Y46" s="115" t="str">
        <f>IFERROR(IF(H46="P",IF(COUNT(I46:W46)&gt;1,VLOOKUP(X46,$A$15:$J$16,6,0),""),IF(COUNT(I46:W46)&gt;1,VLOOKUP(X46,$K$15:$T$16,5,0),"")),"")</f>
        <v/>
      </c>
      <c r="Z46" s="521"/>
      <c r="AA46" s="523"/>
    </row>
    <row r="47" spans="1:27" s="78" customFormat="1" ht="24.75" hidden="1" customHeight="1" x14ac:dyDescent="0.25">
      <c r="A47" s="524" t="e">
        <f>'[2]SEPG-F-007'!#REF!</f>
        <v>#REF!</v>
      </c>
      <c r="B47" s="526" t="e">
        <f>IF(COUNTA('[2]SEPG-F-007'!#REF!)&gt;0,'[2]SEPG-F-007'!#REF!,"")</f>
        <v>#REF!</v>
      </c>
      <c r="C47" s="527"/>
      <c r="D47" s="527"/>
      <c r="E47" s="527"/>
      <c r="F47" s="527"/>
      <c r="G47" s="528"/>
      <c r="H47" s="106" t="s">
        <v>45</v>
      </c>
      <c r="I47" s="121"/>
      <c r="J47" s="122"/>
      <c r="K47" s="122"/>
      <c r="L47" s="122"/>
      <c r="M47" s="122"/>
      <c r="N47" s="122"/>
      <c r="O47" s="122"/>
      <c r="P47" s="122"/>
      <c r="Q47" s="122"/>
      <c r="R47" s="122"/>
      <c r="S47" s="122"/>
      <c r="T47" s="122"/>
      <c r="U47" s="122"/>
      <c r="V47" s="122"/>
      <c r="W47" s="123"/>
      <c r="X47" s="109" t="str">
        <f t="shared" si="5"/>
        <v/>
      </c>
      <c r="Y47" s="110" t="str">
        <f>IFERROR(IF(H47="P",IF(COUNT(J47:W47)&gt;1,VLOOKUP(X47,$A$15:$J$16,6,0),""),IF(COUNT(J47:W47)&gt;1,VLOOKUP(X47,$K$15:$T$16,5,0),"")),"")</f>
        <v/>
      </c>
      <c r="Z47" s="520" t="str">
        <f>IFERROR(X47*X48,"")</f>
        <v/>
      </c>
      <c r="AA47" s="522" t="str">
        <f>IFERROR(VLOOKUP(Z47,[2]DB!$B$37:$D$61,2,FALSE),"")</f>
        <v/>
      </c>
    </row>
    <row r="48" spans="1:27" s="78" customFormat="1" ht="24.75" hidden="1" customHeight="1" thickBot="1" x14ac:dyDescent="0.3">
      <c r="A48" s="525"/>
      <c r="B48" s="529"/>
      <c r="C48" s="530"/>
      <c r="D48" s="530"/>
      <c r="E48" s="530"/>
      <c r="F48" s="530"/>
      <c r="G48" s="531"/>
      <c r="H48" s="111" t="s">
        <v>46</v>
      </c>
      <c r="I48" s="124"/>
      <c r="J48" s="125"/>
      <c r="K48" s="125"/>
      <c r="L48" s="125"/>
      <c r="M48" s="125"/>
      <c r="N48" s="125"/>
      <c r="O48" s="125"/>
      <c r="P48" s="125"/>
      <c r="Q48" s="125"/>
      <c r="R48" s="125"/>
      <c r="S48" s="125"/>
      <c r="T48" s="125"/>
      <c r="U48" s="125"/>
      <c r="V48" s="125"/>
      <c r="W48" s="126"/>
      <c r="X48" s="114" t="str">
        <f t="shared" si="5"/>
        <v/>
      </c>
      <c r="Y48" s="115" t="str">
        <f>IFERROR(IF(H48="P",IF(COUNT(I48:W48)&gt;1,VLOOKUP(X48,$A$15:$J$16,6,0),""),IF(COUNT(I48:W48)&gt;1,VLOOKUP(X48,$K$15:$T$16,5,0),"")),"")</f>
        <v/>
      </c>
      <c r="Z48" s="521"/>
      <c r="AA48" s="523"/>
    </row>
    <row r="49" spans="1:35" s="78" customFormat="1" ht="24.75" hidden="1" customHeight="1" x14ac:dyDescent="0.25">
      <c r="A49" s="524" t="e">
        <f>'[2]SEPG-F-007'!#REF!</f>
        <v>#REF!</v>
      </c>
      <c r="B49" s="526" t="e">
        <f>IF(COUNTA('[2]SEPG-F-007'!#REF!)&gt;0,'[2]SEPG-F-007'!#REF!,"")</f>
        <v>#REF!</v>
      </c>
      <c r="C49" s="527"/>
      <c r="D49" s="527"/>
      <c r="E49" s="527"/>
      <c r="F49" s="527"/>
      <c r="G49" s="528"/>
      <c r="H49" s="106" t="s">
        <v>45</v>
      </c>
      <c r="I49" s="107"/>
      <c r="J49" s="108"/>
      <c r="K49" s="108"/>
      <c r="L49" s="108"/>
      <c r="M49" s="108"/>
      <c r="N49" s="108"/>
      <c r="O49" s="108"/>
      <c r="P49" s="108"/>
      <c r="Q49" s="108"/>
      <c r="R49" s="108"/>
      <c r="S49" s="108"/>
      <c r="T49" s="108"/>
      <c r="U49" s="108"/>
      <c r="V49" s="127"/>
      <c r="W49" s="128"/>
      <c r="X49" s="109" t="str">
        <f t="shared" si="5"/>
        <v/>
      </c>
      <c r="Y49" s="110" t="str">
        <f>IFERROR(IF(H49="P",IF(COUNT(J49:W49)&gt;1,VLOOKUP(X49,$A$15:$J$16,6,0),""),IF(COUNT(J49:W49)&gt;1,VLOOKUP(X49,$K$15:$T$16,5,0),"")),"")</f>
        <v/>
      </c>
      <c r="Z49" s="520" t="str">
        <f>IFERROR(X49*X50,"")</f>
        <v/>
      </c>
      <c r="AA49" s="522" t="str">
        <f>IFERROR(VLOOKUP(Z49,[2]DB!$B$37:$D$61,2,FALSE),"")</f>
        <v/>
      </c>
    </row>
    <row r="50" spans="1:35" s="78" customFormat="1" ht="24.75" hidden="1" customHeight="1" thickBot="1" x14ac:dyDescent="0.3">
      <c r="A50" s="525"/>
      <c r="B50" s="529"/>
      <c r="C50" s="530"/>
      <c r="D50" s="530"/>
      <c r="E50" s="530"/>
      <c r="F50" s="530"/>
      <c r="G50" s="531"/>
      <c r="H50" s="111" t="s">
        <v>46</v>
      </c>
      <c r="I50" s="112"/>
      <c r="J50" s="113"/>
      <c r="K50" s="113"/>
      <c r="L50" s="113"/>
      <c r="M50" s="113"/>
      <c r="N50" s="113"/>
      <c r="O50" s="113"/>
      <c r="P50" s="113"/>
      <c r="Q50" s="113"/>
      <c r="R50" s="113"/>
      <c r="S50" s="113"/>
      <c r="T50" s="113"/>
      <c r="U50" s="113"/>
      <c r="V50" s="125"/>
      <c r="W50" s="126"/>
      <c r="X50" s="114" t="str">
        <f t="shared" si="5"/>
        <v/>
      </c>
      <c r="Y50" s="115" t="str">
        <f>IFERROR(IF(H50="P",IF(COUNT(I50:W50)&gt;1,VLOOKUP(X50,$A$15:$J$16,6,0),""),IF(COUNT(I50:W50)&gt;1,VLOOKUP(X50,$K$15:$T$16,5,0),"")),"")</f>
        <v/>
      </c>
      <c r="Z50" s="521"/>
      <c r="AA50" s="523"/>
    </row>
    <row r="51" spans="1:35" s="78" customFormat="1" ht="24.75" hidden="1" customHeight="1" x14ac:dyDescent="0.25">
      <c r="A51" s="524" t="e">
        <f>'[2]SEPG-F-007'!#REF!</f>
        <v>#REF!</v>
      </c>
      <c r="B51" s="526" t="e">
        <f>IF(COUNTA('[2]SEPG-F-007'!#REF!)&gt;0,'[2]SEPG-F-007'!#REF!,"")</f>
        <v>#REF!</v>
      </c>
      <c r="C51" s="527"/>
      <c r="D51" s="527"/>
      <c r="E51" s="527"/>
      <c r="F51" s="527"/>
      <c r="G51" s="528"/>
      <c r="H51" s="106" t="s">
        <v>45</v>
      </c>
      <c r="I51" s="107"/>
      <c r="J51" s="108"/>
      <c r="K51" s="108"/>
      <c r="L51" s="108"/>
      <c r="M51" s="108"/>
      <c r="N51" s="108"/>
      <c r="O51" s="108"/>
      <c r="P51" s="108"/>
      <c r="Q51" s="108"/>
      <c r="R51" s="108"/>
      <c r="S51" s="108"/>
      <c r="T51" s="108"/>
      <c r="U51" s="108"/>
      <c r="V51" s="127"/>
      <c r="W51" s="128"/>
      <c r="X51" s="109" t="str">
        <f t="shared" si="5"/>
        <v/>
      </c>
      <c r="Y51" s="110" t="str">
        <f>IFERROR(IF(H51="P",IF(COUNT(J51:W51)&gt;1,VLOOKUP(X51,$A$15:$J$16,6,0),""),IF(COUNT(J51:W51)&gt;1,VLOOKUP(X51,$K$15:$T$16,5,0),"")),"")</f>
        <v/>
      </c>
      <c r="Z51" s="520" t="str">
        <f>IFERROR(X51*X52,"")</f>
        <v/>
      </c>
      <c r="AA51" s="522" t="str">
        <f>IFERROR(VLOOKUP(Z51,[2]DB!$B$37:$D$61,2,FALSE),"")</f>
        <v/>
      </c>
    </row>
    <row r="52" spans="1:35" s="78" customFormat="1" ht="24.75" hidden="1" customHeight="1" thickBot="1" x14ac:dyDescent="0.3">
      <c r="A52" s="525"/>
      <c r="B52" s="529"/>
      <c r="C52" s="530"/>
      <c r="D52" s="530"/>
      <c r="E52" s="530"/>
      <c r="F52" s="530"/>
      <c r="G52" s="531"/>
      <c r="H52" s="111" t="s">
        <v>46</v>
      </c>
      <c r="I52" s="112"/>
      <c r="J52" s="113"/>
      <c r="K52" s="113"/>
      <c r="L52" s="113"/>
      <c r="M52" s="113"/>
      <c r="N52" s="113"/>
      <c r="O52" s="113"/>
      <c r="P52" s="113"/>
      <c r="Q52" s="113"/>
      <c r="R52" s="113"/>
      <c r="S52" s="113"/>
      <c r="T52" s="113"/>
      <c r="U52" s="113"/>
      <c r="V52" s="125"/>
      <c r="W52" s="126"/>
      <c r="X52" s="114" t="str">
        <f t="shared" si="5"/>
        <v/>
      </c>
      <c r="Y52" s="115" t="str">
        <f>IFERROR(IF(H52="P",IF(COUNT(I52:W52)&gt;1,VLOOKUP(X52,$A$15:$J$16,6,0),""),IF(COUNT(I52:W52)&gt;1,VLOOKUP(X52,$K$15:$T$16,5,0),"")),"")</f>
        <v/>
      </c>
      <c r="Z52" s="521"/>
      <c r="AA52" s="523"/>
    </row>
    <row r="53" spans="1:35" s="78" customFormat="1" ht="24.75" hidden="1" customHeight="1" x14ac:dyDescent="0.25">
      <c r="A53" s="524" t="e">
        <f>'[2]SEPG-F-007'!#REF!</f>
        <v>#REF!</v>
      </c>
      <c r="B53" s="526" t="e">
        <f>IF(COUNTA('[2]SEPG-F-007'!#REF!)&gt;0,'[2]SEPG-F-007'!#REF!,"")</f>
        <v>#REF!</v>
      </c>
      <c r="C53" s="527"/>
      <c r="D53" s="527"/>
      <c r="E53" s="527"/>
      <c r="F53" s="527"/>
      <c r="G53" s="528"/>
      <c r="H53" s="106" t="s">
        <v>45</v>
      </c>
      <c r="I53" s="129"/>
      <c r="J53" s="127"/>
      <c r="K53" s="127"/>
      <c r="L53" s="127"/>
      <c r="M53" s="127"/>
      <c r="N53" s="127"/>
      <c r="O53" s="127"/>
      <c r="P53" s="127"/>
      <c r="Q53" s="127"/>
      <c r="R53" s="127"/>
      <c r="S53" s="127"/>
      <c r="T53" s="127"/>
      <c r="U53" s="127"/>
      <c r="V53" s="127"/>
      <c r="W53" s="128"/>
      <c r="X53" s="109" t="str">
        <f t="shared" si="5"/>
        <v/>
      </c>
      <c r="Y53" s="110" t="str">
        <f>IFERROR(IF(H53="P",IF(COUNT(J53:W53)&gt;1,VLOOKUP(X53,$A$15:$J$16,6,0),""),IF(COUNT(J53:W53)&gt;1,VLOOKUP(X53,$K$15:$T$16,5,0),"")),"")</f>
        <v/>
      </c>
      <c r="Z53" s="520" t="str">
        <f>IFERROR(X53*X54,"")</f>
        <v/>
      </c>
      <c r="AA53" s="522" t="str">
        <f>IFERROR(VLOOKUP(Z53,[2]DB!$B$37:$D$61,2,FALSE),"")</f>
        <v/>
      </c>
    </row>
    <row r="54" spans="1:35" s="78" customFormat="1" ht="24.75" hidden="1" customHeight="1" thickBot="1" x14ac:dyDescent="0.3">
      <c r="A54" s="525"/>
      <c r="B54" s="529"/>
      <c r="C54" s="530"/>
      <c r="D54" s="530"/>
      <c r="E54" s="530"/>
      <c r="F54" s="530"/>
      <c r="G54" s="531"/>
      <c r="H54" s="111" t="s">
        <v>46</v>
      </c>
      <c r="I54" s="124"/>
      <c r="J54" s="125"/>
      <c r="K54" s="125"/>
      <c r="L54" s="125"/>
      <c r="M54" s="125"/>
      <c r="N54" s="125"/>
      <c r="O54" s="125"/>
      <c r="P54" s="125"/>
      <c r="Q54" s="125"/>
      <c r="R54" s="125"/>
      <c r="S54" s="125"/>
      <c r="T54" s="125"/>
      <c r="U54" s="125"/>
      <c r="V54" s="125"/>
      <c r="W54" s="126"/>
      <c r="X54" s="114" t="str">
        <f t="shared" si="5"/>
        <v/>
      </c>
      <c r="Y54" s="115" t="str">
        <f>IFERROR(IF(H54="P",IF(COUNT(I54:W54)&gt;1,VLOOKUP(X54,$A$15:$J$16,6,0),""),IF(COUNT(I54:W54)&gt;1,VLOOKUP(X54,$K$15:$T$16,5,0),"")),"")</f>
        <v/>
      </c>
      <c r="Z54" s="521"/>
      <c r="AA54" s="523"/>
    </row>
    <row r="55" spans="1:35" s="78" customFormat="1" ht="24.75" hidden="1" customHeight="1" x14ac:dyDescent="0.25">
      <c r="A55" s="524" t="e">
        <f>'[2]SEPG-F-007'!#REF!</f>
        <v>#REF!</v>
      </c>
      <c r="B55" s="526" t="e">
        <f>IF(COUNTA('[2]SEPG-F-007'!#REF!)&gt;0,'[2]SEPG-F-007'!#REF!,"")</f>
        <v>#REF!</v>
      </c>
      <c r="C55" s="527"/>
      <c r="D55" s="527"/>
      <c r="E55" s="527"/>
      <c r="F55" s="527"/>
      <c r="G55" s="528"/>
      <c r="H55" s="106" t="s">
        <v>45</v>
      </c>
      <c r="I55" s="129"/>
      <c r="J55" s="127"/>
      <c r="K55" s="127"/>
      <c r="L55" s="127"/>
      <c r="M55" s="127"/>
      <c r="N55" s="127"/>
      <c r="O55" s="127"/>
      <c r="P55" s="127"/>
      <c r="Q55" s="127"/>
      <c r="R55" s="127"/>
      <c r="S55" s="127"/>
      <c r="T55" s="127"/>
      <c r="U55" s="127"/>
      <c r="V55" s="127"/>
      <c r="W55" s="128"/>
      <c r="X55" s="109" t="str">
        <f t="shared" si="5"/>
        <v/>
      </c>
      <c r="Y55" s="110" t="str">
        <f>IFERROR(IF(H55="P",IF(COUNT(J55:W55)&gt;1,VLOOKUP(X55,$A$15:$J$16,6,0),""),IF(COUNT(J55:W55)&gt;1,VLOOKUP(X55,$K$15:$T$16,5,0),"")),"")</f>
        <v/>
      </c>
      <c r="Z55" s="520" t="str">
        <f>IFERROR(X55*X56,"")</f>
        <v/>
      </c>
      <c r="AA55" s="522" t="str">
        <f>IFERROR(VLOOKUP(Z55,[2]DB!$B$37:$D$61,2,FALSE),"")</f>
        <v/>
      </c>
    </row>
    <row r="56" spans="1:35" s="78" customFormat="1" ht="24.75" hidden="1" customHeight="1" thickBot="1" x14ac:dyDescent="0.3">
      <c r="A56" s="617"/>
      <c r="B56" s="618"/>
      <c r="C56" s="619"/>
      <c r="D56" s="619"/>
      <c r="E56" s="619"/>
      <c r="F56" s="619"/>
      <c r="G56" s="620"/>
      <c r="H56" s="116" t="s">
        <v>46</v>
      </c>
      <c r="I56" s="130"/>
      <c r="J56" s="131"/>
      <c r="K56" s="131"/>
      <c r="L56" s="131"/>
      <c r="M56" s="131"/>
      <c r="N56" s="131"/>
      <c r="O56" s="131"/>
      <c r="P56" s="131"/>
      <c r="Q56" s="131"/>
      <c r="R56" s="131"/>
      <c r="S56" s="131"/>
      <c r="T56" s="131"/>
      <c r="U56" s="131"/>
      <c r="V56" s="131"/>
      <c r="W56" s="132"/>
      <c r="X56" s="114" t="str">
        <f t="shared" si="5"/>
        <v/>
      </c>
      <c r="Y56" s="115" t="str">
        <f>IFERROR(IF(H56="P",IF(COUNT(I56:W56)&gt;1,VLOOKUP(X56,$A$15:$J$16,6,0),""),IF(COUNT(I56:W56)&gt;1,VLOOKUP(X56,$K$15:$T$16,5,0),"")),"")</f>
        <v/>
      </c>
      <c r="Z56" s="521"/>
      <c r="AA56" s="523"/>
    </row>
    <row r="57" spans="1:35" s="78" customFormat="1" ht="24.75" hidden="1" customHeight="1" x14ac:dyDescent="0.25">
      <c r="A57" s="524" t="e">
        <f>'[2]SEPG-F-007'!#REF!</f>
        <v>#REF!</v>
      </c>
      <c r="B57" s="526" t="e">
        <f>IF(COUNTA('[2]SEPG-F-007'!#REF!)&gt;0,'[2]SEPG-F-007'!#REF!,"")</f>
        <v>#REF!</v>
      </c>
      <c r="C57" s="527"/>
      <c r="D57" s="527"/>
      <c r="E57" s="527"/>
      <c r="F57" s="527"/>
      <c r="G57" s="528"/>
      <c r="H57" s="106" t="s">
        <v>45</v>
      </c>
      <c r="I57" s="129"/>
      <c r="J57" s="127"/>
      <c r="K57" s="127"/>
      <c r="L57" s="127"/>
      <c r="M57" s="127"/>
      <c r="N57" s="127"/>
      <c r="O57" s="127"/>
      <c r="P57" s="127"/>
      <c r="Q57" s="127"/>
      <c r="R57" s="127"/>
      <c r="S57" s="127"/>
      <c r="T57" s="127"/>
      <c r="U57" s="127"/>
      <c r="V57" s="127"/>
      <c r="W57" s="128"/>
      <c r="X57" s="109" t="str">
        <f t="shared" si="5"/>
        <v/>
      </c>
      <c r="Y57" s="110" t="str">
        <f>IFERROR(IF(H57="P",IF(COUNT(J57:W57)&gt;1,VLOOKUP(X57,$A$15:$J$16,6,0),""),IF(COUNT(J57:W57)&gt;1,VLOOKUP(X57,$K$15:$T$16,5,0),"")),"")</f>
        <v/>
      </c>
      <c r="Z57" s="520" t="str">
        <f>IFERROR(X57*X58,"")</f>
        <v/>
      </c>
      <c r="AA57" s="522" t="str">
        <f>IFERROR(VLOOKUP(Z57,[2]DB!$B$37:$D$61,2,FALSE),"")</f>
        <v/>
      </c>
    </row>
    <row r="58" spans="1:35" s="78" customFormat="1" ht="24.75" hidden="1" customHeight="1" thickBot="1" x14ac:dyDescent="0.3">
      <c r="A58" s="525"/>
      <c r="B58" s="529"/>
      <c r="C58" s="530"/>
      <c r="D58" s="530"/>
      <c r="E58" s="530"/>
      <c r="F58" s="530"/>
      <c r="G58" s="531"/>
      <c r="H58" s="111" t="s">
        <v>46</v>
      </c>
      <c r="I58" s="124"/>
      <c r="J58" s="125"/>
      <c r="K58" s="125"/>
      <c r="L58" s="125"/>
      <c r="M58" s="125"/>
      <c r="N58" s="125"/>
      <c r="O58" s="125"/>
      <c r="P58" s="125"/>
      <c r="Q58" s="125"/>
      <c r="R58" s="125"/>
      <c r="S58" s="125"/>
      <c r="T58" s="125"/>
      <c r="U58" s="125"/>
      <c r="V58" s="125"/>
      <c r="W58" s="126"/>
      <c r="X58" s="114" t="str">
        <f t="shared" si="5"/>
        <v/>
      </c>
      <c r="Y58" s="115" t="str">
        <f>IFERROR(IF(H58="P",IF(COUNT(I58:W58)&gt;1,VLOOKUP(X58,$A$15:$J$16,6,0),""),IF(COUNT(I58:W58)&gt;1,VLOOKUP(X58,$K$15:$T$16,5,0),"")),"")</f>
        <v/>
      </c>
      <c r="Z58" s="521"/>
      <c r="AA58" s="523"/>
    </row>
    <row r="59" spans="1:35" s="78" customFormat="1" ht="24.75" hidden="1" customHeight="1" x14ac:dyDescent="0.25">
      <c r="A59" s="524" t="e">
        <f>'[2]SEPG-F-007'!#REF!</f>
        <v>#REF!</v>
      </c>
      <c r="B59" s="526" t="e">
        <f>IF(COUNTA('[2]SEPG-F-007'!#REF!)&gt;0,'[2]SEPG-F-007'!#REF!,"")</f>
        <v>#REF!</v>
      </c>
      <c r="C59" s="527"/>
      <c r="D59" s="527"/>
      <c r="E59" s="527"/>
      <c r="F59" s="527"/>
      <c r="G59" s="528"/>
      <c r="H59" s="106" t="s">
        <v>45</v>
      </c>
      <c r="I59" s="129"/>
      <c r="J59" s="127"/>
      <c r="K59" s="127"/>
      <c r="L59" s="127"/>
      <c r="M59" s="127"/>
      <c r="N59" s="127"/>
      <c r="O59" s="127"/>
      <c r="P59" s="127"/>
      <c r="Q59" s="127"/>
      <c r="R59" s="127"/>
      <c r="S59" s="127"/>
      <c r="T59" s="127"/>
      <c r="U59" s="127"/>
      <c r="V59" s="127"/>
      <c r="W59" s="128"/>
      <c r="X59" s="109" t="str">
        <f t="shared" si="5"/>
        <v/>
      </c>
      <c r="Y59" s="110" t="str">
        <f>IFERROR(IF(H59="P",IF(COUNT(J59:W59)&gt;1,VLOOKUP(X59,$A$15:$J$16,6,0),""),IF(COUNT(J59:W59)&gt;1,VLOOKUP(X59,$K$15:$T$16,5,0),"")),"")</f>
        <v/>
      </c>
      <c r="Z59" s="520" t="str">
        <f>IFERROR(X59*X60,"")</f>
        <v/>
      </c>
      <c r="AA59" s="522" t="str">
        <f>IFERROR(VLOOKUP(Z59,[2]DB!$B$37:$D$61,2,FALSE),"")</f>
        <v/>
      </c>
    </row>
    <row r="60" spans="1:35" s="78" customFormat="1" ht="24.75" hidden="1" customHeight="1" thickBot="1" x14ac:dyDescent="0.3">
      <c r="A60" s="525"/>
      <c r="B60" s="529"/>
      <c r="C60" s="530"/>
      <c r="D60" s="530"/>
      <c r="E60" s="530"/>
      <c r="F60" s="530"/>
      <c r="G60" s="531"/>
      <c r="H60" s="111" t="s">
        <v>46</v>
      </c>
      <c r="I60" s="124"/>
      <c r="J60" s="125"/>
      <c r="K60" s="125"/>
      <c r="L60" s="125"/>
      <c r="M60" s="125"/>
      <c r="N60" s="125"/>
      <c r="O60" s="125"/>
      <c r="P60" s="125"/>
      <c r="Q60" s="125"/>
      <c r="R60" s="125"/>
      <c r="S60" s="125"/>
      <c r="T60" s="125"/>
      <c r="U60" s="125"/>
      <c r="V60" s="125"/>
      <c r="W60" s="126"/>
      <c r="X60" s="114" t="str">
        <f t="shared" si="5"/>
        <v/>
      </c>
      <c r="Y60" s="115" t="str">
        <f>IFERROR(IF(H60="P",IF(COUNT(I60:W60)&gt;1,VLOOKUP(X60,$A$15:$J$16,6,0),""),IF(COUNT(I60:W60)&gt;1,VLOOKUP(X60,$K$15:$T$16,5,0),"")),"")</f>
        <v/>
      </c>
      <c r="Z60" s="521"/>
      <c r="AA60" s="523"/>
    </row>
    <row r="61" spans="1:35" s="78" customFormat="1" ht="24.75" hidden="1" customHeight="1" x14ac:dyDescent="0.25">
      <c r="A61" s="524" t="e">
        <f>'[2]SEPG-F-007'!#REF!</f>
        <v>#REF!</v>
      </c>
      <c r="B61" s="526" t="e">
        <f>IF(COUNTA('[2]SEPG-F-007'!#REF!)&gt;0,'[2]SEPG-F-007'!#REF!,"")</f>
        <v>#REF!</v>
      </c>
      <c r="C61" s="527"/>
      <c r="D61" s="527"/>
      <c r="E61" s="527"/>
      <c r="F61" s="527"/>
      <c r="G61" s="528"/>
      <c r="H61" s="106" t="s">
        <v>45</v>
      </c>
      <c r="I61" s="129"/>
      <c r="J61" s="127"/>
      <c r="K61" s="127"/>
      <c r="L61" s="127"/>
      <c r="M61" s="127"/>
      <c r="N61" s="127"/>
      <c r="O61" s="127"/>
      <c r="P61" s="127"/>
      <c r="Q61" s="127"/>
      <c r="R61" s="127"/>
      <c r="S61" s="127"/>
      <c r="T61" s="127"/>
      <c r="U61" s="127"/>
      <c r="V61" s="127"/>
      <c r="W61" s="128"/>
      <c r="X61" s="109" t="str">
        <f t="shared" si="5"/>
        <v/>
      </c>
      <c r="Y61" s="110" t="str">
        <f>IFERROR(IF(H61="P",IF(COUNT(J61:W61)&gt;1,VLOOKUP(X61,$A$15:$J$16,6,0),""),IF(COUNT(J61:W61)&gt;1,VLOOKUP(X61,$K$15:$T$16,5,0),"")),"")</f>
        <v/>
      </c>
      <c r="Z61" s="520" t="str">
        <f>IFERROR(X61*X62,"")</f>
        <v/>
      </c>
      <c r="AA61" s="522" t="str">
        <f>IFERROR(VLOOKUP(Z61,[2]DB!$B$37:$D$61,2,FALSE),"")</f>
        <v/>
      </c>
    </row>
    <row r="62" spans="1:35" s="78" customFormat="1" ht="24.75" hidden="1" customHeight="1" thickBot="1" x14ac:dyDescent="0.3">
      <c r="A62" s="525"/>
      <c r="B62" s="529"/>
      <c r="C62" s="530"/>
      <c r="D62" s="530"/>
      <c r="E62" s="530"/>
      <c r="F62" s="530"/>
      <c r="G62" s="531"/>
      <c r="H62" s="111" t="s">
        <v>46</v>
      </c>
      <c r="I62" s="124"/>
      <c r="J62" s="125"/>
      <c r="K62" s="125"/>
      <c r="L62" s="125"/>
      <c r="M62" s="125"/>
      <c r="N62" s="125"/>
      <c r="O62" s="125"/>
      <c r="P62" s="125"/>
      <c r="Q62" s="125"/>
      <c r="R62" s="125"/>
      <c r="S62" s="125"/>
      <c r="T62" s="125"/>
      <c r="U62" s="125"/>
      <c r="V62" s="125"/>
      <c r="W62" s="126"/>
      <c r="X62" s="114" t="str">
        <f t="shared" si="5"/>
        <v/>
      </c>
      <c r="Y62" s="115" t="str">
        <f>IFERROR(IF(H62="P",IF(COUNT(I62:W62)&gt;1,VLOOKUP(X62,$A$15:$J$16,6,0),""),IF(COUNT(I62:W62)&gt;1,VLOOKUP(X62,$K$15:$T$16,5,0),"")),"")</f>
        <v/>
      </c>
      <c r="Z62" s="521"/>
      <c r="AA62" s="523"/>
    </row>
    <row r="63" spans="1:35" s="78" customFormat="1" ht="24.75" hidden="1" customHeight="1" x14ac:dyDescent="0.25">
      <c r="A63" s="524" t="e">
        <f>'[2]SEPG-F-007'!#REF!</f>
        <v>#REF!</v>
      </c>
      <c r="B63" s="526" t="e">
        <f>IF(COUNTA('[2]SEPG-F-007'!#REF!)&gt;0,'[2]SEPG-F-007'!#REF!,"")</f>
        <v>#REF!</v>
      </c>
      <c r="C63" s="527"/>
      <c r="D63" s="527"/>
      <c r="E63" s="527"/>
      <c r="F63" s="527"/>
      <c r="G63" s="528"/>
      <c r="H63" s="106" t="s">
        <v>45</v>
      </c>
      <c r="I63" s="129"/>
      <c r="J63" s="127"/>
      <c r="K63" s="127"/>
      <c r="L63" s="127"/>
      <c r="M63" s="127"/>
      <c r="N63" s="127"/>
      <c r="O63" s="127"/>
      <c r="P63" s="127"/>
      <c r="Q63" s="127"/>
      <c r="R63" s="127"/>
      <c r="S63" s="127"/>
      <c r="T63" s="127"/>
      <c r="U63" s="100"/>
      <c r="V63" s="100"/>
      <c r="W63" s="100"/>
      <c r="X63" s="100"/>
      <c r="Y63" s="100"/>
      <c r="Z63" s="100"/>
      <c r="AA63" s="100"/>
      <c r="AB63" s="100"/>
      <c r="AC63" s="100"/>
      <c r="AD63" s="100"/>
      <c r="AE63" s="100"/>
      <c r="AF63" s="100"/>
      <c r="AG63" s="100"/>
      <c r="AH63" s="100"/>
      <c r="AI63" s="100"/>
    </row>
    <row r="64" spans="1:35" s="78" customFormat="1" ht="24.75" hidden="1" customHeight="1" thickBot="1" x14ac:dyDescent="0.3">
      <c r="A64" s="525"/>
      <c r="B64" s="529"/>
      <c r="C64" s="530"/>
      <c r="D64" s="530"/>
      <c r="E64" s="530"/>
      <c r="F64" s="530"/>
      <c r="G64" s="531"/>
      <c r="H64" s="111" t="s">
        <v>46</v>
      </c>
      <c r="I64" s="124"/>
      <c r="J64" s="125"/>
      <c r="K64" s="125"/>
      <c r="L64" s="125"/>
      <c r="M64" s="125"/>
      <c r="N64" s="125"/>
      <c r="O64" s="125"/>
      <c r="P64" s="125"/>
      <c r="Q64" s="125"/>
      <c r="R64" s="125"/>
      <c r="S64" s="125"/>
      <c r="T64" s="125"/>
      <c r="U64" s="100"/>
      <c r="V64" s="100"/>
      <c r="W64" s="100"/>
      <c r="X64" s="100"/>
      <c r="Y64" s="100"/>
      <c r="Z64" s="100"/>
      <c r="AA64" s="100"/>
      <c r="AB64" s="100"/>
      <c r="AC64" s="100"/>
      <c r="AD64" s="100"/>
      <c r="AE64" s="100"/>
      <c r="AF64" s="100"/>
      <c r="AG64" s="100"/>
      <c r="AH64" s="100"/>
      <c r="AI64" s="100"/>
    </row>
    <row r="65" spans="1:35" s="78" customFormat="1" ht="24.75" hidden="1" customHeight="1" x14ac:dyDescent="0.25">
      <c r="A65" s="524" t="e">
        <f>'[2]SEPG-F-007'!#REF!</f>
        <v>#REF!</v>
      </c>
      <c r="B65" s="526" t="e">
        <f>IF(COUNTA('[2]SEPG-F-007'!#REF!)&gt;0,'[2]SEPG-F-007'!#REF!,"")</f>
        <v>#REF!</v>
      </c>
      <c r="C65" s="527"/>
      <c r="D65" s="527"/>
      <c r="E65" s="527"/>
      <c r="F65" s="527"/>
      <c r="G65" s="528"/>
      <c r="H65" s="106" t="s">
        <v>45</v>
      </c>
      <c r="I65" s="129"/>
      <c r="J65" s="127"/>
      <c r="K65" s="127"/>
      <c r="L65" s="127"/>
      <c r="M65" s="127"/>
      <c r="N65" s="127"/>
      <c r="O65" s="127"/>
      <c r="P65" s="127"/>
      <c r="Q65" s="127"/>
      <c r="R65" s="127"/>
      <c r="S65" s="127"/>
      <c r="T65" s="127"/>
      <c r="U65" s="100"/>
      <c r="V65" s="100"/>
      <c r="W65" s="100"/>
      <c r="X65" s="100"/>
      <c r="Y65" s="100"/>
      <c r="Z65" s="100"/>
      <c r="AA65" s="100"/>
      <c r="AB65" s="100"/>
      <c r="AC65" s="100"/>
      <c r="AD65" s="100"/>
      <c r="AE65" s="100"/>
      <c r="AF65" s="100"/>
      <c r="AG65" s="100"/>
      <c r="AH65" s="100"/>
      <c r="AI65" s="100"/>
    </row>
    <row r="66" spans="1:35" s="78" customFormat="1" ht="24.75" hidden="1" customHeight="1" thickBot="1" x14ac:dyDescent="0.3">
      <c r="A66" s="525"/>
      <c r="B66" s="529"/>
      <c r="C66" s="530"/>
      <c r="D66" s="530"/>
      <c r="E66" s="530"/>
      <c r="F66" s="530"/>
      <c r="G66" s="531"/>
      <c r="H66" s="111" t="s">
        <v>46</v>
      </c>
      <c r="I66" s="124"/>
      <c r="J66" s="125"/>
      <c r="K66" s="125"/>
      <c r="L66" s="125"/>
      <c r="M66" s="125"/>
      <c r="N66" s="125"/>
      <c r="O66" s="125"/>
      <c r="P66" s="125"/>
      <c r="Q66" s="125"/>
      <c r="R66" s="125"/>
      <c r="S66" s="125"/>
      <c r="T66" s="125"/>
      <c r="U66" s="100"/>
      <c r="V66" s="100"/>
      <c r="W66" s="100"/>
      <c r="X66" s="100"/>
      <c r="Y66" s="100"/>
      <c r="Z66" s="100"/>
      <c r="AA66" s="100"/>
      <c r="AB66" s="100"/>
      <c r="AC66" s="100"/>
      <c r="AD66" s="100"/>
      <c r="AE66" s="100"/>
      <c r="AF66" s="100"/>
      <c r="AG66" s="100"/>
      <c r="AH66" s="100"/>
      <c r="AI66" s="100"/>
    </row>
    <row r="67" spans="1:35" s="78" customFormat="1" ht="24.75" hidden="1" customHeight="1" x14ac:dyDescent="0.25">
      <c r="A67" s="524" t="e">
        <f>'[2]SEPG-F-007'!#REF!</f>
        <v>#REF!</v>
      </c>
      <c r="B67" s="526" t="e">
        <f>IF(COUNTA('[2]SEPG-F-007'!#REF!)&gt;0,'[2]SEPG-F-007'!#REF!,"")</f>
        <v>#REF!</v>
      </c>
      <c r="C67" s="527"/>
      <c r="D67" s="527"/>
      <c r="E67" s="527"/>
      <c r="F67" s="527"/>
      <c r="G67" s="528"/>
      <c r="H67" s="106" t="s">
        <v>45</v>
      </c>
      <c r="I67" s="129"/>
      <c r="J67" s="127"/>
      <c r="K67" s="127"/>
      <c r="L67" s="127"/>
      <c r="M67" s="127"/>
      <c r="N67" s="127"/>
      <c r="O67" s="127"/>
      <c r="P67" s="127"/>
      <c r="Q67" s="127"/>
      <c r="R67" s="127"/>
      <c r="S67" s="127"/>
      <c r="T67" s="127"/>
      <c r="U67" s="100"/>
      <c r="V67" s="100"/>
      <c r="W67" s="100"/>
      <c r="X67" s="100"/>
      <c r="Y67" s="100"/>
      <c r="Z67" s="100"/>
      <c r="AA67" s="100"/>
      <c r="AB67" s="100"/>
      <c r="AC67" s="100"/>
      <c r="AD67" s="100"/>
      <c r="AE67" s="100"/>
      <c r="AF67" s="100"/>
      <c r="AG67" s="100"/>
      <c r="AH67" s="100"/>
      <c r="AI67" s="100"/>
    </row>
    <row r="68" spans="1:35" s="78" customFormat="1" ht="24.75" hidden="1" customHeight="1" thickBot="1" x14ac:dyDescent="0.3">
      <c r="A68" s="525"/>
      <c r="B68" s="529"/>
      <c r="C68" s="530"/>
      <c r="D68" s="530"/>
      <c r="E68" s="530"/>
      <c r="F68" s="530"/>
      <c r="G68" s="531"/>
      <c r="H68" s="111" t="s">
        <v>46</v>
      </c>
      <c r="I68" s="124"/>
      <c r="J68" s="125"/>
      <c r="K68" s="125"/>
      <c r="L68" s="125"/>
      <c r="M68" s="125"/>
      <c r="N68" s="125"/>
      <c r="O68" s="125"/>
      <c r="P68" s="125"/>
      <c r="Q68" s="125"/>
      <c r="R68" s="125"/>
      <c r="S68" s="125"/>
      <c r="T68" s="125"/>
      <c r="U68" s="100"/>
      <c r="V68" s="100"/>
      <c r="W68" s="100"/>
      <c r="X68" s="100"/>
      <c r="Y68" s="100"/>
      <c r="Z68" s="100"/>
      <c r="AA68" s="100"/>
      <c r="AB68" s="100"/>
      <c r="AC68" s="100"/>
      <c r="AD68" s="100"/>
      <c r="AE68" s="100"/>
      <c r="AF68" s="100"/>
      <c r="AG68" s="100"/>
      <c r="AH68" s="100"/>
      <c r="AI68" s="100"/>
    </row>
    <row r="69" spans="1:35" s="78" customFormat="1" ht="24.75" hidden="1" customHeight="1" x14ac:dyDescent="0.25">
      <c r="A69" s="524" t="e">
        <f>'[2]SEPG-F-007'!#REF!</f>
        <v>#REF!</v>
      </c>
      <c r="B69" s="526" t="e">
        <f>IF(COUNTA('[2]SEPG-F-007'!#REF!)&gt;0,'[2]SEPG-F-007'!#REF!,"")</f>
        <v>#REF!</v>
      </c>
      <c r="C69" s="527"/>
      <c r="D69" s="527"/>
      <c r="E69" s="527"/>
      <c r="F69" s="527"/>
      <c r="G69" s="528"/>
      <c r="H69" s="106" t="s">
        <v>45</v>
      </c>
      <c r="I69" s="129"/>
      <c r="J69" s="127"/>
      <c r="K69" s="127"/>
      <c r="L69" s="127"/>
      <c r="M69" s="127"/>
      <c r="N69" s="127"/>
      <c r="O69" s="127"/>
      <c r="P69" s="127"/>
      <c r="Q69" s="127"/>
      <c r="R69" s="127"/>
      <c r="S69" s="127"/>
      <c r="T69" s="127"/>
      <c r="U69" s="100"/>
      <c r="V69" s="100"/>
      <c r="W69" s="100"/>
      <c r="X69" s="100"/>
      <c r="Y69" s="100"/>
      <c r="Z69" s="100"/>
      <c r="AA69" s="100"/>
      <c r="AB69" s="100"/>
      <c r="AC69" s="100"/>
      <c r="AD69" s="100"/>
      <c r="AE69" s="100"/>
      <c r="AF69" s="100"/>
      <c r="AG69" s="100"/>
      <c r="AH69" s="100"/>
      <c r="AI69" s="100"/>
    </row>
    <row r="70" spans="1:35" s="78" customFormat="1" ht="24.75" hidden="1" customHeight="1" thickBot="1" x14ac:dyDescent="0.3">
      <c r="A70" s="525"/>
      <c r="B70" s="529"/>
      <c r="C70" s="530"/>
      <c r="D70" s="530"/>
      <c r="E70" s="530"/>
      <c r="F70" s="530"/>
      <c r="G70" s="531"/>
      <c r="H70" s="111" t="s">
        <v>46</v>
      </c>
      <c r="I70" s="124"/>
      <c r="J70" s="125"/>
      <c r="K70" s="125"/>
      <c r="L70" s="125"/>
      <c r="M70" s="125"/>
      <c r="N70" s="125"/>
      <c r="O70" s="125"/>
      <c r="P70" s="125"/>
      <c r="Q70" s="125"/>
      <c r="R70" s="125"/>
      <c r="S70" s="125"/>
      <c r="T70" s="125"/>
      <c r="U70" s="100"/>
      <c r="V70" s="100"/>
      <c r="W70" s="100"/>
      <c r="X70" s="100"/>
      <c r="Y70" s="100"/>
      <c r="Z70" s="100"/>
      <c r="AA70" s="100"/>
      <c r="AB70" s="100"/>
      <c r="AC70" s="100"/>
      <c r="AD70" s="100"/>
      <c r="AE70" s="100"/>
      <c r="AF70" s="100"/>
      <c r="AG70" s="100"/>
      <c r="AH70" s="100"/>
      <c r="AI70" s="100"/>
    </row>
    <row r="71" spans="1:35" s="78" customFormat="1" ht="24.75" hidden="1" customHeight="1" x14ac:dyDescent="0.25">
      <c r="A71" s="612" t="e">
        <f>'[2]SEPG-F-007'!#REF!</f>
        <v>#REF!</v>
      </c>
      <c r="B71" s="542" t="e">
        <f>IF(COUNTA('[2]SEPG-F-007'!#REF!)&gt;0,'[2]SEPG-F-007'!#REF!,"")</f>
        <v>#REF!</v>
      </c>
      <c r="C71" s="543"/>
      <c r="D71" s="543"/>
      <c r="E71" s="543"/>
      <c r="F71" s="543"/>
      <c r="G71" s="544"/>
      <c r="H71" s="133" t="s">
        <v>45</v>
      </c>
      <c r="I71" s="121"/>
      <c r="J71" s="122"/>
      <c r="K71" s="122"/>
      <c r="L71" s="122"/>
      <c r="M71" s="122"/>
      <c r="N71" s="122"/>
      <c r="O71" s="122"/>
      <c r="P71" s="122"/>
      <c r="Q71" s="122"/>
      <c r="R71" s="122"/>
      <c r="S71" s="122"/>
      <c r="T71" s="122"/>
      <c r="U71" s="100"/>
      <c r="V71" s="100"/>
      <c r="W71" s="100"/>
      <c r="X71" s="100"/>
      <c r="Y71" s="100"/>
      <c r="Z71" s="100"/>
      <c r="AA71" s="100"/>
      <c r="AB71" s="100"/>
      <c r="AC71" s="100"/>
      <c r="AD71" s="100"/>
      <c r="AE71" s="100"/>
      <c r="AF71" s="100"/>
      <c r="AG71" s="100"/>
      <c r="AH71" s="100"/>
      <c r="AI71" s="100"/>
    </row>
    <row r="72" spans="1:35" s="78" customFormat="1" ht="24.75" hidden="1" customHeight="1" thickBot="1" x14ac:dyDescent="0.3">
      <c r="A72" s="525"/>
      <c r="B72" s="529"/>
      <c r="C72" s="530"/>
      <c r="D72" s="530"/>
      <c r="E72" s="530"/>
      <c r="F72" s="530"/>
      <c r="G72" s="531"/>
      <c r="H72" s="111" t="s">
        <v>46</v>
      </c>
      <c r="I72" s="124"/>
      <c r="J72" s="125"/>
      <c r="K72" s="125"/>
      <c r="L72" s="125"/>
      <c r="M72" s="125"/>
      <c r="N72" s="125"/>
      <c r="O72" s="125"/>
      <c r="P72" s="125"/>
      <c r="Q72" s="125"/>
      <c r="R72" s="125"/>
      <c r="S72" s="125"/>
      <c r="T72" s="125"/>
      <c r="U72" s="100"/>
      <c r="V72" s="100"/>
      <c r="W72" s="100"/>
      <c r="X72" s="100"/>
      <c r="Y72" s="100"/>
      <c r="Z72" s="100"/>
      <c r="AA72" s="100"/>
      <c r="AB72" s="100"/>
      <c r="AC72" s="100"/>
      <c r="AD72" s="100"/>
      <c r="AE72" s="100"/>
      <c r="AF72" s="100"/>
      <c r="AG72" s="100"/>
      <c r="AH72" s="100"/>
      <c r="AI72" s="100"/>
    </row>
    <row r="73" spans="1:35" ht="29.25" customHeight="1" x14ac:dyDescent="0.2"/>
    <row r="74" spans="1:35" ht="13.5" thickBot="1" x14ac:dyDescent="0.25"/>
    <row r="75" spans="1:35" ht="15" x14ac:dyDescent="0.2">
      <c r="A75" s="609" t="s">
        <v>333</v>
      </c>
      <c r="B75" s="610"/>
      <c r="C75" s="610"/>
      <c r="D75" s="610"/>
      <c r="E75" s="610"/>
      <c r="F75" s="610"/>
      <c r="G75" s="610"/>
      <c r="H75" s="610"/>
      <c r="I75" s="610"/>
      <c r="J75" s="610"/>
      <c r="K75" s="610"/>
      <c r="L75" s="610"/>
      <c r="M75" s="610"/>
      <c r="N75" s="610"/>
      <c r="O75" s="610" t="s">
        <v>6</v>
      </c>
      <c r="P75" s="610"/>
      <c r="Q75" s="610"/>
      <c r="R75" s="610"/>
      <c r="S75" s="610"/>
      <c r="T75" s="610"/>
      <c r="U75" s="610"/>
      <c r="V75" s="610"/>
      <c r="W75" s="610"/>
      <c r="X75" s="610"/>
      <c r="Y75" s="610" t="s">
        <v>334</v>
      </c>
      <c r="Z75" s="610"/>
      <c r="AA75" s="610"/>
      <c r="AB75" s="610"/>
      <c r="AC75" s="610"/>
      <c r="AD75" s="610"/>
      <c r="AE75" s="610"/>
      <c r="AF75" s="610"/>
      <c r="AG75" s="610"/>
      <c r="AH75" s="610"/>
      <c r="AI75" s="611"/>
    </row>
    <row r="76" spans="1:35" ht="13.5" thickBot="1" x14ac:dyDescent="0.25">
      <c r="A76" s="616" t="s">
        <v>42</v>
      </c>
      <c r="B76" s="602"/>
      <c r="C76" s="602"/>
      <c r="D76" s="602"/>
      <c r="E76" s="602"/>
      <c r="F76" s="602"/>
      <c r="G76" s="602"/>
      <c r="H76" s="602" t="s">
        <v>146</v>
      </c>
      <c r="I76" s="602"/>
      <c r="J76" s="602"/>
      <c r="K76" s="602"/>
      <c r="L76" s="602"/>
      <c r="M76" s="602"/>
      <c r="N76" s="250" t="s">
        <v>313</v>
      </c>
      <c r="O76" s="602" t="s">
        <v>42</v>
      </c>
      <c r="P76" s="602"/>
      <c r="Q76" s="602"/>
      <c r="R76" s="602"/>
      <c r="S76" s="602"/>
      <c r="T76" s="602"/>
      <c r="U76" s="602" t="s">
        <v>146</v>
      </c>
      <c r="V76" s="602"/>
      <c r="W76" s="602" t="s">
        <v>313</v>
      </c>
      <c r="X76" s="602"/>
      <c r="Y76" s="602" t="s">
        <v>42</v>
      </c>
      <c r="Z76" s="602"/>
      <c r="AA76" s="602"/>
      <c r="AB76" s="602" t="s">
        <v>146</v>
      </c>
      <c r="AC76" s="602"/>
      <c r="AD76" s="602"/>
      <c r="AE76" s="602"/>
      <c r="AF76" s="602" t="s">
        <v>313</v>
      </c>
      <c r="AG76" s="602"/>
      <c r="AH76" s="602"/>
      <c r="AI76" s="603"/>
    </row>
    <row r="77" spans="1:35" ht="13.5" thickTop="1" x14ac:dyDescent="0.2">
      <c r="A77" s="604" t="s">
        <v>452</v>
      </c>
      <c r="B77" s="605"/>
      <c r="C77" s="605"/>
      <c r="D77" s="605"/>
      <c r="E77" s="605"/>
      <c r="F77" s="605"/>
      <c r="G77" s="605"/>
      <c r="H77" s="605" t="s">
        <v>336</v>
      </c>
      <c r="I77" s="605"/>
      <c r="J77" s="605"/>
      <c r="K77" s="605"/>
      <c r="L77" s="605"/>
      <c r="M77" s="605"/>
      <c r="N77" s="188"/>
      <c r="O77" s="605" t="s">
        <v>337</v>
      </c>
      <c r="P77" s="605"/>
      <c r="Q77" s="605"/>
      <c r="R77" s="605"/>
      <c r="S77" s="605"/>
      <c r="T77" s="605"/>
      <c r="U77" s="605" t="s">
        <v>338</v>
      </c>
      <c r="V77" s="605"/>
      <c r="W77" s="606">
        <v>43192</v>
      </c>
      <c r="X77" s="605"/>
      <c r="Y77" s="605" t="s">
        <v>460</v>
      </c>
      <c r="Z77" s="605"/>
      <c r="AA77" s="605"/>
      <c r="AB77" s="622" t="s">
        <v>466</v>
      </c>
      <c r="AC77" s="622"/>
      <c r="AD77" s="622"/>
      <c r="AE77" s="622"/>
      <c r="AF77" s="606"/>
      <c r="AG77" s="605"/>
      <c r="AH77" s="605"/>
      <c r="AI77" s="623"/>
    </row>
    <row r="78" spans="1:35" x14ac:dyDescent="0.2">
      <c r="A78" s="613" t="s">
        <v>453</v>
      </c>
      <c r="B78" s="614"/>
      <c r="C78" s="614"/>
      <c r="D78" s="614"/>
      <c r="E78" s="614"/>
      <c r="F78" s="614"/>
      <c r="G78" s="614"/>
      <c r="H78" s="614" t="s">
        <v>336</v>
      </c>
      <c r="I78" s="614"/>
      <c r="J78" s="614"/>
      <c r="K78" s="614"/>
      <c r="L78" s="614"/>
      <c r="M78" s="614"/>
      <c r="N78" s="189"/>
      <c r="O78" s="614" t="s">
        <v>450</v>
      </c>
      <c r="P78" s="614"/>
      <c r="Q78" s="614"/>
      <c r="R78" s="614"/>
      <c r="S78" s="614"/>
      <c r="T78" s="614"/>
      <c r="U78" s="614" t="s">
        <v>451</v>
      </c>
      <c r="V78" s="614"/>
      <c r="W78" s="615">
        <v>43192</v>
      </c>
      <c r="X78" s="614"/>
      <c r="Y78" s="614"/>
      <c r="Z78" s="614"/>
      <c r="AA78" s="614"/>
      <c r="AB78" s="614"/>
      <c r="AC78" s="614"/>
      <c r="AD78" s="614"/>
      <c r="AE78" s="614"/>
      <c r="AF78" s="615"/>
      <c r="AG78" s="614"/>
      <c r="AH78" s="614"/>
      <c r="AI78" s="621"/>
    </row>
    <row r="79" spans="1:35" x14ac:dyDescent="0.2">
      <c r="A79" s="613" t="s">
        <v>454</v>
      </c>
      <c r="B79" s="614"/>
      <c r="C79" s="614"/>
      <c r="D79" s="614"/>
      <c r="E79" s="614"/>
      <c r="F79" s="614"/>
      <c r="G79" s="614"/>
      <c r="H79" s="614" t="s">
        <v>464</v>
      </c>
      <c r="I79" s="614"/>
      <c r="J79" s="614"/>
      <c r="K79" s="614"/>
      <c r="L79" s="614"/>
      <c r="M79" s="614"/>
      <c r="N79" s="189"/>
      <c r="O79" s="614" t="s">
        <v>459</v>
      </c>
      <c r="P79" s="614"/>
      <c r="Q79" s="614"/>
      <c r="R79" s="614"/>
      <c r="S79" s="614"/>
      <c r="T79" s="614"/>
      <c r="U79" s="614" t="s">
        <v>336</v>
      </c>
      <c r="V79" s="614"/>
      <c r="W79" s="615">
        <v>43192</v>
      </c>
      <c r="X79" s="614"/>
      <c r="Y79" s="614"/>
      <c r="Z79" s="614"/>
      <c r="AA79" s="614"/>
      <c r="AB79" s="614"/>
      <c r="AC79" s="614"/>
      <c r="AD79" s="614"/>
      <c r="AE79" s="614"/>
      <c r="AF79" s="615"/>
      <c r="AG79" s="614"/>
      <c r="AH79" s="614"/>
      <c r="AI79" s="621"/>
    </row>
    <row r="80" spans="1:35" x14ac:dyDescent="0.2">
      <c r="A80" s="613" t="s">
        <v>455</v>
      </c>
      <c r="B80" s="614"/>
      <c r="C80" s="614"/>
      <c r="D80" s="614"/>
      <c r="E80" s="614"/>
      <c r="F80" s="614"/>
      <c r="G80" s="614"/>
      <c r="H80" s="614" t="s">
        <v>463</v>
      </c>
      <c r="I80" s="614"/>
      <c r="J80" s="614"/>
      <c r="K80" s="614"/>
      <c r="L80" s="614"/>
      <c r="M80" s="614"/>
      <c r="N80" s="189"/>
      <c r="O80" s="614"/>
      <c r="P80" s="614"/>
      <c r="Q80" s="614"/>
      <c r="R80" s="614"/>
      <c r="S80" s="614"/>
      <c r="T80" s="614"/>
      <c r="U80" s="614"/>
      <c r="V80" s="614"/>
      <c r="W80" s="615"/>
      <c r="X80" s="614"/>
      <c r="Y80" s="614"/>
      <c r="Z80" s="614"/>
      <c r="AA80" s="614"/>
      <c r="AB80" s="614"/>
      <c r="AC80" s="614"/>
      <c r="AD80" s="614"/>
      <c r="AE80" s="614"/>
      <c r="AF80" s="615"/>
      <c r="AG80" s="614"/>
      <c r="AH80" s="614"/>
      <c r="AI80" s="621"/>
    </row>
    <row r="81" spans="1:35" x14ac:dyDescent="0.2">
      <c r="A81" s="613" t="s">
        <v>456</v>
      </c>
      <c r="B81" s="614"/>
      <c r="C81" s="614"/>
      <c r="D81" s="614"/>
      <c r="E81" s="614"/>
      <c r="F81" s="614"/>
      <c r="G81" s="614"/>
      <c r="H81" s="614" t="s">
        <v>463</v>
      </c>
      <c r="I81" s="614"/>
      <c r="J81" s="614"/>
      <c r="K81" s="614"/>
      <c r="L81" s="614"/>
      <c r="M81" s="614"/>
      <c r="N81" s="189"/>
      <c r="O81" s="614"/>
      <c r="P81" s="614"/>
      <c r="Q81" s="614"/>
      <c r="R81" s="614"/>
      <c r="S81" s="614"/>
      <c r="T81" s="614"/>
      <c r="U81" s="614"/>
      <c r="V81" s="614"/>
      <c r="W81" s="615"/>
      <c r="X81" s="614"/>
      <c r="Y81" s="614"/>
      <c r="Z81" s="614"/>
      <c r="AA81" s="614"/>
      <c r="AB81" s="614"/>
      <c r="AC81" s="614"/>
      <c r="AD81" s="614"/>
      <c r="AE81" s="614"/>
      <c r="AF81" s="615"/>
      <c r="AG81" s="614"/>
      <c r="AH81" s="614"/>
      <c r="AI81" s="621"/>
    </row>
    <row r="82" spans="1:35" x14ac:dyDescent="0.2">
      <c r="A82" s="613" t="s">
        <v>457</v>
      </c>
      <c r="B82" s="614"/>
      <c r="C82" s="614"/>
      <c r="D82" s="614"/>
      <c r="E82" s="614"/>
      <c r="F82" s="614"/>
      <c r="G82" s="614"/>
      <c r="H82" s="614" t="s">
        <v>463</v>
      </c>
      <c r="I82" s="614"/>
      <c r="J82" s="614"/>
      <c r="K82" s="614"/>
      <c r="L82" s="614"/>
      <c r="M82" s="614"/>
      <c r="N82" s="189"/>
      <c r="O82" s="614"/>
      <c r="P82" s="614"/>
      <c r="Q82" s="614"/>
      <c r="R82" s="614"/>
      <c r="S82" s="614"/>
      <c r="T82" s="614"/>
      <c r="U82" s="614"/>
      <c r="V82" s="614"/>
      <c r="W82" s="615"/>
      <c r="X82" s="614"/>
      <c r="Y82" s="614"/>
      <c r="Z82" s="614"/>
      <c r="AA82" s="614"/>
      <c r="AB82" s="614"/>
      <c r="AC82" s="614"/>
      <c r="AD82" s="614"/>
      <c r="AE82" s="614"/>
      <c r="AF82" s="615"/>
      <c r="AG82" s="614"/>
      <c r="AH82" s="614"/>
      <c r="AI82" s="621"/>
    </row>
    <row r="83" spans="1:35" x14ac:dyDescent="0.2">
      <c r="A83" s="613" t="s">
        <v>458</v>
      </c>
      <c r="B83" s="614"/>
      <c r="C83" s="614"/>
      <c r="D83" s="614"/>
      <c r="E83" s="614"/>
      <c r="F83" s="614"/>
      <c r="G83" s="614"/>
      <c r="H83" s="614" t="s">
        <v>463</v>
      </c>
      <c r="I83" s="614"/>
      <c r="J83" s="614"/>
      <c r="K83" s="614"/>
      <c r="L83" s="614"/>
      <c r="M83" s="614"/>
      <c r="N83" s="189"/>
      <c r="O83" s="614"/>
      <c r="P83" s="614"/>
      <c r="Q83" s="614"/>
      <c r="R83" s="614"/>
      <c r="S83" s="614"/>
      <c r="T83" s="614"/>
      <c r="U83" s="614"/>
      <c r="V83" s="614"/>
      <c r="W83" s="615"/>
      <c r="X83" s="614"/>
      <c r="Y83" s="614"/>
      <c r="Z83" s="614"/>
      <c r="AA83" s="614"/>
      <c r="AB83" s="614"/>
      <c r="AC83" s="614"/>
      <c r="AD83" s="614"/>
      <c r="AE83" s="614"/>
      <c r="AF83" s="615"/>
      <c r="AG83" s="614"/>
      <c r="AH83" s="614"/>
      <c r="AI83" s="621"/>
    </row>
    <row r="84" spans="1:35" x14ac:dyDescent="0.2">
      <c r="A84" s="613" t="s">
        <v>462</v>
      </c>
      <c r="B84" s="614"/>
      <c r="C84" s="614"/>
      <c r="D84" s="614"/>
      <c r="E84" s="614"/>
      <c r="F84" s="614"/>
      <c r="G84" s="614"/>
      <c r="H84" s="614" t="s">
        <v>465</v>
      </c>
      <c r="I84" s="614"/>
      <c r="J84" s="614"/>
      <c r="K84" s="614"/>
      <c r="L84" s="614"/>
      <c r="M84" s="614"/>
      <c r="N84" s="189"/>
      <c r="O84" s="614"/>
      <c r="P84" s="614"/>
      <c r="Q84" s="614"/>
      <c r="R84" s="614"/>
      <c r="S84" s="614"/>
      <c r="T84" s="614"/>
      <c r="U84" s="614"/>
      <c r="V84" s="614"/>
      <c r="W84" s="615"/>
      <c r="X84" s="614"/>
      <c r="Y84" s="614"/>
      <c r="Z84" s="614"/>
      <c r="AA84" s="614"/>
      <c r="AB84" s="614"/>
      <c r="AC84" s="614"/>
      <c r="AD84" s="614"/>
      <c r="AE84" s="614"/>
      <c r="AF84" s="615"/>
      <c r="AG84" s="614"/>
      <c r="AH84" s="614"/>
      <c r="AI84" s="621"/>
    </row>
    <row r="85" spans="1:35" x14ac:dyDescent="0.2">
      <c r="A85" s="613"/>
      <c r="B85" s="614"/>
      <c r="C85" s="614"/>
      <c r="D85" s="614"/>
      <c r="E85" s="614"/>
      <c r="F85" s="614"/>
      <c r="G85" s="614"/>
      <c r="H85" s="614"/>
      <c r="I85" s="614"/>
      <c r="J85" s="614"/>
      <c r="K85" s="614"/>
      <c r="L85" s="614"/>
      <c r="M85" s="614"/>
      <c r="N85" s="189"/>
      <c r="O85" s="614"/>
      <c r="P85" s="614"/>
      <c r="Q85" s="614"/>
      <c r="R85" s="614"/>
      <c r="S85" s="614"/>
      <c r="T85" s="614"/>
      <c r="U85" s="614"/>
      <c r="V85" s="614"/>
      <c r="W85" s="615"/>
      <c r="X85" s="614"/>
      <c r="Y85" s="614"/>
      <c r="Z85" s="614"/>
      <c r="AA85" s="614"/>
      <c r="AB85" s="614"/>
      <c r="AC85" s="614"/>
      <c r="AD85" s="614"/>
      <c r="AE85" s="614"/>
      <c r="AF85" s="615"/>
      <c r="AG85" s="614"/>
      <c r="AH85" s="614"/>
      <c r="AI85" s="621"/>
    </row>
    <row r="86" spans="1:35" ht="13.5" thickBot="1" x14ac:dyDescent="0.25">
      <c r="A86" s="624"/>
      <c r="B86" s="625"/>
      <c r="C86" s="625"/>
      <c r="D86" s="625"/>
      <c r="E86" s="625"/>
      <c r="F86" s="625"/>
      <c r="G86" s="625"/>
      <c r="H86" s="625"/>
      <c r="I86" s="625"/>
      <c r="J86" s="625"/>
      <c r="K86" s="625"/>
      <c r="L86" s="625"/>
      <c r="M86" s="625"/>
      <c r="N86" s="251"/>
      <c r="O86" s="625"/>
      <c r="P86" s="625"/>
      <c r="Q86" s="625"/>
      <c r="R86" s="625"/>
      <c r="S86" s="625"/>
      <c r="T86" s="625"/>
      <c r="U86" s="625"/>
      <c r="V86" s="625"/>
      <c r="W86" s="625"/>
      <c r="X86" s="625"/>
      <c r="Y86" s="625"/>
      <c r="Z86" s="625"/>
      <c r="AA86" s="625"/>
      <c r="AB86" s="625"/>
      <c r="AC86" s="625"/>
      <c r="AD86" s="625"/>
      <c r="AE86" s="625"/>
      <c r="AF86" s="625"/>
      <c r="AG86" s="625"/>
      <c r="AH86" s="625"/>
      <c r="AI86" s="626"/>
    </row>
  </sheetData>
  <mergeCells count="279">
    <mergeCell ref="A83:G83"/>
    <mergeCell ref="H83:M83"/>
    <mergeCell ref="O83:T83"/>
    <mergeCell ref="U83:V83"/>
    <mergeCell ref="W83:X83"/>
    <mergeCell ref="Y83:AA83"/>
    <mergeCell ref="AB83:AE83"/>
    <mergeCell ref="AF83:AI83"/>
    <mergeCell ref="AB80:AE80"/>
    <mergeCell ref="AF80:AI80"/>
    <mergeCell ref="A81:G81"/>
    <mergeCell ref="H81:M81"/>
    <mergeCell ref="O81:T81"/>
    <mergeCell ref="U81:V81"/>
    <mergeCell ref="W81:X81"/>
    <mergeCell ref="Y81:AA81"/>
    <mergeCell ref="AB81:AE81"/>
    <mergeCell ref="AF81:AI81"/>
    <mergeCell ref="A80:G80"/>
    <mergeCell ref="H80:M80"/>
    <mergeCell ref="O80:T80"/>
    <mergeCell ref="U80:V80"/>
    <mergeCell ref="W80:X80"/>
    <mergeCell ref="Y80:AA80"/>
    <mergeCell ref="AB85:AE85"/>
    <mergeCell ref="AF85:AI85"/>
    <mergeCell ref="A86:G86"/>
    <mergeCell ref="H86:M86"/>
    <mergeCell ref="O86:T86"/>
    <mergeCell ref="U86:V86"/>
    <mergeCell ref="W86:X86"/>
    <mergeCell ref="Y86:AA86"/>
    <mergeCell ref="AB86:AE86"/>
    <mergeCell ref="AF86:AI86"/>
    <mergeCell ref="A85:G85"/>
    <mergeCell ref="H85:M85"/>
    <mergeCell ref="O85:T85"/>
    <mergeCell ref="U85:V85"/>
    <mergeCell ref="W85:X85"/>
    <mergeCell ref="Y85:AA85"/>
    <mergeCell ref="AF84:AI84"/>
    <mergeCell ref="W79:X79"/>
    <mergeCell ref="Y77:AA77"/>
    <mergeCell ref="AB77:AE77"/>
    <mergeCell ref="AF77:AI77"/>
    <mergeCell ref="Q35:Q36"/>
    <mergeCell ref="A33:A34"/>
    <mergeCell ref="A79:G79"/>
    <mergeCell ref="H79:M79"/>
    <mergeCell ref="O79:T79"/>
    <mergeCell ref="U79:V79"/>
    <mergeCell ref="AF78:AI78"/>
    <mergeCell ref="A84:G84"/>
    <mergeCell ref="Y79:AA79"/>
    <mergeCell ref="AB79:AE79"/>
    <mergeCell ref="AF79:AI79"/>
    <mergeCell ref="A82:G82"/>
    <mergeCell ref="H82:M82"/>
    <mergeCell ref="O82:T82"/>
    <mergeCell ref="U82:V82"/>
    <mergeCell ref="W82:X82"/>
    <mergeCell ref="Y82:AA82"/>
    <mergeCell ref="AB82:AE82"/>
    <mergeCell ref="AF82:AI82"/>
    <mergeCell ref="AB78:AE78"/>
    <mergeCell ref="U76:V76"/>
    <mergeCell ref="W76:X76"/>
    <mergeCell ref="Y76:AA76"/>
    <mergeCell ref="AB76:AE76"/>
    <mergeCell ref="H84:M84"/>
    <mergeCell ref="O84:T84"/>
    <mergeCell ref="U84:V84"/>
    <mergeCell ref="W84:X84"/>
    <mergeCell ref="Y84:AA84"/>
    <mergeCell ref="AB84:AE84"/>
    <mergeCell ref="O76:T76"/>
    <mergeCell ref="A78:G78"/>
    <mergeCell ref="H78:M78"/>
    <mergeCell ref="O78:T78"/>
    <mergeCell ref="U78:V78"/>
    <mergeCell ref="W78:X78"/>
    <mergeCell ref="Y78:AA78"/>
    <mergeCell ref="A43:A44"/>
    <mergeCell ref="B43:G44"/>
    <mergeCell ref="A27:A28"/>
    <mergeCell ref="B29:G30"/>
    <mergeCell ref="P29:P30"/>
    <mergeCell ref="A65:A66"/>
    <mergeCell ref="B65:G66"/>
    <mergeCell ref="Z57:Z58"/>
    <mergeCell ref="AA57:AA58"/>
    <mergeCell ref="A71:A72"/>
    <mergeCell ref="A76:G76"/>
    <mergeCell ref="H76:M76"/>
    <mergeCell ref="A55:A56"/>
    <mergeCell ref="B55:G56"/>
    <mergeCell ref="Z55:Z56"/>
    <mergeCell ref="AA55:AA56"/>
    <mergeCell ref="Z41:Z42"/>
    <mergeCell ref="AA41:AA42"/>
    <mergeCell ref="AF76:AI76"/>
    <mergeCell ref="A77:G77"/>
    <mergeCell ref="H77:M77"/>
    <mergeCell ref="O77:T77"/>
    <mergeCell ref="U77:V77"/>
    <mergeCell ref="W77:X77"/>
    <mergeCell ref="V16:X16"/>
    <mergeCell ref="Y16:AA16"/>
    <mergeCell ref="AB16:AC16"/>
    <mergeCell ref="AD16:AI16"/>
    <mergeCell ref="A75:N75"/>
    <mergeCell ref="O75:X75"/>
    <mergeCell ref="Y75:AI75"/>
    <mergeCell ref="A35:A36"/>
    <mergeCell ref="B35:G36"/>
    <mergeCell ref="P35:P36"/>
    <mergeCell ref="A16:E16"/>
    <mergeCell ref="F16:J16"/>
    <mergeCell ref="K16:N16"/>
    <mergeCell ref="A41:A42"/>
    <mergeCell ref="B41:G42"/>
    <mergeCell ref="Q25:Q26"/>
    <mergeCell ref="A25:A26"/>
    <mergeCell ref="B25:G26"/>
    <mergeCell ref="A13:E13"/>
    <mergeCell ref="F13:J13"/>
    <mergeCell ref="K13:N13"/>
    <mergeCell ref="O13:T13"/>
    <mergeCell ref="V13:X13"/>
    <mergeCell ref="Y13:AA13"/>
    <mergeCell ref="A14:E14"/>
    <mergeCell ref="F14:J14"/>
    <mergeCell ref="K14:N14"/>
    <mergeCell ref="O14:T14"/>
    <mergeCell ref="Y12:AA12"/>
    <mergeCell ref="AB12:AC12"/>
    <mergeCell ref="AD12:AI12"/>
    <mergeCell ref="A11:E11"/>
    <mergeCell ref="F11:J11"/>
    <mergeCell ref="K11:N11"/>
    <mergeCell ref="O11:T11"/>
    <mergeCell ref="V11:X11"/>
    <mergeCell ref="Y11:AA11"/>
    <mergeCell ref="A9:T9"/>
    <mergeCell ref="V9:AI9"/>
    <mergeCell ref="A10:J10"/>
    <mergeCell ref="K10:T10"/>
    <mergeCell ref="V10:AA10"/>
    <mergeCell ref="AB10:AI10"/>
    <mergeCell ref="E3:H3"/>
    <mergeCell ref="I3:AB3"/>
    <mergeCell ref="A31:A32"/>
    <mergeCell ref="A21:A22"/>
    <mergeCell ref="B21:G22"/>
    <mergeCell ref="AC3:AF3"/>
    <mergeCell ref="AG3:AI3"/>
    <mergeCell ref="A5:AI5"/>
    <mergeCell ref="F6:AI6"/>
    <mergeCell ref="A8:T8"/>
    <mergeCell ref="V8:AI8"/>
    <mergeCell ref="AB11:AC11"/>
    <mergeCell ref="AD11:AI11"/>
    <mergeCell ref="A12:E12"/>
    <mergeCell ref="F12:J12"/>
    <mergeCell ref="K12:N12"/>
    <mergeCell ref="O12:T12"/>
    <mergeCell ref="V12:X12"/>
    <mergeCell ref="E1:AB1"/>
    <mergeCell ref="AC1:AF1"/>
    <mergeCell ref="AG1:AI1"/>
    <mergeCell ref="E2:H2"/>
    <mergeCell ref="I2:AB2"/>
    <mergeCell ref="AC2:AF2"/>
    <mergeCell ref="AG2:AI2"/>
    <mergeCell ref="A6:E6"/>
    <mergeCell ref="R7:T7"/>
    <mergeCell ref="Y7:AA7"/>
    <mergeCell ref="A1:D3"/>
    <mergeCell ref="Z43:Z44"/>
    <mergeCell ref="AA43:AA44"/>
    <mergeCell ref="B27:G28"/>
    <mergeCell ref="P27:P28"/>
    <mergeCell ref="Q27:Q28"/>
    <mergeCell ref="A29:A30"/>
    <mergeCell ref="B33:G34"/>
    <mergeCell ref="A37:A38"/>
    <mergeCell ref="P25:P26"/>
    <mergeCell ref="A39:A40"/>
    <mergeCell ref="B39:G40"/>
    <mergeCell ref="P39:P40"/>
    <mergeCell ref="Q39:Q40"/>
    <mergeCell ref="B71:G72"/>
    <mergeCell ref="U18:U20"/>
    <mergeCell ref="V18:AA20"/>
    <mergeCell ref="B59:G60"/>
    <mergeCell ref="Z59:Z60"/>
    <mergeCell ref="AA59:AA60"/>
    <mergeCell ref="A61:A62"/>
    <mergeCell ref="B61:G62"/>
    <mergeCell ref="AA61:AA62"/>
    <mergeCell ref="A63:A64"/>
    <mergeCell ref="B63:G64"/>
    <mergeCell ref="A67:A68"/>
    <mergeCell ref="B67:G68"/>
    <mergeCell ref="P21:P22"/>
    <mergeCell ref="Q21:Q22"/>
    <mergeCell ref="P31:P32"/>
    <mergeCell ref="A51:A52"/>
    <mergeCell ref="B51:G52"/>
    <mergeCell ref="Z51:Z52"/>
    <mergeCell ref="AA51:AA52"/>
    <mergeCell ref="A53:A54"/>
    <mergeCell ref="B53:G54"/>
    <mergeCell ref="Z53:Z54"/>
    <mergeCell ref="AA53:AA54"/>
    <mergeCell ref="Z47:Z48"/>
    <mergeCell ref="AA47:AA48"/>
    <mergeCell ref="Z49:Z50"/>
    <mergeCell ref="AA49:AA50"/>
    <mergeCell ref="I18:M19"/>
    <mergeCell ref="A69:A70"/>
    <mergeCell ref="A59:A60"/>
    <mergeCell ref="B69:G70"/>
    <mergeCell ref="Z61:Z62"/>
    <mergeCell ref="A57:A58"/>
    <mergeCell ref="B57:G58"/>
    <mergeCell ref="A45:A46"/>
    <mergeCell ref="B45:G46"/>
    <mergeCell ref="Z45:Z46"/>
    <mergeCell ref="AA45:AA46"/>
    <mergeCell ref="A49:A50"/>
    <mergeCell ref="B49:G50"/>
    <mergeCell ref="A47:A48"/>
    <mergeCell ref="B47:G48"/>
    <mergeCell ref="A18:A20"/>
    <mergeCell ref="B18:G20"/>
    <mergeCell ref="H18:H20"/>
    <mergeCell ref="N18:N20"/>
    <mergeCell ref="O18:O20"/>
    <mergeCell ref="AC18:AG19"/>
    <mergeCell ref="AH18:AH20"/>
    <mergeCell ref="B31:G32"/>
    <mergeCell ref="Q37:Q38"/>
    <mergeCell ref="P37:P38"/>
    <mergeCell ref="A15:E15"/>
    <mergeCell ref="F15:J15"/>
    <mergeCell ref="K15:N15"/>
    <mergeCell ref="O15:T15"/>
    <mergeCell ref="O16:T16"/>
    <mergeCell ref="S21:S22"/>
    <mergeCell ref="A23:A24"/>
    <mergeCell ref="B23:G24"/>
    <mergeCell ref="P23:P24"/>
    <mergeCell ref="Q23:Q24"/>
    <mergeCell ref="B37:G38"/>
    <mergeCell ref="AB13:AC13"/>
    <mergeCell ref="AD13:AI13"/>
    <mergeCell ref="V21:AA25"/>
    <mergeCell ref="Q29:Q30"/>
    <mergeCell ref="Q31:Q32"/>
    <mergeCell ref="Q33:Q34"/>
    <mergeCell ref="P33:P34"/>
    <mergeCell ref="AI18:AI20"/>
    <mergeCell ref="V26:AA30"/>
    <mergeCell ref="AI26:AI30"/>
    <mergeCell ref="U26:U30"/>
    <mergeCell ref="AI21:AI25"/>
    <mergeCell ref="P18:P20"/>
    <mergeCell ref="Q18:Q20"/>
    <mergeCell ref="U21:U25"/>
    <mergeCell ref="V14:X14"/>
    <mergeCell ref="Y14:AA14"/>
    <mergeCell ref="AB14:AC14"/>
    <mergeCell ref="AD14:AI14"/>
    <mergeCell ref="V15:X15"/>
    <mergeCell ref="Y15:AA15"/>
    <mergeCell ref="AB15:AC15"/>
    <mergeCell ref="AD15:AI15"/>
    <mergeCell ref="AB18:AB20"/>
  </mergeCells>
  <conditionalFormatting sqref="S21:S22">
    <cfRule type="containsText" dxfId="345" priority="143" stopIfTrue="1" operator="containsText" text="riesgo extrema">
      <formula>NOT(ISERROR(SEARCH("riesgo extrema",S21)))</formula>
    </cfRule>
    <cfRule type="containsText" dxfId="344" priority="144" stopIfTrue="1" operator="containsText" text="riesgo extrema">
      <formula>NOT(ISERROR(SEARCH("riesgo extrema",S21)))</formula>
    </cfRule>
    <cfRule type="containsText" dxfId="343" priority="145" stopIfTrue="1" operator="containsText" text="riesgo moderada">
      <formula>NOT(ISERROR(SEARCH("riesgo moderada",S21)))</formula>
    </cfRule>
    <cfRule type="containsText" dxfId="342" priority="146" stopIfTrue="1" operator="containsText" text="Riesgo alta">
      <formula>NOT(ISERROR(SEARCH("Riesgo alta",S21)))</formula>
    </cfRule>
    <cfRule type="containsText" dxfId="341" priority="147" stopIfTrue="1" operator="containsText" text="Riesgo baja">
      <formula>NOT(ISERROR(SEARCH("Riesgo baja",S21)))</formula>
    </cfRule>
  </conditionalFormatting>
  <conditionalFormatting sqref="Q21 Q23 Q25 AA41 AA43 AA45 AA47 AA49 AA51 AA53 AA55 AA57 AA59 AA61">
    <cfRule type="containsText" dxfId="340" priority="137" stopIfTrue="1" operator="containsText" text="Riesgo Alto">
      <formula>NOT(ISERROR(SEARCH("Riesgo Alto",Q21)))</formula>
    </cfRule>
    <cfRule type="containsText" dxfId="339" priority="138" stopIfTrue="1" operator="containsText" text="Riesgo Moderado">
      <formula>NOT(ISERROR(SEARCH("Riesgo Moderado",Q21)))</formula>
    </cfRule>
    <cfRule type="containsText" dxfId="338" priority="139" stopIfTrue="1" operator="containsText" text="Riesgo Bajo">
      <formula>NOT(ISERROR(SEARCH("Riesgo Bajo",Q21)))</formula>
    </cfRule>
    <cfRule type="containsText" dxfId="337" priority="140" stopIfTrue="1" operator="containsText" text="Riesgo Alto">
      <formula>NOT(ISERROR(SEARCH("Riesgo Alto",Q21)))</formula>
    </cfRule>
    <cfRule type="containsText" dxfId="336" priority="141" stopIfTrue="1" operator="containsText" text="Riesgo Extremo">
      <formula>NOT(ISERROR(SEARCH("Riesgo Extremo",Q21)))</formula>
    </cfRule>
  </conditionalFormatting>
  <conditionalFormatting sqref="Q21 Q23 Q25 AA41 AA43 AA45 AA47 AA49 AA51 AA53 AA55 AA57 AA59 AA61">
    <cfRule type="containsText" dxfId="335" priority="136" stopIfTrue="1" operator="containsText" text="Riesgo Extremo">
      <formula>NOT(ISERROR(SEARCH("Riesgo Extremo",Q21)))</formula>
    </cfRule>
  </conditionalFormatting>
  <conditionalFormatting sqref="Q31">
    <cfRule type="containsText" dxfId="334" priority="83" stopIfTrue="1" operator="containsText" text="Riesgo Alto">
      <formula>NOT(ISERROR(SEARCH("Riesgo Alto",Q31)))</formula>
    </cfRule>
    <cfRule type="containsText" dxfId="333" priority="84" stopIfTrue="1" operator="containsText" text="Riesgo Moderado">
      <formula>NOT(ISERROR(SEARCH("Riesgo Moderado",Q31)))</formula>
    </cfRule>
    <cfRule type="containsText" dxfId="332" priority="85" stopIfTrue="1" operator="containsText" text="Riesgo Bajo">
      <formula>NOT(ISERROR(SEARCH("Riesgo Bajo",Q31)))</formula>
    </cfRule>
    <cfRule type="containsText" dxfId="331" priority="86" stopIfTrue="1" operator="containsText" text="Riesgo Alto">
      <formula>NOT(ISERROR(SEARCH("Riesgo Alto",Q31)))</formula>
    </cfRule>
    <cfRule type="containsText" dxfId="330" priority="87" stopIfTrue="1" operator="containsText" text="Riesgo Extremo">
      <formula>NOT(ISERROR(SEARCH("Riesgo Extremo",Q31)))</formula>
    </cfRule>
  </conditionalFormatting>
  <conditionalFormatting sqref="Q31">
    <cfRule type="containsText" dxfId="329" priority="82" stopIfTrue="1" operator="containsText" text="Riesgo Extremo">
      <formula>NOT(ISERROR(SEARCH("Riesgo Extremo",Q31)))</formula>
    </cfRule>
  </conditionalFormatting>
  <conditionalFormatting sqref="Q27">
    <cfRule type="containsText" dxfId="328" priority="95" stopIfTrue="1" operator="containsText" text="Riesgo Alto">
      <formula>NOT(ISERROR(SEARCH("Riesgo Alto",Q27)))</formula>
    </cfRule>
    <cfRule type="containsText" dxfId="327" priority="96" stopIfTrue="1" operator="containsText" text="Riesgo Moderado">
      <formula>NOT(ISERROR(SEARCH("Riesgo Moderado",Q27)))</formula>
    </cfRule>
    <cfRule type="containsText" dxfId="326" priority="97" stopIfTrue="1" operator="containsText" text="Riesgo Bajo">
      <formula>NOT(ISERROR(SEARCH("Riesgo Bajo",Q27)))</formula>
    </cfRule>
    <cfRule type="containsText" dxfId="325" priority="98" stopIfTrue="1" operator="containsText" text="Riesgo Alto">
      <formula>NOT(ISERROR(SEARCH("Riesgo Alto",Q27)))</formula>
    </cfRule>
    <cfRule type="containsText" dxfId="324" priority="99" stopIfTrue="1" operator="containsText" text="Riesgo Extremo">
      <formula>NOT(ISERROR(SEARCH("Riesgo Extremo",Q27)))</formula>
    </cfRule>
  </conditionalFormatting>
  <conditionalFormatting sqref="Q27">
    <cfRule type="containsText" dxfId="323" priority="94" stopIfTrue="1" operator="containsText" text="Riesgo Extremo">
      <formula>NOT(ISERROR(SEARCH("Riesgo Extremo",Q27)))</formula>
    </cfRule>
  </conditionalFormatting>
  <conditionalFormatting sqref="Q29">
    <cfRule type="containsText" dxfId="322" priority="89" stopIfTrue="1" operator="containsText" text="Riesgo Alto">
      <formula>NOT(ISERROR(SEARCH("Riesgo Alto",Q29)))</formula>
    </cfRule>
    <cfRule type="containsText" dxfId="321" priority="90" stopIfTrue="1" operator="containsText" text="Riesgo Moderado">
      <formula>NOT(ISERROR(SEARCH("Riesgo Moderado",Q29)))</formula>
    </cfRule>
    <cfRule type="containsText" dxfId="320" priority="91" stopIfTrue="1" operator="containsText" text="Riesgo Bajo">
      <formula>NOT(ISERROR(SEARCH("Riesgo Bajo",Q29)))</formula>
    </cfRule>
    <cfRule type="containsText" dxfId="319" priority="92" stopIfTrue="1" operator="containsText" text="Riesgo Alto">
      <formula>NOT(ISERROR(SEARCH("Riesgo Alto",Q29)))</formula>
    </cfRule>
    <cfRule type="containsText" dxfId="318" priority="93" stopIfTrue="1" operator="containsText" text="Riesgo Extremo">
      <formula>NOT(ISERROR(SEARCH("Riesgo Extremo",Q29)))</formula>
    </cfRule>
  </conditionalFormatting>
  <conditionalFormatting sqref="Q29">
    <cfRule type="containsText" dxfId="317" priority="88" stopIfTrue="1" operator="containsText" text="Riesgo Extremo">
      <formula>NOT(ISERROR(SEARCH("Riesgo Extremo",Q29)))</formula>
    </cfRule>
  </conditionalFormatting>
  <conditionalFormatting sqref="Q33">
    <cfRule type="containsText" dxfId="316" priority="77" stopIfTrue="1" operator="containsText" text="Riesgo Alto">
      <formula>NOT(ISERROR(SEARCH("Riesgo Alto",Q33)))</formula>
    </cfRule>
    <cfRule type="containsText" dxfId="315" priority="78" stopIfTrue="1" operator="containsText" text="Riesgo Moderado">
      <formula>NOT(ISERROR(SEARCH("Riesgo Moderado",Q33)))</formula>
    </cfRule>
    <cfRule type="containsText" dxfId="314" priority="79" stopIfTrue="1" operator="containsText" text="Riesgo Bajo">
      <formula>NOT(ISERROR(SEARCH("Riesgo Bajo",Q33)))</formula>
    </cfRule>
    <cfRule type="containsText" dxfId="313" priority="80" stopIfTrue="1" operator="containsText" text="Riesgo Alto">
      <formula>NOT(ISERROR(SEARCH("Riesgo Alto",Q33)))</formula>
    </cfRule>
    <cfRule type="containsText" dxfId="312" priority="81" stopIfTrue="1" operator="containsText" text="Riesgo Extremo">
      <formula>NOT(ISERROR(SEARCH("Riesgo Extremo",Q33)))</formula>
    </cfRule>
  </conditionalFormatting>
  <conditionalFormatting sqref="Q33">
    <cfRule type="containsText" dxfId="311" priority="76" stopIfTrue="1" operator="containsText" text="Riesgo Extremo">
      <formula>NOT(ISERROR(SEARCH("Riesgo Extremo",Q33)))</formula>
    </cfRule>
  </conditionalFormatting>
  <conditionalFormatting sqref="AI20">
    <cfRule type="cellIs" dxfId="310" priority="31" operator="equal">
      <formula>"viable"</formula>
    </cfRule>
    <cfRule type="cellIs" dxfId="309" priority="32" operator="equal">
      <formula>"factible"</formula>
    </cfRule>
    <cfRule type="cellIs" dxfId="308" priority="33" operator="equal">
      <formula>"inviable"</formula>
    </cfRule>
  </conditionalFormatting>
  <conditionalFormatting sqref="AI21:AI25">
    <cfRule type="cellIs" dxfId="307" priority="28" operator="equal">
      <formula>"viable"</formula>
    </cfRule>
    <cfRule type="cellIs" dxfId="306" priority="29" operator="equal">
      <formula>"factible"</formula>
    </cfRule>
    <cfRule type="cellIs" dxfId="305" priority="30" operator="equal">
      <formula>"inviable"</formula>
    </cfRule>
  </conditionalFormatting>
  <conditionalFormatting sqref="AI26:AI30">
    <cfRule type="cellIs" dxfId="304" priority="25" operator="equal">
      <formula>"viable"</formula>
    </cfRule>
    <cfRule type="cellIs" dxfId="303" priority="26" operator="equal">
      <formula>"factible"</formula>
    </cfRule>
    <cfRule type="cellIs" dxfId="302" priority="27" operator="equal">
      <formula>"inviable"</formula>
    </cfRule>
  </conditionalFormatting>
  <conditionalFormatting sqref="P20">
    <cfRule type="containsText" dxfId="301" priority="20" stopIfTrue="1" operator="containsText" text="Riesgo Alto">
      <formula>NOT(ISERROR(SEARCH("Riesgo Alto",P20)))</formula>
    </cfRule>
    <cfRule type="containsText" dxfId="300" priority="21" stopIfTrue="1" operator="containsText" text="Riesgo Moderado">
      <formula>NOT(ISERROR(SEARCH("Riesgo Moderado",P20)))</formula>
    </cfRule>
    <cfRule type="containsText" dxfId="299" priority="22" stopIfTrue="1" operator="containsText" text="Riesgo Bajo">
      <formula>NOT(ISERROR(SEARCH("Riesgo Bajo",P20)))</formula>
    </cfRule>
    <cfRule type="containsText" dxfId="298" priority="23" stopIfTrue="1" operator="containsText" text="Riesgo Alto">
      <formula>NOT(ISERROR(SEARCH("Riesgo Alto",P20)))</formula>
    </cfRule>
    <cfRule type="containsText" dxfId="297" priority="24" stopIfTrue="1" operator="containsText" text="Riesgo Extremo">
      <formula>NOT(ISERROR(SEARCH("Riesgo Extremo",P20)))</formula>
    </cfRule>
  </conditionalFormatting>
  <conditionalFormatting sqref="P20">
    <cfRule type="containsText" dxfId="296" priority="19" stopIfTrue="1" operator="containsText" text="Riesgo Extremo">
      <formula>NOT(ISERROR(SEARCH("Riesgo Extremo",P20)))</formula>
    </cfRule>
  </conditionalFormatting>
  <conditionalFormatting sqref="Q35">
    <cfRule type="containsText" dxfId="295" priority="14" stopIfTrue="1" operator="containsText" text="Riesgo Alto">
      <formula>NOT(ISERROR(SEARCH("Riesgo Alto",Q35)))</formula>
    </cfRule>
    <cfRule type="containsText" dxfId="294" priority="15" stopIfTrue="1" operator="containsText" text="Riesgo Moderado">
      <formula>NOT(ISERROR(SEARCH("Riesgo Moderado",Q35)))</formula>
    </cfRule>
    <cfRule type="containsText" dxfId="293" priority="16" stopIfTrue="1" operator="containsText" text="Riesgo Bajo">
      <formula>NOT(ISERROR(SEARCH("Riesgo Bajo",Q35)))</formula>
    </cfRule>
    <cfRule type="containsText" dxfId="292" priority="17" stopIfTrue="1" operator="containsText" text="Riesgo Alto">
      <formula>NOT(ISERROR(SEARCH("Riesgo Alto",Q35)))</formula>
    </cfRule>
    <cfRule type="containsText" dxfId="291" priority="18" stopIfTrue="1" operator="containsText" text="Riesgo Extremo">
      <formula>NOT(ISERROR(SEARCH("Riesgo Extremo",Q35)))</formula>
    </cfRule>
  </conditionalFormatting>
  <conditionalFormatting sqref="Q35">
    <cfRule type="containsText" dxfId="290" priority="13" stopIfTrue="1" operator="containsText" text="Riesgo Extremo">
      <formula>NOT(ISERROR(SEARCH("Riesgo Extremo",Q35)))</formula>
    </cfRule>
  </conditionalFormatting>
  <conditionalFormatting sqref="Q37">
    <cfRule type="containsText" dxfId="289" priority="8" stopIfTrue="1" operator="containsText" text="Riesgo Alto">
      <formula>NOT(ISERROR(SEARCH("Riesgo Alto",Q37)))</formula>
    </cfRule>
    <cfRule type="containsText" dxfId="288" priority="9" stopIfTrue="1" operator="containsText" text="Riesgo Moderado">
      <formula>NOT(ISERROR(SEARCH("Riesgo Moderado",Q37)))</formula>
    </cfRule>
    <cfRule type="containsText" dxfId="287" priority="10" stopIfTrue="1" operator="containsText" text="Riesgo Bajo">
      <formula>NOT(ISERROR(SEARCH("Riesgo Bajo",Q37)))</formula>
    </cfRule>
    <cfRule type="containsText" dxfId="286" priority="11" stopIfTrue="1" operator="containsText" text="Riesgo Alto">
      <formula>NOT(ISERROR(SEARCH("Riesgo Alto",Q37)))</formula>
    </cfRule>
    <cfRule type="containsText" dxfId="285" priority="12" stopIfTrue="1" operator="containsText" text="Riesgo Extremo">
      <formula>NOT(ISERROR(SEARCH("Riesgo Extremo",Q37)))</formula>
    </cfRule>
  </conditionalFormatting>
  <conditionalFormatting sqref="Q37">
    <cfRule type="containsText" dxfId="284" priority="7" stopIfTrue="1" operator="containsText" text="Riesgo Extremo">
      <formula>NOT(ISERROR(SEARCH("Riesgo Extremo",Q37)))</formula>
    </cfRule>
  </conditionalFormatting>
  <conditionalFormatting sqref="Q39">
    <cfRule type="containsText" dxfId="283" priority="2" stopIfTrue="1" operator="containsText" text="Riesgo Alto">
      <formula>NOT(ISERROR(SEARCH("Riesgo Alto",Q39)))</formula>
    </cfRule>
    <cfRule type="containsText" dxfId="282" priority="3" stopIfTrue="1" operator="containsText" text="Riesgo Moderado">
      <formula>NOT(ISERROR(SEARCH("Riesgo Moderado",Q39)))</formula>
    </cfRule>
    <cfRule type="containsText" dxfId="281" priority="4" stopIfTrue="1" operator="containsText" text="Riesgo Bajo">
      <formula>NOT(ISERROR(SEARCH("Riesgo Bajo",Q39)))</formula>
    </cfRule>
    <cfRule type="containsText" dxfId="280" priority="5" stopIfTrue="1" operator="containsText" text="Riesgo Alto">
      <formula>NOT(ISERROR(SEARCH("Riesgo Alto",Q39)))</formula>
    </cfRule>
    <cfRule type="containsText" dxfId="279" priority="6" stopIfTrue="1" operator="containsText" text="Riesgo Extremo">
      <formula>NOT(ISERROR(SEARCH("Riesgo Extremo",Q39)))</formula>
    </cfRule>
  </conditionalFormatting>
  <conditionalFormatting sqref="Q39">
    <cfRule type="containsText" dxfId="278" priority="1" stopIfTrue="1" operator="containsText" text="Riesgo Extremo">
      <formula>NOT(ISERROR(SEARCH("Riesgo Extremo",Q39)))</formula>
    </cfRule>
  </conditionalFormatting>
  <dataValidations count="6">
    <dataValidation type="list" allowBlank="1" showInputMessage="1" showErrorMessage="1" sqref="M24 M26 M28 M30 M32 I66:T66 M22 I64:T64 I62:W62 I72:T72 I50:W50 I60:W60 I70:T70 I48:W48 I46:W46 I44:W44 I54:W54 I42:W42 I52:W52 I58:W58 I68:T68 I56:W56 M34 M36:M38" xr:uid="{00000000-0002-0000-0300-000000000000}">
      <formula1>$K$15:$K$16</formula1>
    </dataValidation>
    <dataValidation type="list" allowBlank="1" showInputMessage="1" showErrorMessage="1" sqref="M21 M23 M27 M29 M31 M33 M37 M25 I69:T69 I49:W49 I59:W59 I47:W47 I45:W45 I43:W43 I41:W41 I51:W51 I53:W53 I63:T63 I61:W61 I71:T71 I57:W57 I67:T67 I55:W55 I65:T65 M35" xr:uid="{00000000-0002-0000-0300-000001000000}">
      <formula1>$A$15:$A$16</formula1>
    </dataValidation>
    <dataValidation type="list" allowBlank="1" showInputMessage="1" showErrorMessage="1" sqref="I28:L28 I24:L24 I36:L38 I26:L26" xr:uid="{00000000-0002-0000-0300-000002000000}">
      <formula1>$K$17:$K$18</formula1>
    </dataValidation>
    <dataValidation type="list" allowBlank="1" showInputMessage="1" showErrorMessage="1" sqref="J23:L23 I31:L31 I33:L33 I37:L37 I25:L25" xr:uid="{00000000-0002-0000-0300-000003000000}">
      <formula1>$A$17:$A$18</formula1>
    </dataValidation>
    <dataValidation type="list" allowBlank="1" showInputMessage="1" showErrorMessage="1" sqref="AC20:AG20" xr:uid="{00000000-0002-0000-0300-000004000000}">
      <formula1>$A$13:$A$17</formula1>
    </dataValidation>
    <dataValidation type="list" allowBlank="1" showInputMessage="1" showErrorMessage="1" sqref="AC21:AG30" xr:uid="{00000000-0002-0000-0300-000005000000}">
      <formula1>$B$15:$B$19</formula1>
    </dataValidation>
  </dataValidations>
  <pageMargins left="0.75" right="0.75" top="1" bottom="1" header="0.3" footer="0.3"/>
  <pageSetup orientation="portrait" horizontalDpi="4294967293"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IU101"/>
  <sheetViews>
    <sheetView showGridLines="0" tabSelected="1" topLeftCell="A16" zoomScale="55" zoomScaleNormal="55" workbookViewId="0">
      <pane xSplit="2" ySplit="6" topLeftCell="N81" activePane="bottomRight" state="frozenSplit"/>
      <selection activeCell="A16" sqref="A16"/>
      <selection pane="topRight" activeCell="B16" sqref="B16"/>
      <selection pane="bottomLeft" activeCell="A21" sqref="A21"/>
      <selection pane="bottomRight" activeCell="A83" sqref="A83:A84"/>
    </sheetView>
  </sheetViews>
  <sheetFormatPr baseColWidth="10" defaultColWidth="11.28515625" defaultRowHeight="18" x14ac:dyDescent="0.25"/>
  <cols>
    <col min="1" max="1" width="9.140625" style="78" customWidth="1"/>
    <col min="2" max="2" width="31.85546875" style="78" customWidth="1"/>
    <col min="3" max="3" width="23.7109375" style="78" customWidth="1"/>
    <col min="4" max="4" width="23.28515625" style="78" customWidth="1"/>
    <col min="5" max="5" width="22.85546875" style="78" customWidth="1"/>
    <col min="6" max="6" width="15.85546875" style="78" customWidth="1"/>
    <col min="7" max="7" width="35.85546875" style="78" customWidth="1"/>
    <col min="8" max="8" width="9.140625" style="78" customWidth="1"/>
    <col min="9" max="9" width="16.28515625" style="78" customWidth="1"/>
    <col min="10" max="10" width="22.28515625" style="78" customWidth="1"/>
    <col min="11" max="11" width="48.5703125" style="78" customWidth="1"/>
    <col min="12" max="12" width="22.28515625" style="78" customWidth="1"/>
    <col min="13" max="13" width="34" style="78" customWidth="1"/>
    <col min="14" max="14" width="22.28515625" style="78" customWidth="1"/>
    <col min="15" max="15" width="19.140625" style="83" customWidth="1"/>
    <col min="16" max="17" width="14" style="83" customWidth="1"/>
    <col min="18" max="18" width="21" style="78" hidden="1" customWidth="1"/>
    <col min="19" max="21" width="10.140625" style="78" customWidth="1"/>
    <col min="22" max="22" width="23.140625" style="78" customWidth="1"/>
    <col min="23" max="24" width="0" style="78" hidden="1" customWidth="1"/>
    <col min="25" max="25" width="32.85546875" style="78" customWidth="1"/>
    <col min="26" max="26" width="41.7109375" style="78" customWidth="1"/>
    <col min="27" max="27" width="17.140625" style="78" customWidth="1"/>
    <col min="28" max="28" width="24.5703125" style="78" customWidth="1"/>
    <col min="29" max="29" width="11.28515625" style="78"/>
    <col min="30" max="30" width="17.85546875" style="78" customWidth="1"/>
    <col min="31" max="31" width="14" style="78" bestFit="1" customWidth="1"/>
    <col min="32" max="32" width="35.85546875" style="78" customWidth="1"/>
    <col min="33" max="33" width="38.140625" style="78" customWidth="1"/>
    <col min="34" max="34" width="11.28515625" style="78"/>
    <col min="35" max="35" width="17.140625" style="78" customWidth="1"/>
    <col min="36" max="16384" width="11.28515625" style="78"/>
  </cols>
  <sheetData>
    <row r="1" spans="1:255" ht="1.5" customHeight="1" x14ac:dyDescent="0.25"/>
    <row r="2" spans="1:255" ht="1.5" customHeight="1" x14ac:dyDescent="0.25"/>
    <row r="3" spans="1:255" ht="1.5" customHeight="1" x14ac:dyDescent="0.25"/>
    <row r="4" spans="1:255" ht="1.5" customHeight="1" thickBot="1" x14ac:dyDescent="0.3"/>
    <row r="5" spans="1:255" ht="25.5" customHeight="1" x14ac:dyDescent="0.35">
      <c r="A5" s="733"/>
      <c r="B5" s="734"/>
      <c r="C5" s="739" t="s">
        <v>1</v>
      </c>
      <c r="D5" s="739"/>
      <c r="E5" s="739"/>
      <c r="F5" s="739"/>
      <c r="G5" s="739"/>
      <c r="H5" s="739"/>
      <c r="I5" s="739"/>
      <c r="J5" s="739"/>
      <c r="K5" s="739"/>
      <c r="L5" s="739"/>
      <c r="M5" s="739"/>
      <c r="N5" s="739"/>
      <c r="O5" s="739"/>
      <c r="P5" s="739"/>
      <c r="Q5" s="739"/>
      <c r="R5" s="739"/>
      <c r="S5" s="739"/>
      <c r="T5" s="739"/>
      <c r="U5" s="739"/>
      <c r="V5" s="739"/>
      <c r="W5" s="739"/>
      <c r="X5" s="739"/>
      <c r="Y5" s="739"/>
      <c r="Z5" s="739"/>
      <c r="AA5" s="739"/>
      <c r="AB5" s="739"/>
      <c r="AC5" s="739"/>
      <c r="AD5" s="739"/>
      <c r="AE5" s="740" t="s">
        <v>307</v>
      </c>
      <c r="AF5" s="741"/>
      <c r="AG5" s="742" t="s">
        <v>308</v>
      </c>
      <c r="AH5" s="742"/>
      <c r="AI5" s="742"/>
      <c r="AJ5" s="742"/>
      <c r="AK5" s="743"/>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23.25" customHeight="1" x14ac:dyDescent="0.35">
      <c r="A6" s="735"/>
      <c r="B6" s="736"/>
      <c r="C6" s="744" t="s">
        <v>143</v>
      </c>
      <c r="D6" s="744"/>
      <c r="E6" s="744"/>
      <c r="F6" s="744"/>
      <c r="G6" s="744" t="s">
        <v>309</v>
      </c>
      <c r="H6" s="744"/>
      <c r="I6" s="744"/>
      <c r="J6" s="744"/>
      <c r="K6" s="744"/>
      <c r="L6" s="744"/>
      <c r="M6" s="744"/>
      <c r="N6" s="744"/>
      <c r="O6" s="744"/>
      <c r="P6" s="744"/>
      <c r="Q6" s="744"/>
      <c r="R6" s="744"/>
      <c r="S6" s="744"/>
      <c r="T6" s="744"/>
      <c r="U6" s="744"/>
      <c r="V6" s="744"/>
      <c r="W6" s="744"/>
      <c r="X6" s="744"/>
      <c r="Y6" s="744"/>
      <c r="Z6" s="744"/>
      <c r="AA6" s="744"/>
      <c r="AB6" s="744"/>
      <c r="AC6" s="744"/>
      <c r="AD6" s="744"/>
      <c r="AE6" s="745" t="s">
        <v>310</v>
      </c>
      <c r="AF6" s="746"/>
      <c r="AG6" s="747">
        <v>2</v>
      </c>
      <c r="AH6" s="747"/>
      <c r="AI6" s="747"/>
      <c r="AJ6" s="747"/>
      <c r="AK6" s="748"/>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49.5" customHeight="1" thickBot="1" x14ac:dyDescent="0.4">
      <c r="A7" s="737"/>
      <c r="B7" s="738"/>
      <c r="C7" s="749" t="s">
        <v>311</v>
      </c>
      <c r="D7" s="749"/>
      <c r="E7" s="749"/>
      <c r="F7" s="749"/>
      <c r="G7" s="749" t="s">
        <v>312</v>
      </c>
      <c r="H7" s="749"/>
      <c r="I7" s="749"/>
      <c r="J7" s="749"/>
      <c r="K7" s="749"/>
      <c r="L7" s="749"/>
      <c r="M7" s="749"/>
      <c r="N7" s="749"/>
      <c r="O7" s="749"/>
      <c r="P7" s="749"/>
      <c r="Q7" s="749"/>
      <c r="R7" s="749"/>
      <c r="S7" s="749"/>
      <c r="T7" s="749"/>
      <c r="U7" s="749"/>
      <c r="V7" s="749"/>
      <c r="W7" s="749"/>
      <c r="X7" s="749"/>
      <c r="Y7" s="749"/>
      <c r="Z7" s="749"/>
      <c r="AA7" s="749"/>
      <c r="AB7" s="749"/>
      <c r="AC7" s="749"/>
      <c r="AD7" s="749"/>
      <c r="AE7" s="717" t="s">
        <v>313</v>
      </c>
      <c r="AF7" s="718"/>
      <c r="AG7" s="719">
        <v>43123</v>
      </c>
      <c r="AH7" s="719"/>
      <c r="AI7" s="719"/>
      <c r="AJ7" s="719"/>
      <c r="AK7" s="720"/>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spans="1:255" ht="23.25" customHeight="1" thickBot="1" x14ac:dyDescent="0.3">
      <c r="A8" s="721"/>
      <c r="B8" s="721"/>
      <c r="C8" s="136"/>
      <c r="D8" s="136"/>
      <c r="E8" s="137"/>
      <c r="F8" s="137"/>
      <c r="G8" s="137"/>
      <c r="H8" s="137"/>
      <c r="I8" s="137"/>
      <c r="J8" s="137"/>
      <c r="K8" s="137"/>
      <c r="L8" s="137"/>
      <c r="M8" s="135"/>
      <c r="N8" s="135"/>
      <c r="O8" s="135"/>
      <c r="P8" s="135"/>
      <c r="Q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c r="IR8" s="135"/>
      <c r="IS8" s="135"/>
      <c r="IT8" s="135"/>
      <c r="IU8" s="135"/>
    </row>
    <row r="9" spans="1:255" ht="23.25" customHeight="1" thickBot="1" x14ac:dyDescent="0.3">
      <c r="A9" s="145" t="s">
        <v>314</v>
      </c>
      <c r="B9" s="722">
        <v>43168</v>
      </c>
      <c r="C9" s="723"/>
      <c r="D9" s="724">
        <f>'SEPG-F-007'!B7:N7</f>
        <v>0</v>
      </c>
      <c r="E9" s="725"/>
      <c r="F9" s="725"/>
      <c r="G9" s="725"/>
      <c r="H9" s="725"/>
      <c r="I9" s="725"/>
      <c r="J9" s="725"/>
      <c r="K9" s="725"/>
      <c r="L9" s="725"/>
      <c r="M9" s="725"/>
      <c r="N9" s="725"/>
      <c r="O9" s="725"/>
      <c r="P9" s="725"/>
      <c r="Q9" s="725"/>
      <c r="R9" s="725"/>
      <c r="S9" s="725"/>
      <c r="T9" s="725"/>
      <c r="U9" s="725"/>
      <c r="V9" s="725"/>
      <c r="W9" s="725"/>
      <c r="X9" s="725"/>
      <c r="Y9" s="725"/>
      <c r="Z9" s="725"/>
      <c r="AA9" s="725"/>
      <c r="AB9" s="725"/>
      <c r="AC9" s="725"/>
      <c r="AD9" s="725"/>
      <c r="AE9" s="725"/>
      <c r="AF9" s="725"/>
      <c r="AG9" s="725"/>
      <c r="AH9" s="725"/>
      <c r="AI9" s="725"/>
      <c r="AJ9" s="725"/>
      <c r="AK9" s="726"/>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58.5" customHeight="1" thickBot="1" x14ac:dyDescent="0.3">
      <c r="A10" s="727" t="s">
        <v>315</v>
      </c>
      <c r="B10" s="728"/>
      <c r="C10" s="729"/>
      <c r="D10" s="730" t="s">
        <v>396</v>
      </c>
      <c r="E10" s="731"/>
      <c r="F10" s="731"/>
      <c r="G10" s="731"/>
      <c r="H10" s="731"/>
      <c r="I10" s="731"/>
      <c r="J10" s="731"/>
      <c r="K10" s="731"/>
      <c r="L10" s="731"/>
      <c r="M10" s="731"/>
      <c r="N10" s="731"/>
      <c r="O10" s="731"/>
      <c r="P10" s="731"/>
      <c r="Q10" s="731"/>
      <c r="R10" s="731"/>
      <c r="S10" s="731"/>
      <c r="T10" s="731"/>
      <c r="U10" s="731"/>
      <c r="V10" s="731"/>
      <c r="W10" s="731"/>
      <c r="X10" s="731"/>
      <c r="Y10" s="731"/>
      <c r="Z10" s="731"/>
      <c r="AA10" s="731"/>
      <c r="AB10" s="731"/>
      <c r="AC10" s="731"/>
      <c r="AD10" s="731"/>
      <c r="AE10" s="731"/>
      <c r="AF10" s="731"/>
      <c r="AG10" s="731"/>
      <c r="AH10" s="731"/>
      <c r="AI10" s="731"/>
      <c r="AJ10" s="731"/>
      <c r="AK10" s="732"/>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ht="18.75" thickBot="1" x14ac:dyDescent="0.3">
      <c r="A11" s="136"/>
      <c r="B11" s="136"/>
      <c r="C11" s="136"/>
      <c r="D11" s="136"/>
      <c r="E11" s="137"/>
      <c r="F11" s="137"/>
      <c r="G11" s="137" t="s">
        <v>316</v>
      </c>
      <c r="H11" s="137"/>
      <c r="I11" s="137"/>
      <c r="J11" s="137"/>
      <c r="K11" s="137"/>
      <c r="L11" s="137"/>
      <c r="M11" s="135"/>
      <c r="N11" s="135"/>
      <c r="O11" s="135"/>
      <c r="P11" s="135"/>
      <c r="Q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c r="IR11" s="135"/>
      <c r="IS11" s="135"/>
      <c r="IT11" s="135"/>
      <c r="IU11" s="135"/>
    </row>
    <row r="12" spans="1:255" ht="33" customHeight="1" thickBot="1" x14ac:dyDescent="0.3">
      <c r="A12" s="750" t="s">
        <v>317</v>
      </c>
      <c r="B12" s="751"/>
      <c r="C12" s="751"/>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751"/>
      <c r="AE12" s="751"/>
      <c r="AF12" s="751"/>
      <c r="AG12" s="751"/>
      <c r="AH12" s="751"/>
      <c r="AI12" s="751"/>
      <c r="AJ12" s="751"/>
      <c r="AK12" s="752"/>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ht="37.5" customHeight="1" thickBot="1" x14ac:dyDescent="0.3">
      <c r="A13" s="753" t="s">
        <v>318</v>
      </c>
      <c r="B13" s="754"/>
      <c r="C13" s="754"/>
      <c r="D13" s="754"/>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4"/>
      <c r="AH13" s="754"/>
      <c r="AI13" s="754"/>
      <c r="AJ13" s="754"/>
      <c r="AK13" s="75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row>
    <row r="14" spans="1:255" ht="33" customHeight="1" thickBot="1" x14ac:dyDescent="0.3">
      <c r="A14" s="706" t="s">
        <v>119</v>
      </c>
      <c r="B14" s="707"/>
      <c r="C14" s="707"/>
      <c r="D14" s="707"/>
      <c r="E14" s="707"/>
      <c r="F14" s="707"/>
      <c r="G14" s="707"/>
      <c r="H14" s="707"/>
      <c r="I14" s="707"/>
      <c r="J14" s="707"/>
      <c r="K14" s="708"/>
      <c r="L14" s="138"/>
      <c r="M14" s="138"/>
      <c r="N14" s="138"/>
      <c r="O14" s="138"/>
      <c r="P14" s="138"/>
      <c r="Q14" s="138"/>
      <c r="R14" s="138"/>
      <c r="S14" s="138"/>
      <c r="T14" s="138"/>
      <c r="U14" s="138"/>
      <c r="V14" s="138"/>
    </row>
    <row r="15" spans="1:255" ht="18.75" customHeight="1" thickBot="1" x14ac:dyDescent="0.3">
      <c r="A15" s="710"/>
      <c r="B15" s="710"/>
      <c r="C15" s="710"/>
      <c r="D15" s="710"/>
      <c r="E15" s="710"/>
      <c r="F15" s="710"/>
      <c r="G15" s="710"/>
      <c r="H15" s="710"/>
      <c r="I15" s="710"/>
      <c r="J15" s="710"/>
      <c r="K15" s="710"/>
      <c r="L15" s="79"/>
      <c r="M15" s="79"/>
      <c r="N15" s="79"/>
      <c r="O15" s="79"/>
      <c r="P15" s="79"/>
      <c r="Q15" s="79"/>
      <c r="R15" s="79"/>
      <c r="S15" s="79"/>
      <c r="T15" s="79"/>
      <c r="U15" s="79"/>
      <c r="V15" s="79"/>
    </row>
    <row r="16" spans="1:255" ht="18.75" customHeight="1" x14ac:dyDescent="0.25">
      <c r="A16" s="146"/>
      <c r="B16" s="147"/>
      <c r="C16" s="147"/>
      <c r="D16" s="147"/>
      <c r="E16" s="147"/>
      <c r="F16" s="147"/>
      <c r="G16" s="147"/>
      <c r="H16" s="147"/>
      <c r="I16" s="147"/>
      <c r="J16" s="147"/>
      <c r="K16" s="148"/>
      <c r="L16" s="79"/>
      <c r="M16" s="79"/>
      <c r="N16" s="79"/>
      <c r="O16" s="79"/>
      <c r="P16" s="79"/>
      <c r="Q16" s="79"/>
      <c r="R16" s="79"/>
      <c r="S16" s="79"/>
      <c r="T16" s="79"/>
      <c r="U16" s="79"/>
      <c r="V16" s="79"/>
    </row>
    <row r="17" spans="1:37" ht="108" customHeight="1" x14ac:dyDescent="0.25">
      <c r="A17" s="756" t="s">
        <v>319</v>
      </c>
      <c r="B17" s="757"/>
      <c r="C17" s="757"/>
      <c r="D17" s="757"/>
      <c r="E17" s="757"/>
      <c r="F17" s="757"/>
      <c r="G17" s="757"/>
      <c r="H17" s="757"/>
      <c r="I17" s="757"/>
      <c r="J17" s="757"/>
      <c r="K17" s="758"/>
      <c r="L17" s="139"/>
      <c r="M17" s="139"/>
      <c r="N17" s="139"/>
      <c r="O17" s="139"/>
      <c r="P17" s="139"/>
      <c r="Q17" s="139"/>
      <c r="R17" s="139"/>
      <c r="S17" s="139"/>
      <c r="T17" s="139"/>
      <c r="U17" s="139"/>
      <c r="V17" s="139"/>
    </row>
    <row r="18" spans="1:37" ht="35.25" customHeight="1" thickBot="1" x14ac:dyDescent="0.3">
      <c r="A18" s="759"/>
      <c r="B18" s="760"/>
      <c r="C18" s="760"/>
      <c r="D18" s="760"/>
      <c r="E18" s="760"/>
      <c r="F18" s="760"/>
      <c r="G18" s="760"/>
      <c r="H18" s="760"/>
      <c r="I18" s="760"/>
      <c r="J18" s="760"/>
      <c r="K18" s="761"/>
      <c r="L18" s="140"/>
      <c r="M18" s="140"/>
      <c r="N18" s="140"/>
      <c r="O18" s="140"/>
      <c r="P18" s="140"/>
      <c r="Q18" s="140"/>
      <c r="R18" s="140"/>
    </row>
    <row r="19" spans="1:37" ht="30" customHeight="1" x14ac:dyDescent="0.25">
      <c r="A19" s="762" t="s">
        <v>120</v>
      </c>
      <c r="B19" s="763"/>
      <c r="C19" s="764"/>
      <c r="D19" s="764"/>
      <c r="E19" s="764"/>
      <c r="F19" s="764"/>
      <c r="G19" s="767" t="s">
        <v>121</v>
      </c>
      <c r="H19" s="767"/>
      <c r="I19" s="767"/>
      <c r="J19" s="767"/>
      <c r="K19" s="767"/>
      <c r="L19" s="767"/>
      <c r="M19" s="767"/>
      <c r="N19" s="767" t="s">
        <v>122</v>
      </c>
      <c r="O19" s="767"/>
      <c r="P19" s="764" t="s">
        <v>123</v>
      </c>
      <c r="Q19" s="764"/>
      <c r="R19" s="764"/>
      <c r="S19" s="764"/>
      <c r="T19" s="769" t="s">
        <v>124</v>
      </c>
      <c r="U19" s="769"/>
      <c r="V19" s="769"/>
      <c r="W19" s="769"/>
      <c r="X19" s="149"/>
      <c r="Y19" s="770" t="s">
        <v>138</v>
      </c>
      <c r="Z19" s="771"/>
      <c r="AA19" s="771"/>
      <c r="AB19" s="771"/>
      <c r="AC19" s="771"/>
      <c r="AD19" s="771"/>
      <c r="AE19" s="771"/>
      <c r="AF19" s="771"/>
      <c r="AG19" s="771"/>
      <c r="AH19" s="771"/>
      <c r="AI19" s="771"/>
      <c r="AJ19" s="771"/>
      <c r="AK19" s="772"/>
    </row>
    <row r="20" spans="1:37" ht="30" customHeight="1" x14ac:dyDescent="0.25">
      <c r="A20" s="765"/>
      <c r="B20" s="766"/>
      <c r="C20" s="715"/>
      <c r="D20" s="715"/>
      <c r="E20" s="715"/>
      <c r="F20" s="715"/>
      <c r="G20" s="768"/>
      <c r="H20" s="768"/>
      <c r="I20" s="768"/>
      <c r="J20" s="768"/>
      <c r="K20" s="768"/>
      <c r="L20" s="768"/>
      <c r="M20" s="768"/>
      <c r="N20" s="768"/>
      <c r="O20" s="768"/>
      <c r="P20" s="683" t="s">
        <v>125</v>
      </c>
      <c r="Q20" s="715" t="s">
        <v>126</v>
      </c>
      <c r="R20" s="715" t="s">
        <v>126</v>
      </c>
      <c r="S20" s="683" t="s">
        <v>47</v>
      </c>
      <c r="T20" s="682" t="s">
        <v>48</v>
      </c>
      <c r="U20" s="682" t="s">
        <v>320</v>
      </c>
      <c r="V20" s="682" t="s">
        <v>127</v>
      </c>
      <c r="W20" s="682" t="s">
        <v>127</v>
      </c>
      <c r="X20" s="150"/>
      <c r="Y20" s="715" t="s">
        <v>321</v>
      </c>
      <c r="Z20" s="150" t="s">
        <v>140</v>
      </c>
      <c r="AA20" s="773" t="s">
        <v>140</v>
      </c>
      <c r="AB20" s="774"/>
      <c r="AC20" s="766"/>
      <c r="AD20" s="773" t="s">
        <v>141</v>
      </c>
      <c r="AE20" s="766"/>
      <c r="AF20" s="716" t="s">
        <v>272</v>
      </c>
      <c r="AG20" s="716" t="s">
        <v>269</v>
      </c>
      <c r="AH20" s="711" t="s">
        <v>270</v>
      </c>
      <c r="AI20" s="712"/>
      <c r="AJ20" s="711" t="s">
        <v>271</v>
      </c>
      <c r="AK20" s="776"/>
    </row>
    <row r="21" spans="1:37" ht="117.75" customHeight="1" thickBot="1" x14ac:dyDescent="0.3">
      <c r="A21" s="151" t="s">
        <v>9</v>
      </c>
      <c r="B21" s="152" t="s">
        <v>10</v>
      </c>
      <c r="C21" s="153" t="s">
        <v>47</v>
      </c>
      <c r="D21" s="153" t="s">
        <v>48</v>
      </c>
      <c r="E21" s="153" t="s">
        <v>128</v>
      </c>
      <c r="F21" s="153" t="s">
        <v>129</v>
      </c>
      <c r="G21" s="153" t="s">
        <v>130</v>
      </c>
      <c r="H21" s="154" t="s">
        <v>45</v>
      </c>
      <c r="I21" s="153" t="s">
        <v>46</v>
      </c>
      <c r="J21" s="155" t="s">
        <v>131</v>
      </c>
      <c r="K21" s="155" t="s">
        <v>132</v>
      </c>
      <c r="L21" s="155" t="s">
        <v>133</v>
      </c>
      <c r="M21" s="155" t="s">
        <v>134</v>
      </c>
      <c r="N21" s="155" t="s">
        <v>135</v>
      </c>
      <c r="O21" s="155" t="s">
        <v>322</v>
      </c>
      <c r="P21" s="709"/>
      <c r="Q21" s="716"/>
      <c r="R21" s="716"/>
      <c r="S21" s="709"/>
      <c r="T21" s="683"/>
      <c r="U21" s="683"/>
      <c r="V21" s="683"/>
      <c r="W21" s="683"/>
      <c r="X21" s="153" t="s">
        <v>145</v>
      </c>
      <c r="Y21" s="716"/>
      <c r="Z21" s="153" t="s">
        <v>139</v>
      </c>
      <c r="AA21" s="153" t="s">
        <v>42</v>
      </c>
      <c r="AB21" s="153" t="s">
        <v>146</v>
      </c>
      <c r="AC21" s="153" t="s">
        <v>147</v>
      </c>
      <c r="AD21" s="153" t="s">
        <v>148</v>
      </c>
      <c r="AE21" s="153" t="s">
        <v>149</v>
      </c>
      <c r="AF21" s="775"/>
      <c r="AG21" s="775"/>
      <c r="AH21" s="713"/>
      <c r="AI21" s="714"/>
      <c r="AJ21" s="713"/>
      <c r="AK21" s="777"/>
    </row>
    <row r="22" spans="1:37" ht="126" customHeight="1" x14ac:dyDescent="0.25">
      <c r="A22" s="701">
        <v>1</v>
      </c>
      <c r="B22" s="700" t="str">
        <f>'SEPG-F-007'!D11</f>
        <v xml:space="preserve">La entidad no cuenta con las políticas necesarias para el desarrollo de la gestión </v>
      </c>
      <c r="C22" s="142">
        <f>'SEPG-F-012'!N21</f>
        <v>3</v>
      </c>
      <c r="D22" s="142">
        <f>'SEPG-F-012'!N22</f>
        <v>6</v>
      </c>
      <c r="E22" s="340">
        <f>'SEPG-F-012'!P21</f>
        <v>18</v>
      </c>
      <c r="F22" s="702">
        <v>1</v>
      </c>
      <c r="G22" s="256" t="s">
        <v>514</v>
      </c>
      <c r="H22" s="341"/>
      <c r="I22" s="342" t="s">
        <v>136</v>
      </c>
      <c r="J22" s="341">
        <v>15</v>
      </c>
      <c r="K22" s="342">
        <v>15</v>
      </c>
      <c r="L22" s="342">
        <v>15</v>
      </c>
      <c r="M22" s="342">
        <v>0</v>
      </c>
      <c r="N22" s="342">
        <v>25</v>
      </c>
      <c r="O22" s="343">
        <f>IF(L22=0,0,IF(SUM(J22:N22)=0,"",SUM(J22:N22)))</f>
        <v>70</v>
      </c>
      <c r="P22" s="699">
        <f>IFERROR(IF(AVERAGEIF(H22:H24,"X",$O22:$O24)&lt;=50,0,IF(AVERAGEIF(H22:H24,"X",$O22:$O24)&lt;=75,-1,-2)),"")</f>
        <v>-2</v>
      </c>
      <c r="Q22" s="699">
        <f>IFERROR(IF(AVERAGEIF(I22:I24,"X",$O22:$O24)&lt;=50,0,IF(AVERAGEIF(I22:I24,"X",$O22:$O24)&lt;=75,-1,-2)),"")</f>
        <v>-1</v>
      </c>
      <c r="R22" s="344">
        <f>IF(COUNTA(H22:I22)=2,"Seleccione una opcion P o I",IF(ISNUMBER(O22),LOOKUP(O22,DB!$F$74:$G$76,DB!$H$74:$H$76),""))</f>
        <v>-1</v>
      </c>
      <c r="S22" s="639">
        <f>IFERROR(IF(C22+MIN(P22:P24)&lt;1,1,C22+MIN(P22:P24)),"")</f>
        <v>1</v>
      </c>
      <c r="T22" s="639">
        <f ca="1">IFERROR(IF(Q22&lt;&gt;0,IF(MATCH(D22,'SEPG-F-012'!K12:K16)+Q22&lt;1,1,OFFSET('SEPG-F-012'!K12:K16,MATCH(D22,'SEPG-F-012'!K12:K16,)+Q22,0,1,1)),D22),D22)</f>
        <v>6</v>
      </c>
      <c r="U22" s="639">
        <f ca="1">IFERROR(+T22*S22,)</f>
        <v>6</v>
      </c>
      <c r="V22" s="639" t="str">
        <f ca="1">IFERROR(VLOOKUP(U22,DB!$B$37:$D$61,2,FALSE),"")</f>
        <v>Riesgo Bajo (Z-4)</v>
      </c>
      <c r="W22" s="345">
        <f>IF(COUNTA(#REF!)=1,R22,0)</f>
        <v>-1</v>
      </c>
      <c r="X22" s="345">
        <f>IF(COUNTA(I22)=1,R22,0)</f>
        <v>-1</v>
      </c>
      <c r="Y22" s="666" t="s">
        <v>150</v>
      </c>
      <c r="Z22" s="678" t="s">
        <v>502</v>
      </c>
      <c r="AA22" s="678" t="s">
        <v>450</v>
      </c>
      <c r="AB22" s="666" t="s">
        <v>471</v>
      </c>
      <c r="AC22" s="666" t="s">
        <v>472</v>
      </c>
      <c r="AD22" s="676">
        <v>43101</v>
      </c>
      <c r="AE22" s="676">
        <v>43465</v>
      </c>
      <c r="AF22" s="667" t="s">
        <v>503</v>
      </c>
      <c r="AG22" s="666" t="s">
        <v>474</v>
      </c>
      <c r="AH22" s="679">
        <v>0.9</v>
      </c>
      <c r="AI22" s="680"/>
      <c r="AJ22" s="656"/>
      <c r="AK22" s="657"/>
    </row>
    <row r="23" spans="1:37" ht="126" customHeight="1" x14ac:dyDescent="0.25">
      <c r="A23" s="632"/>
      <c r="B23" s="633"/>
      <c r="C23" s="690" t="str">
        <f>'SEPG-F-012'!O21</f>
        <v>Posible (C)</v>
      </c>
      <c r="D23" s="690" t="str">
        <f>'SEPG-F-012'!O22</f>
        <v>Menor</v>
      </c>
      <c r="E23" s="690" t="str">
        <f>'SEPG-F-012'!Q21</f>
        <v>Riesgo Moderado (Z-7)</v>
      </c>
      <c r="F23" s="703"/>
      <c r="G23" s="256" t="s">
        <v>513</v>
      </c>
      <c r="H23" s="180" t="s">
        <v>182</v>
      </c>
      <c r="I23" s="180"/>
      <c r="J23" s="255">
        <v>15</v>
      </c>
      <c r="K23" s="180">
        <v>15</v>
      </c>
      <c r="L23" s="180">
        <v>30</v>
      </c>
      <c r="M23" s="180">
        <v>15</v>
      </c>
      <c r="N23" s="180">
        <v>25</v>
      </c>
      <c r="O23" s="254">
        <f t="shared" ref="O23:O64" si="0">IF(L23=0,0,IF(SUM(J23:N23)=0,"",SUM(J23:N23)))</f>
        <v>100</v>
      </c>
      <c r="P23" s="635"/>
      <c r="Q23" s="635"/>
      <c r="R23" s="181">
        <f>IF(COUNTA(H23:I23)=2,"Seleccione una opcion P o I",IF(ISNUMBER(O23),LOOKUP(O23,DB!$F$74:$G$76,DB!$H$74:$H$76),""))</f>
        <v>-2</v>
      </c>
      <c r="S23" s="638"/>
      <c r="T23" s="638"/>
      <c r="U23" s="638"/>
      <c r="V23" s="638"/>
      <c r="W23" s="182">
        <f t="shared" ref="W23:W64" si="1">IF(COUNTA(H23)=1,R23,0)</f>
        <v>-2</v>
      </c>
      <c r="X23" s="182">
        <f t="shared" ref="X23:X64" si="2">IF(COUNTA(I23)=1,R23,0)</f>
        <v>0</v>
      </c>
      <c r="Y23" s="628"/>
      <c r="Z23" s="627"/>
      <c r="AA23" s="627"/>
      <c r="AB23" s="628"/>
      <c r="AC23" s="628"/>
      <c r="AD23" s="629"/>
      <c r="AE23" s="629"/>
      <c r="AF23" s="631"/>
      <c r="AG23" s="628"/>
      <c r="AH23" s="628"/>
      <c r="AI23" s="681"/>
      <c r="AJ23" s="658"/>
      <c r="AK23" s="659"/>
    </row>
    <row r="24" spans="1:37" ht="126.75" customHeight="1" thickBot="1" x14ac:dyDescent="0.3">
      <c r="A24" s="632"/>
      <c r="B24" s="633"/>
      <c r="C24" s="690"/>
      <c r="D24" s="690"/>
      <c r="E24" s="690"/>
      <c r="F24" s="703"/>
      <c r="G24" s="256" t="s">
        <v>515</v>
      </c>
      <c r="H24" s="180" t="s">
        <v>136</v>
      </c>
      <c r="I24" s="180"/>
      <c r="J24" s="255">
        <v>15</v>
      </c>
      <c r="K24" s="180">
        <v>15</v>
      </c>
      <c r="L24" s="180">
        <v>15</v>
      </c>
      <c r="M24" s="180">
        <v>15</v>
      </c>
      <c r="N24" s="180">
        <v>25</v>
      </c>
      <c r="O24" s="254">
        <f t="shared" si="0"/>
        <v>85</v>
      </c>
      <c r="P24" s="635"/>
      <c r="Q24" s="635"/>
      <c r="R24" s="181">
        <f>IF(COUNTA(H24:I24)=2,"Seleccione una opcion P o I",IF(ISNUMBER(O24),LOOKUP(O24,DB!$F$74:$G$76,DB!$H$74:$H$76),""))</f>
        <v>-2</v>
      </c>
      <c r="S24" s="638"/>
      <c r="T24" s="638"/>
      <c r="U24" s="638"/>
      <c r="V24" s="638"/>
      <c r="W24" s="182">
        <f t="shared" si="1"/>
        <v>-2</v>
      </c>
      <c r="X24" s="182">
        <f t="shared" si="2"/>
        <v>0</v>
      </c>
      <c r="Y24" s="677"/>
      <c r="Z24" s="627"/>
      <c r="AA24" s="627"/>
      <c r="AB24" s="628"/>
      <c r="AC24" s="628"/>
      <c r="AD24" s="629"/>
      <c r="AE24" s="629"/>
      <c r="AF24" s="664"/>
      <c r="AG24" s="628"/>
      <c r="AH24" s="628"/>
      <c r="AI24" s="681"/>
      <c r="AJ24" s="658"/>
      <c r="AK24" s="659"/>
    </row>
    <row r="25" spans="1:37" ht="126" customHeight="1" x14ac:dyDescent="0.25">
      <c r="A25" s="632">
        <v>2</v>
      </c>
      <c r="B25" s="633" t="str">
        <f>'SEPG-F-007'!D12</f>
        <v>No contar con la información completa y de forma oportuna para la consolidación y generación de reportes</v>
      </c>
      <c r="C25" s="252">
        <f>'SEPG-F-012'!N23</f>
        <v>5</v>
      </c>
      <c r="D25" s="252">
        <f>'SEPG-F-012'!N24</f>
        <v>11</v>
      </c>
      <c r="E25" s="253">
        <f>'SEPG-F-012'!P23</f>
        <v>55</v>
      </c>
      <c r="F25" s="703">
        <v>1</v>
      </c>
      <c r="G25" s="256" t="s">
        <v>551</v>
      </c>
      <c r="H25" s="180" t="s">
        <v>136</v>
      </c>
      <c r="I25" s="180"/>
      <c r="J25" s="255">
        <v>15</v>
      </c>
      <c r="K25" s="180">
        <v>15</v>
      </c>
      <c r="L25" s="180">
        <v>15</v>
      </c>
      <c r="M25" s="180">
        <v>15</v>
      </c>
      <c r="N25" s="180">
        <v>25</v>
      </c>
      <c r="O25" s="254">
        <f>IF(L25=0,0,IF(SUM(J25:N25)=0,"",SUM(J25:N25)))</f>
        <v>85</v>
      </c>
      <c r="P25" s="635">
        <f>IFERROR(IF(AVERAGEIF(H25:H26,"X",$O25:$O26)&lt;=50,0,IF(AVERAGEIF(H25:H26,"X",$O25:$O26)&lt;=75,-1,-2)),"")</f>
        <v>-2</v>
      </c>
      <c r="Q25" s="635" t="str">
        <f>IFERROR(IF(AVERAGEIF(I25:I26,"X",$O25:$O26)&lt;=50,0,IF(AVERAGEIF(I25:I26,"X",$O25:$O26)&lt;=75,-1,-2)),"")</f>
        <v/>
      </c>
      <c r="R25" s="181">
        <f>IF(COUNTA(H25:I25)=2,"Seleccione una opcion P o I",IF(ISNUMBER(O25),LOOKUP(O25,DB!$F$74:$G$76,DB!$H$74:$H$76),""))</f>
        <v>-2</v>
      </c>
      <c r="S25" s="638">
        <f>IFERROR(IF(C25+MIN(P25:P26)&lt;1,1,C25+MIN(P25:P26)),"")</f>
        <v>3</v>
      </c>
      <c r="T25" s="639">
        <f ca="1">IFERROR(IF(Q25&lt;&gt;0,IF(MATCH(D25,'SEPG-F-012'!K12:K16)+Q25&lt;1,1,OFFSET('SEPG-F-012'!K12:K16,MATCH(D25,'SEPG-F-012'!K12:K16,)+Q25,0,1,1)),D25),D25)</f>
        <v>11</v>
      </c>
      <c r="U25" s="638">
        <f ca="1">IFERROR(+T25*S25,)</f>
        <v>33</v>
      </c>
      <c r="V25" s="638" t="str">
        <f ca="1">IFERROR(VLOOKUP(U25,DB!$B$37:$D$61,2,FALSE),"")</f>
        <v>Riesgo Extremo (Z-19)</v>
      </c>
      <c r="W25" s="182">
        <f t="shared" si="1"/>
        <v>-2</v>
      </c>
      <c r="X25" s="182">
        <f t="shared" si="2"/>
        <v>0</v>
      </c>
      <c r="Y25" s="628" t="s">
        <v>151</v>
      </c>
      <c r="Z25" s="627" t="s">
        <v>539</v>
      </c>
      <c r="AA25" s="628" t="s">
        <v>450</v>
      </c>
      <c r="AB25" s="628" t="s">
        <v>471</v>
      </c>
      <c r="AC25" s="628" t="s">
        <v>472</v>
      </c>
      <c r="AD25" s="629">
        <v>43101</v>
      </c>
      <c r="AE25" s="629">
        <v>43435</v>
      </c>
      <c r="AF25" s="630" t="s">
        <v>540</v>
      </c>
      <c r="AG25" s="628" t="s">
        <v>541</v>
      </c>
      <c r="AH25" s="663">
        <v>1</v>
      </c>
      <c r="AI25" s="628"/>
      <c r="AJ25" s="660"/>
      <c r="AK25" s="661"/>
    </row>
    <row r="26" spans="1:37" ht="126" customHeight="1" x14ac:dyDescent="0.25">
      <c r="A26" s="632"/>
      <c r="B26" s="633"/>
      <c r="C26" s="364" t="str">
        <f>'SEPG-F-012'!O23</f>
        <v>Casi Seguro (A)</v>
      </c>
      <c r="D26" s="364" t="str">
        <f>'SEPG-F-012'!O24</f>
        <v>Mayor</v>
      </c>
      <c r="E26" s="364" t="str">
        <f>'SEPG-F-012'!Q23</f>
        <v>Riesgo Extremo (Z-21)</v>
      </c>
      <c r="F26" s="703"/>
      <c r="G26" s="256" t="s">
        <v>538</v>
      </c>
      <c r="H26" s="180" t="s">
        <v>136</v>
      </c>
      <c r="I26" s="180"/>
      <c r="J26" s="255">
        <v>15</v>
      </c>
      <c r="K26" s="180">
        <v>15</v>
      </c>
      <c r="L26" s="180">
        <v>30</v>
      </c>
      <c r="M26" s="180">
        <v>15</v>
      </c>
      <c r="N26" s="180">
        <v>25</v>
      </c>
      <c r="O26" s="254">
        <f t="shared" ref="O26" si="3">IF(L26=0,0,IF(SUM(J26:N26)=0,"",SUM(J26:N26)))</f>
        <v>100</v>
      </c>
      <c r="P26" s="635"/>
      <c r="Q26" s="635"/>
      <c r="R26" s="181"/>
      <c r="S26" s="638"/>
      <c r="T26" s="638"/>
      <c r="U26" s="638"/>
      <c r="V26" s="638"/>
      <c r="W26" s="182"/>
      <c r="X26" s="182"/>
      <c r="Y26" s="628"/>
      <c r="Z26" s="627"/>
      <c r="AA26" s="628"/>
      <c r="AB26" s="628"/>
      <c r="AC26" s="628"/>
      <c r="AD26" s="629"/>
      <c r="AE26" s="629"/>
      <c r="AF26" s="631"/>
      <c r="AG26" s="628"/>
      <c r="AH26" s="628"/>
      <c r="AI26" s="628"/>
      <c r="AJ26" s="660"/>
      <c r="AK26" s="661"/>
    </row>
    <row r="27" spans="1:37" ht="112.5" customHeight="1" thickBot="1" x14ac:dyDescent="0.3">
      <c r="A27" s="632">
        <v>3</v>
      </c>
      <c r="B27" s="633" t="str">
        <f>'SEPG-F-007'!D13</f>
        <v>Inadecuada asignación y ejecución de los recursos</v>
      </c>
      <c r="C27" s="252">
        <f>'SEPG-F-012'!N25</f>
        <v>4</v>
      </c>
      <c r="D27" s="252">
        <f>'SEPG-F-012'!N26</f>
        <v>11</v>
      </c>
      <c r="E27" s="253">
        <f>'SEPG-F-012'!P25</f>
        <v>44</v>
      </c>
      <c r="F27" s="689">
        <v>1</v>
      </c>
      <c r="G27" s="330" t="s">
        <v>279</v>
      </c>
      <c r="H27" s="180" t="s">
        <v>182</v>
      </c>
      <c r="I27" s="180"/>
      <c r="J27" s="255">
        <v>15</v>
      </c>
      <c r="K27" s="180">
        <v>15</v>
      </c>
      <c r="L27" s="180">
        <v>30</v>
      </c>
      <c r="M27" s="180">
        <v>15</v>
      </c>
      <c r="N27" s="180">
        <v>25</v>
      </c>
      <c r="O27" s="254">
        <f t="shared" si="0"/>
        <v>100</v>
      </c>
      <c r="P27" s="635">
        <f>IFERROR(IF(AVERAGEIF(H27:H28,"X",$O27:$O28)&lt;=50,0,IF(AVERAGEIF(H27:H28,"X",$O27:$O28)&lt;=75,-1,-2)),"")</f>
        <v>-2</v>
      </c>
      <c r="Q27" s="635" t="str">
        <f>IFERROR(IF(AVERAGEIF(I27:I28,"X",$O27:$O28)&lt;=50,0,IF(AVERAGEIF(I27:I28,"X",$O27:$O28)&lt;=75,-1,-2)),"")</f>
        <v/>
      </c>
      <c r="R27" s="181">
        <f>IF(COUNTA(H27:I27)=2,"Seleccione una opcion P o I",IF(ISNUMBER(O27),LOOKUP(O27,DB!$F$74:$G$76,DB!$H$74:$H$76),""))</f>
        <v>-2</v>
      </c>
      <c r="S27" s="638">
        <f>IFERROR(IF(C27+MIN(P27:P28)&lt;1,1,C27+MIN(P27:P28)),"")</f>
        <v>2</v>
      </c>
      <c r="T27" s="638">
        <f ca="1">IFERROR(IF(Q27&lt;&gt;0,IF(MATCH(D27,'SEPG-F-012'!K12:K16,)+Q27&lt;1,1,OFFSET('SEPG-F-012'!K12:K16,MATCH(D27,'SEPG-F-012'!K12:K16,)+Q27,0,1,1)),D27),D27)</f>
        <v>11</v>
      </c>
      <c r="U27" s="638">
        <f ca="1">IFERROR(+T27*S27,)</f>
        <v>22</v>
      </c>
      <c r="V27" s="638" t="str">
        <f ca="1">IFERROR(VLOOKUP(U27,DB!$B$37:$D$61,2,FALSE),"")</f>
        <v>Riesgo Alto (Z-16)</v>
      </c>
      <c r="W27" s="182">
        <f t="shared" si="1"/>
        <v>-2</v>
      </c>
      <c r="X27" s="182">
        <f t="shared" si="2"/>
        <v>0</v>
      </c>
      <c r="Y27" s="628" t="s">
        <v>151</v>
      </c>
      <c r="Z27" s="365" t="s">
        <v>546</v>
      </c>
      <c r="AA27" s="628" t="s">
        <v>450</v>
      </c>
      <c r="AB27" s="628" t="s">
        <v>471</v>
      </c>
      <c r="AC27" s="628" t="s">
        <v>472</v>
      </c>
      <c r="AD27" s="629">
        <v>43101</v>
      </c>
      <c r="AE27" s="629">
        <v>43435</v>
      </c>
      <c r="AF27" s="630" t="s">
        <v>504</v>
      </c>
      <c r="AG27" s="630" t="s">
        <v>475</v>
      </c>
      <c r="AH27" s="663">
        <v>0.7</v>
      </c>
      <c r="AI27" s="628"/>
      <c r="AJ27" s="660"/>
      <c r="AK27" s="661"/>
    </row>
    <row r="28" spans="1:37" ht="210" customHeight="1" thickBot="1" x14ac:dyDescent="0.3">
      <c r="A28" s="632"/>
      <c r="B28" s="633"/>
      <c r="C28" s="252" t="str">
        <f>'SEPG-F-012'!O25</f>
        <v>Probable (B)</v>
      </c>
      <c r="D28" s="252" t="str">
        <f>'SEPG-F-012'!O26</f>
        <v>Mayor</v>
      </c>
      <c r="E28" s="252" t="str">
        <f>'SEPG-F-012'!Q25</f>
        <v>Riesgo Extremo (Z-20)</v>
      </c>
      <c r="F28" s="689"/>
      <c r="G28" s="256" t="s">
        <v>416</v>
      </c>
      <c r="H28" s="180" t="s">
        <v>182</v>
      </c>
      <c r="I28" s="180"/>
      <c r="J28" s="255">
        <v>15</v>
      </c>
      <c r="K28" s="180">
        <v>15</v>
      </c>
      <c r="L28" s="180">
        <v>30</v>
      </c>
      <c r="M28" s="180">
        <v>15</v>
      </c>
      <c r="N28" s="180">
        <v>25</v>
      </c>
      <c r="O28" s="254">
        <f t="shared" si="0"/>
        <v>100</v>
      </c>
      <c r="P28" s="635"/>
      <c r="Q28" s="635"/>
      <c r="R28" s="181">
        <f>IF(COUNTA(H28:I28)=2,"Seleccione una opcion P o I",IF(ISNUMBER(O28),LOOKUP(O28,DB!$F$74:$G$76,DB!$H$74:$H$76),""))</f>
        <v>-2</v>
      </c>
      <c r="S28" s="638"/>
      <c r="T28" s="638"/>
      <c r="U28" s="638"/>
      <c r="V28" s="638"/>
      <c r="W28" s="182">
        <f t="shared" si="1"/>
        <v>-2</v>
      </c>
      <c r="X28" s="182">
        <f t="shared" si="2"/>
        <v>0</v>
      </c>
      <c r="Y28" s="628"/>
      <c r="Z28" s="365" t="s">
        <v>552</v>
      </c>
      <c r="AA28" s="628"/>
      <c r="AB28" s="628"/>
      <c r="AC28" s="628"/>
      <c r="AD28" s="629"/>
      <c r="AE28" s="629"/>
      <c r="AF28" s="631"/>
      <c r="AG28" s="631"/>
      <c r="AH28" s="628"/>
      <c r="AI28" s="628"/>
      <c r="AJ28" s="660"/>
      <c r="AK28" s="661"/>
    </row>
    <row r="29" spans="1:37" ht="36" hidden="1" customHeight="1" x14ac:dyDescent="0.25">
      <c r="A29" s="632" t="e">
        <f>'SEPG-F-007'!#REF!</f>
        <v>#REF!</v>
      </c>
      <c r="B29" s="633" t="e">
        <f>'SEPG-F-007'!#REF!</f>
        <v>#REF!</v>
      </c>
      <c r="C29" s="252" t="e">
        <f>+#REF!</f>
        <v>#REF!</v>
      </c>
      <c r="D29" s="252" t="e">
        <f>+#REF!</f>
        <v>#REF!</v>
      </c>
      <c r="E29" s="253" t="e">
        <f>#REF!</f>
        <v>#REF!</v>
      </c>
      <c r="F29" s="634">
        <v>1</v>
      </c>
      <c r="G29" s="256"/>
      <c r="H29" s="180"/>
      <c r="I29" s="180" t="s">
        <v>136</v>
      </c>
      <c r="J29" s="255">
        <v>15</v>
      </c>
      <c r="K29" s="180">
        <v>0</v>
      </c>
      <c r="L29" s="180">
        <v>30</v>
      </c>
      <c r="M29" s="180">
        <v>15</v>
      </c>
      <c r="N29" s="180">
        <v>25</v>
      </c>
      <c r="O29" s="254">
        <f t="shared" si="0"/>
        <v>85</v>
      </c>
      <c r="P29" s="635" t="str">
        <f>IFERROR(IF(AVERAGEIF(H29:H31,"X",$O29:$O31)&lt;=50,0,IF(AVERAGEIF(H29:H31,"X",$O29:$O31)&lt;=75,-1,-2)),"")</f>
        <v/>
      </c>
      <c r="Q29" s="635">
        <f>IFERROR(IF(AVERAGEIF(I29:I31,"X",$O29:$O31)&lt;=50,0,IF(AVERAGEIF(I29:I31,"X",$O29:$O31)&lt;=75,-1,-2)),"")</f>
        <v>-2</v>
      </c>
      <c r="R29" s="181">
        <f>IF(COUNTA(H29:I29)=2,"Seleccione una opcion P o I",IF(ISNUMBER(O29),LOOKUP(O29,DB!$F$74:$G$76,DB!$H$74:$H$76),""))</f>
        <v>-2</v>
      </c>
      <c r="S29" s="638" t="str">
        <f>IFERROR(IF(C29+MIN(P29:P31)&lt;1,1,C29+MIN(P29:P31)),"")</f>
        <v/>
      </c>
      <c r="T29" s="638" t="e">
        <f ca="1">IFERROR(IF(Q29&lt;&gt;0,IF(MATCH(D29,#REF!,)+Q29&lt;1,1,OFFSET(#REF!,MATCH(D29,#REF!,)+Q29,0,1,1)),D29),D29)</f>
        <v>#REF!</v>
      </c>
      <c r="U29" s="638">
        <f ca="1">IFERROR(+T29*S29,)</f>
        <v>0</v>
      </c>
      <c r="V29" s="638" t="str">
        <f ca="1">IFERROR(VLOOKUP(U29,DB!$B$37:$D$61,2,FALSE),"")</f>
        <v/>
      </c>
      <c r="W29" s="182">
        <f t="shared" si="1"/>
        <v>0</v>
      </c>
      <c r="X29" s="182">
        <f t="shared" si="2"/>
        <v>-2</v>
      </c>
      <c r="Y29" s="182"/>
      <c r="Z29" s="182"/>
      <c r="AA29" s="182"/>
      <c r="AB29" s="182"/>
      <c r="AC29" s="182"/>
      <c r="AD29" s="182"/>
      <c r="AE29" s="182"/>
      <c r="AF29" s="182"/>
      <c r="AG29" s="182"/>
      <c r="AH29" s="182"/>
      <c r="AI29" s="182"/>
      <c r="AJ29" s="322"/>
      <c r="AK29" s="323"/>
    </row>
    <row r="30" spans="1:37" ht="36" hidden="1" customHeight="1" x14ac:dyDescent="0.25">
      <c r="A30" s="632"/>
      <c r="B30" s="633"/>
      <c r="C30" s="690" t="e">
        <f>+#REF!</f>
        <v>#REF!</v>
      </c>
      <c r="D30" s="690" t="e">
        <f>+#REF!</f>
        <v>#REF!</v>
      </c>
      <c r="E30" s="687" t="e">
        <f>#REF!</f>
        <v>#REF!</v>
      </c>
      <c r="F30" s="634"/>
      <c r="G30" s="256"/>
      <c r="H30" s="180"/>
      <c r="I30" s="180"/>
      <c r="J30" s="255"/>
      <c r="K30" s="180"/>
      <c r="L30" s="180"/>
      <c r="M30" s="180"/>
      <c r="N30" s="180"/>
      <c r="O30" s="254">
        <f t="shared" si="0"/>
        <v>0</v>
      </c>
      <c r="P30" s="635"/>
      <c r="Q30" s="635"/>
      <c r="R30" s="181">
        <f>IF(COUNTA(H30:I30)=2,"Seleccione una opcion P o I",IF(ISNUMBER(O30),LOOKUP(O30,DB!$F$74:$G$76,DB!$H$74:$H$76),""))</f>
        <v>0</v>
      </c>
      <c r="S30" s="638"/>
      <c r="T30" s="638"/>
      <c r="U30" s="638"/>
      <c r="V30" s="638"/>
      <c r="W30" s="182">
        <f t="shared" si="1"/>
        <v>0</v>
      </c>
      <c r="X30" s="182">
        <f t="shared" si="2"/>
        <v>0</v>
      </c>
      <c r="Y30" s="182"/>
      <c r="Z30" s="182"/>
      <c r="AA30" s="182"/>
      <c r="AB30" s="182"/>
      <c r="AC30" s="182"/>
      <c r="AD30" s="182"/>
      <c r="AE30" s="182"/>
      <c r="AF30" s="182"/>
      <c r="AG30" s="182"/>
      <c r="AH30" s="182"/>
      <c r="AI30" s="182"/>
      <c r="AJ30" s="322"/>
      <c r="AK30" s="323"/>
    </row>
    <row r="31" spans="1:37" ht="36" hidden="1" customHeight="1" thickBot="1" x14ac:dyDescent="0.3">
      <c r="A31" s="632"/>
      <c r="B31" s="633"/>
      <c r="C31" s="690"/>
      <c r="D31" s="690"/>
      <c r="E31" s="687"/>
      <c r="F31" s="634"/>
      <c r="G31" s="256"/>
      <c r="H31" s="180"/>
      <c r="I31" s="180"/>
      <c r="J31" s="255"/>
      <c r="K31" s="180"/>
      <c r="L31" s="180"/>
      <c r="M31" s="180"/>
      <c r="N31" s="180"/>
      <c r="O31" s="254">
        <f t="shared" si="0"/>
        <v>0</v>
      </c>
      <c r="P31" s="635"/>
      <c r="Q31" s="635"/>
      <c r="R31" s="181">
        <f>IF(COUNTA(H31:I31)=2,"Seleccione una opcion P o I",IF(ISNUMBER(O31),LOOKUP(O31,DB!$F$74:$G$76,DB!$H$74:$H$76),""))</f>
        <v>0</v>
      </c>
      <c r="S31" s="638"/>
      <c r="T31" s="638"/>
      <c r="U31" s="638"/>
      <c r="V31" s="638"/>
      <c r="W31" s="182">
        <f t="shared" si="1"/>
        <v>0</v>
      </c>
      <c r="X31" s="182">
        <f t="shared" si="2"/>
        <v>0</v>
      </c>
      <c r="Y31" s="182"/>
      <c r="Z31" s="182"/>
      <c r="AA31" s="182"/>
      <c r="AB31" s="182"/>
      <c r="AC31" s="182"/>
      <c r="AD31" s="182"/>
      <c r="AE31" s="182"/>
      <c r="AF31" s="182"/>
      <c r="AG31" s="182"/>
      <c r="AH31" s="182"/>
      <c r="AI31" s="182"/>
      <c r="AJ31" s="322"/>
      <c r="AK31" s="323"/>
    </row>
    <row r="32" spans="1:37" ht="126" hidden="1" customHeight="1" x14ac:dyDescent="0.25">
      <c r="A32" s="632" t="e">
        <f>'SEPG-F-007'!#REF!</f>
        <v>#REF!</v>
      </c>
      <c r="B32" s="633" t="e">
        <f>'SEPG-F-007'!#REF!</f>
        <v>#REF!</v>
      </c>
      <c r="C32" s="252" t="e">
        <f>+#REF!</f>
        <v>#REF!</v>
      </c>
      <c r="D32" s="252" t="e">
        <f>+#REF!</f>
        <v>#REF!</v>
      </c>
      <c r="E32" s="253" t="e">
        <f>#REF!</f>
        <v>#REF!</v>
      </c>
      <c r="F32" s="634">
        <v>1</v>
      </c>
      <c r="G32" s="256"/>
      <c r="H32" s="180"/>
      <c r="I32" s="180"/>
      <c r="J32" s="255"/>
      <c r="K32" s="180"/>
      <c r="L32" s="180"/>
      <c r="M32" s="180"/>
      <c r="N32" s="180"/>
      <c r="O32" s="254">
        <f t="shared" si="0"/>
        <v>0</v>
      </c>
      <c r="P32" s="635" t="str">
        <f>IFERROR(IF(AVERAGEIF(H32:H34,"X",$O32:$O34)&lt;=50,0,IF(AVERAGEIF(H32:H34,"X",$O32:$O34)&lt;=75,-1,-2)),"")</f>
        <v/>
      </c>
      <c r="Q32" s="635" t="str">
        <f>IFERROR(IF(AVERAGEIF(I32:I34,"X",$O32:$O34)&lt;=50,0,IF(AVERAGEIF(I32:I34,"X",$O32:$O34)&lt;=75,-1,-2)),"")</f>
        <v/>
      </c>
      <c r="R32" s="181">
        <f>IF(COUNTA(H32:I32)=2,"Seleccione una opcion P o I",IF(ISNUMBER(O32),LOOKUP(O32,DB!$F$74:$G$76,DB!$H$74:$H$76),""))</f>
        <v>0</v>
      </c>
      <c r="S32" s="638" t="str">
        <f>IFERROR(IF(C32+MIN(P32:P34)&lt;1,1,C32+MIN(P32:P34)),"")</f>
        <v/>
      </c>
      <c r="T32" s="638" t="e">
        <f ca="1">IFERROR(IF(Q32&lt;&gt;0,IF(MATCH(D32,#REF!,)+Q32&lt;1,1,OFFSET(#REF!,MATCH(D32,#REF!,)+Q32,0,1,1)),D32),D32)</f>
        <v>#REF!</v>
      </c>
      <c r="U32" s="638">
        <f ca="1">IFERROR(+T32*S32,)</f>
        <v>0</v>
      </c>
      <c r="V32" s="638" t="str">
        <f ca="1">IFERROR(VLOOKUP(U32,DB!$B$37:$D$61,2,FALSE),"")</f>
        <v/>
      </c>
      <c r="W32" s="182">
        <f t="shared" si="1"/>
        <v>0</v>
      </c>
      <c r="X32" s="182">
        <f t="shared" si="2"/>
        <v>0</v>
      </c>
      <c r="Y32" s="182"/>
      <c r="Z32" s="182"/>
      <c r="AA32" s="182"/>
      <c r="AB32" s="182"/>
      <c r="AC32" s="182"/>
      <c r="AD32" s="182"/>
      <c r="AE32" s="182"/>
      <c r="AF32" s="182"/>
      <c r="AG32" s="182"/>
      <c r="AH32" s="182"/>
      <c r="AI32" s="182"/>
      <c r="AJ32" s="322"/>
      <c r="AK32" s="323"/>
    </row>
    <row r="33" spans="1:37" ht="126" hidden="1" customHeight="1" x14ac:dyDescent="0.25">
      <c r="A33" s="632"/>
      <c r="B33" s="633"/>
      <c r="C33" s="690" t="e">
        <f>+#REF!</f>
        <v>#REF!</v>
      </c>
      <c r="D33" s="690" t="e">
        <f>+#REF!</f>
        <v>#REF!</v>
      </c>
      <c r="E33" s="687" t="e">
        <f>#REF!</f>
        <v>#REF!</v>
      </c>
      <c r="F33" s="634"/>
      <c r="G33" s="256"/>
      <c r="H33" s="180"/>
      <c r="I33" s="180"/>
      <c r="J33" s="255"/>
      <c r="K33" s="180"/>
      <c r="L33" s="180"/>
      <c r="M33" s="180"/>
      <c r="N33" s="180"/>
      <c r="O33" s="254">
        <f t="shared" si="0"/>
        <v>0</v>
      </c>
      <c r="P33" s="635"/>
      <c r="Q33" s="635"/>
      <c r="R33" s="181">
        <f>IF(COUNTA(H33:I33)=2,"Seleccione una opcion P o I",IF(ISNUMBER(O33),LOOKUP(O33,DB!$F$74:$G$76,DB!$H$74:$H$76),""))</f>
        <v>0</v>
      </c>
      <c r="S33" s="638"/>
      <c r="T33" s="638"/>
      <c r="U33" s="638"/>
      <c r="V33" s="638"/>
      <c r="W33" s="182">
        <f t="shared" si="1"/>
        <v>0</v>
      </c>
      <c r="X33" s="182">
        <f t="shared" si="2"/>
        <v>0</v>
      </c>
      <c r="Y33" s="182"/>
      <c r="Z33" s="182"/>
      <c r="AA33" s="182"/>
      <c r="AB33" s="182"/>
      <c r="AC33" s="182"/>
      <c r="AD33" s="182"/>
      <c r="AE33" s="182"/>
      <c r="AF33" s="182"/>
      <c r="AG33" s="182"/>
      <c r="AH33" s="182"/>
      <c r="AI33" s="182"/>
      <c r="AJ33" s="322"/>
      <c r="AK33" s="323"/>
    </row>
    <row r="34" spans="1:37" ht="126" hidden="1" customHeight="1" thickBot="1" x14ac:dyDescent="0.3">
      <c r="A34" s="632"/>
      <c r="B34" s="633"/>
      <c r="C34" s="690"/>
      <c r="D34" s="690"/>
      <c r="E34" s="687"/>
      <c r="F34" s="634"/>
      <c r="G34" s="256"/>
      <c r="H34" s="180"/>
      <c r="I34" s="180"/>
      <c r="J34" s="255"/>
      <c r="K34" s="180"/>
      <c r="L34" s="180"/>
      <c r="M34" s="180"/>
      <c r="N34" s="180"/>
      <c r="O34" s="254">
        <f t="shared" si="0"/>
        <v>0</v>
      </c>
      <c r="P34" s="635"/>
      <c r="Q34" s="635"/>
      <c r="R34" s="181">
        <f>IF(COUNTA(H34:I34)=2,"Seleccione una opcion P o I",IF(ISNUMBER(O34),LOOKUP(O34,DB!$F$74:$G$76,DB!$H$74:$H$76),""))</f>
        <v>0</v>
      </c>
      <c r="S34" s="638"/>
      <c r="T34" s="638"/>
      <c r="U34" s="638"/>
      <c r="V34" s="638"/>
      <c r="W34" s="182">
        <f t="shared" si="1"/>
        <v>0</v>
      </c>
      <c r="X34" s="182">
        <f t="shared" si="2"/>
        <v>0</v>
      </c>
      <c r="Y34" s="182"/>
      <c r="Z34" s="182"/>
      <c r="AA34" s="182"/>
      <c r="AB34" s="182"/>
      <c r="AC34" s="182"/>
      <c r="AD34" s="182"/>
      <c r="AE34" s="182"/>
      <c r="AF34" s="182"/>
      <c r="AG34" s="182"/>
      <c r="AH34" s="182"/>
      <c r="AI34" s="182"/>
      <c r="AJ34" s="322"/>
      <c r="AK34" s="323"/>
    </row>
    <row r="35" spans="1:37" ht="126" hidden="1" customHeight="1" x14ac:dyDescent="0.25">
      <c r="A35" s="632" t="e">
        <f>'SEPG-F-007'!#REF!</f>
        <v>#REF!</v>
      </c>
      <c r="B35" s="633" t="e">
        <f>'SEPG-F-007'!#REF!</f>
        <v>#REF!</v>
      </c>
      <c r="C35" s="252" t="e">
        <f>+#REF!</f>
        <v>#REF!</v>
      </c>
      <c r="D35" s="252" t="e">
        <f>+#REF!</f>
        <v>#REF!</v>
      </c>
      <c r="E35" s="253" t="s">
        <v>137</v>
      </c>
      <c r="F35" s="634"/>
      <c r="G35" s="256"/>
      <c r="H35" s="180"/>
      <c r="I35" s="180"/>
      <c r="J35" s="255"/>
      <c r="K35" s="180"/>
      <c r="L35" s="180"/>
      <c r="M35" s="180"/>
      <c r="N35" s="180"/>
      <c r="O35" s="254">
        <f t="shared" si="0"/>
        <v>0</v>
      </c>
      <c r="P35" s="635" t="str">
        <f>IFERROR(IF(AVERAGEIF(H35:H37,"X",$O35:$O37)&lt;=50,0,IF(AVERAGEIF(H35:H37,"X",$O35:$O37)&lt;=75,-1,-2)),"")</f>
        <v/>
      </c>
      <c r="Q35" s="635" t="str">
        <f>IFERROR(IF(AVERAGEIF(I35:I37,"X",$O35:$O37)&lt;=50,0,IF(AVERAGEIF(I35:I37,"X",$O35:$O37)&lt;=75,-1,-2)),"")</f>
        <v/>
      </c>
      <c r="R35" s="181">
        <f>IF(COUNTA(H35:I35)=2,"Seleccione una opcion P o I",IF(ISNUMBER(O35),LOOKUP(O35,DB!$F$74:$G$76,DB!$H$74:$H$76),""))</f>
        <v>0</v>
      </c>
      <c r="S35" s="638" t="str">
        <f>IFERROR(IF(C35+MIN(P35:P37)&lt;1,1,C35+MIN(P35:P37)),"")</f>
        <v/>
      </c>
      <c r="T35" s="638" t="e">
        <f ca="1">IFERROR(IF(Q35&lt;&gt;0,IF(MATCH(D35,#REF!,)+Q35&lt;1,1,OFFSET(#REF!,MATCH(D35,#REF!,)+Q35,0,1,1)),D35),D35)</f>
        <v>#REF!</v>
      </c>
      <c r="U35" s="638">
        <f ca="1">IFERROR(+T35*S35,)</f>
        <v>0</v>
      </c>
      <c r="V35" s="638" t="str">
        <f ca="1">IFERROR(VLOOKUP(U35,DB!$B$37:$D$61,2,FALSE),"")</f>
        <v/>
      </c>
      <c r="W35" s="182">
        <f t="shared" si="1"/>
        <v>0</v>
      </c>
      <c r="X35" s="182">
        <f t="shared" si="2"/>
        <v>0</v>
      </c>
      <c r="Y35" s="182"/>
      <c r="Z35" s="182"/>
      <c r="AA35" s="182"/>
      <c r="AB35" s="182"/>
      <c r="AC35" s="182"/>
      <c r="AD35" s="182"/>
      <c r="AE35" s="182"/>
      <c r="AF35" s="182"/>
      <c r="AG35" s="182"/>
      <c r="AH35" s="182"/>
      <c r="AI35" s="182"/>
      <c r="AJ35" s="322"/>
      <c r="AK35" s="323"/>
    </row>
    <row r="36" spans="1:37" ht="126" hidden="1" customHeight="1" x14ac:dyDescent="0.25">
      <c r="A36" s="632"/>
      <c r="B36" s="633"/>
      <c r="C36" s="690" t="e">
        <f>+#REF!</f>
        <v>#REF!</v>
      </c>
      <c r="D36" s="690" t="e">
        <f>+#REF!</f>
        <v>#REF!</v>
      </c>
      <c r="E36" s="687" t="e">
        <f>#REF!</f>
        <v>#REF!</v>
      </c>
      <c r="F36" s="634"/>
      <c r="G36" s="256"/>
      <c r="H36" s="180"/>
      <c r="I36" s="180"/>
      <c r="J36" s="255"/>
      <c r="K36" s="180"/>
      <c r="L36" s="180"/>
      <c r="M36" s="180"/>
      <c r="N36" s="180"/>
      <c r="O36" s="254">
        <f t="shared" si="0"/>
        <v>0</v>
      </c>
      <c r="P36" s="635"/>
      <c r="Q36" s="635"/>
      <c r="R36" s="181">
        <f>IF(COUNTA(H36:I36)=2,"Seleccione una opcion P o I",IF(ISNUMBER(O36),LOOKUP(O36,DB!$F$74:$G$76,DB!$H$74:$H$76),""))</f>
        <v>0</v>
      </c>
      <c r="S36" s="638"/>
      <c r="T36" s="638"/>
      <c r="U36" s="638"/>
      <c r="V36" s="638"/>
      <c r="W36" s="182">
        <f t="shared" si="1"/>
        <v>0</v>
      </c>
      <c r="X36" s="182">
        <f t="shared" si="2"/>
        <v>0</v>
      </c>
      <c r="Y36" s="182"/>
      <c r="Z36" s="182"/>
      <c r="AA36" s="182"/>
      <c r="AB36" s="182"/>
      <c r="AC36" s="182"/>
      <c r="AD36" s="182"/>
      <c r="AE36" s="182"/>
      <c r="AF36" s="182"/>
      <c r="AG36" s="182"/>
      <c r="AH36" s="182"/>
      <c r="AI36" s="182"/>
      <c r="AJ36" s="322"/>
      <c r="AK36" s="323"/>
    </row>
    <row r="37" spans="1:37" ht="126" hidden="1" customHeight="1" thickBot="1" x14ac:dyDescent="0.3">
      <c r="A37" s="632"/>
      <c r="B37" s="633"/>
      <c r="C37" s="690"/>
      <c r="D37" s="690"/>
      <c r="E37" s="687"/>
      <c r="F37" s="634"/>
      <c r="G37" s="256"/>
      <c r="H37" s="180"/>
      <c r="I37" s="180"/>
      <c r="J37" s="255"/>
      <c r="K37" s="180"/>
      <c r="L37" s="180"/>
      <c r="M37" s="180"/>
      <c r="N37" s="180"/>
      <c r="O37" s="254">
        <f t="shared" si="0"/>
        <v>0</v>
      </c>
      <c r="P37" s="635"/>
      <c r="Q37" s="635"/>
      <c r="R37" s="181">
        <f>IF(COUNTA(H37:I37)=2,"Seleccione una opcion P o I",IF(ISNUMBER(O37),LOOKUP(O37,DB!$F$74:$G$76,DB!$H$74:$H$76),""))</f>
        <v>0</v>
      </c>
      <c r="S37" s="638"/>
      <c r="T37" s="638"/>
      <c r="U37" s="638"/>
      <c r="V37" s="638"/>
      <c r="W37" s="182">
        <f t="shared" si="1"/>
        <v>0</v>
      </c>
      <c r="X37" s="182">
        <f t="shared" si="2"/>
        <v>0</v>
      </c>
      <c r="Y37" s="182"/>
      <c r="Z37" s="182"/>
      <c r="AA37" s="182"/>
      <c r="AB37" s="182"/>
      <c r="AC37" s="182"/>
      <c r="AD37" s="182"/>
      <c r="AE37" s="182"/>
      <c r="AF37" s="182"/>
      <c r="AG37" s="182"/>
      <c r="AH37" s="182"/>
      <c r="AI37" s="182"/>
      <c r="AJ37" s="322"/>
      <c r="AK37" s="323"/>
    </row>
    <row r="38" spans="1:37" ht="126" hidden="1" customHeight="1" x14ac:dyDescent="0.25">
      <c r="A38" s="632" t="e">
        <f>'SEPG-F-007'!#REF!</f>
        <v>#REF!</v>
      </c>
      <c r="B38" s="633" t="e">
        <f>'SEPG-F-007'!#REF!</f>
        <v>#REF!</v>
      </c>
      <c r="C38" s="252" t="e">
        <f>+#REF!</f>
        <v>#REF!</v>
      </c>
      <c r="D38" s="252" t="e">
        <f>+#REF!</f>
        <v>#REF!</v>
      </c>
      <c r="E38" s="253" t="e">
        <f>#REF!</f>
        <v>#REF!</v>
      </c>
      <c r="F38" s="634"/>
      <c r="G38" s="256"/>
      <c r="H38" s="180"/>
      <c r="I38" s="180"/>
      <c r="J38" s="255"/>
      <c r="K38" s="180"/>
      <c r="L38" s="180"/>
      <c r="M38" s="180"/>
      <c r="N38" s="180"/>
      <c r="O38" s="254">
        <f t="shared" si="0"/>
        <v>0</v>
      </c>
      <c r="P38" s="635" t="str">
        <f>IFERROR(IF(AVERAGEIF(H38:H40,"X",$O38:$O40)&lt;=50,0,IF(AVERAGEIF(H38:H40,"X",$O38:$O40)&lt;=75,-1,-2)),"")</f>
        <v/>
      </c>
      <c r="Q38" s="635" t="str">
        <f>IFERROR(IF(AVERAGEIF(I38:I40,"X",$O38:$O40)&lt;=50,0,IF(AVERAGEIF(I38:I40,"X",$O38:$O40)&lt;=75,-1,-2)),"")</f>
        <v/>
      </c>
      <c r="R38" s="181">
        <f>IF(COUNTA(H38:I38)=2,"Seleccione una opcion P o I",IF(ISNUMBER(O38),LOOKUP(O38,DB!$F$74:$G$76,DB!$H$74:$H$76),""))</f>
        <v>0</v>
      </c>
      <c r="S38" s="638" t="str">
        <f>IFERROR(IF(C38+MIN(P38:P40)&lt;1,1,C38+MIN(P38:P40)),"")</f>
        <v/>
      </c>
      <c r="T38" s="638" t="e">
        <f ca="1">IFERROR(IF(Q38&lt;&gt;0,IF(MATCH(D38,#REF!,)+Q38&lt;1,1,OFFSET(#REF!,MATCH(D38,#REF!,)+Q38,0,1,1)),D38),D38)</f>
        <v>#REF!</v>
      </c>
      <c r="U38" s="638">
        <f ca="1">IFERROR(+T38*S38,)</f>
        <v>0</v>
      </c>
      <c r="V38" s="638" t="str">
        <f ca="1">IFERROR(VLOOKUP(U38,DB!$B$37:$D$61,2,FALSE),"")</f>
        <v/>
      </c>
      <c r="W38" s="182">
        <f t="shared" si="1"/>
        <v>0</v>
      </c>
      <c r="X38" s="182">
        <f t="shared" si="2"/>
        <v>0</v>
      </c>
      <c r="Y38" s="182"/>
      <c r="Z38" s="182"/>
      <c r="AA38" s="182"/>
      <c r="AB38" s="182"/>
      <c r="AC38" s="182"/>
      <c r="AD38" s="182"/>
      <c r="AE38" s="182"/>
      <c r="AF38" s="182"/>
      <c r="AG38" s="182"/>
      <c r="AH38" s="182"/>
      <c r="AI38" s="182"/>
      <c r="AJ38" s="322"/>
      <c r="AK38" s="323"/>
    </row>
    <row r="39" spans="1:37" ht="126" hidden="1" customHeight="1" x14ac:dyDescent="0.25">
      <c r="A39" s="632"/>
      <c r="B39" s="633"/>
      <c r="C39" s="690" t="e">
        <f>+#REF!</f>
        <v>#REF!</v>
      </c>
      <c r="D39" s="690" t="e">
        <f>+#REF!</f>
        <v>#REF!</v>
      </c>
      <c r="E39" s="687" t="e">
        <f>#REF!</f>
        <v>#REF!</v>
      </c>
      <c r="F39" s="634"/>
      <c r="G39" s="256"/>
      <c r="H39" s="180"/>
      <c r="I39" s="180"/>
      <c r="J39" s="255"/>
      <c r="K39" s="180"/>
      <c r="L39" s="180"/>
      <c r="M39" s="180"/>
      <c r="N39" s="180"/>
      <c r="O39" s="254">
        <f t="shared" si="0"/>
        <v>0</v>
      </c>
      <c r="P39" s="635"/>
      <c r="Q39" s="635"/>
      <c r="R39" s="181">
        <f>IF(COUNTA(H39:I39)=2,"Seleccione una opcion P o I",IF(ISNUMBER(O39),LOOKUP(O39,DB!$F$74:$G$76,DB!$H$74:$H$76),""))</f>
        <v>0</v>
      </c>
      <c r="S39" s="638"/>
      <c r="T39" s="638"/>
      <c r="U39" s="638"/>
      <c r="V39" s="638"/>
      <c r="W39" s="182">
        <f t="shared" si="1"/>
        <v>0</v>
      </c>
      <c r="X39" s="182">
        <f t="shared" si="2"/>
        <v>0</v>
      </c>
      <c r="Y39" s="182"/>
      <c r="Z39" s="182"/>
      <c r="AA39" s="182"/>
      <c r="AB39" s="182"/>
      <c r="AC39" s="182"/>
      <c r="AD39" s="182"/>
      <c r="AE39" s="182"/>
      <c r="AF39" s="182"/>
      <c r="AG39" s="182"/>
      <c r="AH39" s="182"/>
      <c r="AI39" s="182"/>
      <c r="AJ39" s="322"/>
      <c r="AK39" s="323"/>
    </row>
    <row r="40" spans="1:37" ht="126" hidden="1" customHeight="1" thickBot="1" x14ac:dyDescent="0.3">
      <c r="A40" s="632"/>
      <c r="B40" s="633"/>
      <c r="C40" s="690"/>
      <c r="D40" s="690"/>
      <c r="E40" s="687"/>
      <c r="F40" s="634"/>
      <c r="G40" s="256"/>
      <c r="H40" s="180"/>
      <c r="I40" s="180"/>
      <c r="J40" s="255"/>
      <c r="K40" s="180"/>
      <c r="L40" s="180"/>
      <c r="M40" s="180"/>
      <c r="N40" s="180"/>
      <c r="O40" s="254">
        <f t="shared" si="0"/>
        <v>0</v>
      </c>
      <c r="P40" s="635"/>
      <c r="Q40" s="635"/>
      <c r="R40" s="181">
        <f>IF(COUNTA(H40:I40)=2,"Seleccione una opcion P o I",IF(ISNUMBER(O40),LOOKUP(O40,DB!$F$74:$G$76,DB!$H$74:$H$76),""))</f>
        <v>0</v>
      </c>
      <c r="S40" s="638"/>
      <c r="T40" s="638"/>
      <c r="U40" s="638"/>
      <c r="V40" s="638"/>
      <c r="W40" s="182">
        <f t="shared" si="1"/>
        <v>0</v>
      </c>
      <c r="X40" s="182">
        <f t="shared" si="2"/>
        <v>0</v>
      </c>
      <c r="Y40" s="182"/>
      <c r="Z40" s="182"/>
      <c r="AA40" s="182"/>
      <c r="AB40" s="182"/>
      <c r="AC40" s="182"/>
      <c r="AD40" s="182"/>
      <c r="AE40" s="182"/>
      <c r="AF40" s="182"/>
      <c r="AG40" s="182"/>
      <c r="AH40" s="182"/>
      <c r="AI40" s="182"/>
      <c r="AJ40" s="322"/>
      <c r="AK40" s="323"/>
    </row>
    <row r="41" spans="1:37" ht="126" hidden="1" customHeight="1" x14ac:dyDescent="0.25">
      <c r="A41" s="632" t="e">
        <f>'SEPG-F-007'!#REF!</f>
        <v>#REF!</v>
      </c>
      <c r="B41" s="633" t="e">
        <f>'SEPG-F-007'!#REF!</f>
        <v>#REF!</v>
      </c>
      <c r="C41" s="252" t="e">
        <f>+#REF!</f>
        <v>#REF!</v>
      </c>
      <c r="D41" s="252" t="e">
        <f>+#REF!</f>
        <v>#REF!</v>
      </c>
      <c r="E41" s="253" t="e">
        <f>#REF!</f>
        <v>#REF!</v>
      </c>
      <c r="F41" s="634"/>
      <c r="G41" s="256"/>
      <c r="H41" s="180"/>
      <c r="I41" s="180"/>
      <c r="J41" s="255"/>
      <c r="K41" s="180"/>
      <c r="L41" s="180"/>
      <c r="M41" s="180"/>
      <c r="N41" s="180"/>
      <c r="O41" s="254">
        <f t="shared" si="0"/>
        <v>0</v>
      </c>
      <c r="P41" s="635" t="str">
        <f>IFERROR(IF(AVERAGEIF(H41:H43,"X",$O41:$O43)&lt;=50,0,IF(AVERAGEIF(H41:H43,"X",$O41:$O43)&lt;=75,-1,-2)),"")</f>
        <v/>
      </c>
      <c r="Q41" s="635" t="str">
        <f>IFERROR(IF(AVERAGEIF(I41:I43,"X",$O41:$O43)&lt;=50,0,IF(AVERAGEIF(I41:I43,"X",$O41:$O43)&lt;=75,-1,-2)),"")</f>
        <v/>
      </c>
      <c r="R41" s="181">
        <f>IF(COUNTA(H41:I41)=2,"Seleccione una opcion P o I",IF(ISNUMBER(O41),LOOKUP(O41,DB!$F$74:$G$76,DB!$H$74:$H$76),""))</f>
        <v>0</v>
      </c>
      <c r="S41" s="638" t="str">
        <f>IFERROR(IF(C41+MIN(P41:P43)&lt;1,1,C41+MIN(P41:P43)),"")</f>
        <v/>
      </c>
      <c r="T41" s="638" t="e">
        <f ca="1">IFERROR(IF(Q41&lt;&gt;0,IF(MATCH(D41,#REF!,)+Q41&lt;1,1,OFFSET(#REF!,MATCH(D41,#REF!,)+Q41,0,1,1)),D41),D41)</f>
        <v>#REF!</v>
      </c>
      <c r="U41" s="638">
        <f ca="1">IFERROR(+T41*S41,)</f>
        <v>0</v>
      </c>
      <c r="V41" s="638" t="str">
        <f ca="1">IFERROR(VLOOKUP(U41,DB!$B$37:$D$61,2,FALSE),"")</f>
        <v/>
      </c>
      <c r="W41" s="182">
        <f t="shared" si="1"/>
        <v>0</v>
      </c>
      <c r="X41" s="182">
        <f t="shared" si="2"/>
        <v>0</v>
      </c>
      <c r="Y41" s="182"/>
      <c r="Z41" s="182"/>
      <c r="AA41" s="182"/>
      <c r="AB41" s="182"/>
      <c r="AC41" s="182"/>
      <c r="AD41" s="182"/>
      <c r="AE41" s="182"/>
      <c r="AF41" s="182"/>
      <c r="AG41" s="182"/>
      <c r="AH41" s="182"/>
      <c r="AI41" s="182"/>
      <c r="AJ41" s="322"/>
      <c r="AK41" s="323"/>
    </row>
    <row r="42" spans="1:37" ht="126" hidden="1" customHeight="1" x14ac:dyDescent="0.25">
      <c r="A42" s="632"/>
      <c r="B42" s="633"/>
      <c r="C42" s="690" t="e">
        <f>+#REF!</f>
        <v>#REF!</v>
      </c>
      <c r="D42" s="690" t="e">
        <f>+#REF!</f>
        <v>#REF!</v>
      </c>
      <c r="E42" s="687" t="e">
        <f>#REF!</f>
        <v>#REF!</v>
      </c>
      <c r="F42" s="634"/>
      <c r="G42" s="256"/>
      <c r="H42" s="180"/>
      <c r="I42" s="180"/>
      <c r="J42" s="255"/>
      <c r="K42" s="180"/>
      <c r="L42" s="180"/>
      <c r="M42" s="180"/>
      <c r="N42" s="180"/>
      <c r="O42" s="254">
        <f t="shared" si="0"/>
        <v>0</v>
      </c>
      <c r="P42" s="635"/>
      <c r="Q42" s="635"/>
      <c r="R42" s="181">
        <f>IF(COUNTA(H42:I42)=2,"Seleccione una opcion P o I",IF(ISNUMBER(O42),LOOKUP(O42,DB!$F$74:$G$76,DB!$H$74:$H$76),""))</f>
        <v>0</v>
      </c>
      <c r="S42" s="638"/>
      <c r="T42" s="638"/>
      <c r="U42" s="638"/>
      <c r="V42" s="638"/>
      <c r="W42" s="182">
        <f t="shared" si="1"/>
        <v>0</v>
      </c>
      <c r="X42" s="182">
        <f t="shared" si="2"/>
        <v>0</v>
      </c>
      <c r="Y42" s="182"/>
      <c r="Z42" s="182"/>
      <c r="AA42" s="182"/>
      <c r="AB42" s="182"/>
      <c r="AC42" s="182"/>
      <c r="AD42" s="182"/>
      <c r="AE42" s="182"/>
      <c r="AF42" s="182"/>
      <c r="AG42" s="182"/>
      <c r="AH42" s="182"/>
      <c r="AI42" s="182"/>
      <c r="AJ42" s="322"/>
      <c r="AK42" s="323"/>
    </row>
    <row r="43" spans="1:37" ht="126" hidden="1" customHeight="1" thickBot="1" x14ac:dyDescent="0.3">
      <c r="A43" s="632"/>
      <c r="B43" s="633"/>
      <c r="C43" s="690"/>
      <c r="D43" s="690"/>
      <c r="E43" s="687"/>
      <c r="F43" s="634"/>
      <c r="G43" s="256"/>
      <c r="H43" s="180"/>
      <c r="I43" s="180"/>
      <c r="J43" s="255"/>
      <c r="K43" s="180"/>
      <c r="L43" s="180"/>
      <c r="M43" s="180"/>
      <c r="N43" s="180"/>
      <c r="O43" s="254">
        <f t="shared" si="0"/>
        <v>0</v>
      </c>
      <c r="P43" s="635"/>
      <c r="Q43" s="635"/>
      <c r="R43" s="181">
        <f>IF(COUNTA(H43:I43)=2,"Seleccione una opcion P o I",IF(ISNUMBER(O43),LOOKUP(O43,DB!$F$74:$G$76,DB!$H$74:$H$76),""))</f>
        <v>0</v>
      </c>
      <c r="S43" s="638"/>
      <c r="T43" s="638"/>
      <c r="U43" s="638"/>
      <c r="V43" s="638"/>
      <c r="W43" s="182">
        <f t="shared" si="1"/>
        <v>0</v>
      </c>
      <c r="X43" s="182">
        <f t="shared" si="2"/>
        <v>0</v>
      </c>
      <c r="Y43" s="182"/>
      <c r="Z43" s="182"/>
      <c r="AA43" s="182"/>
      <c r="AB43" s="182"/>
      <c r="AC43" s="182"/>
      <c r="AD43" s="182"/>
      <c r="AE43" s="182"/>
      <c r="AF43" s="182"/>
      <c r="AG43" s="182"/>
      <c r="AH43" s="182"/>
      <c r="AI43" s="182"/>
      <c r="AJ43" s="322"/>
      <c r="AK43" s="323"/>
    </row>
    <row r="44" spans="1:37" ht="126" hidden="1" customHeight="1" x14ac:dyDescent="0.25">
      <c r="A44" s="632" t="e">
        <f>'SEPG-F-007'!#REF!</f>
        <v>#REF!</v>
      </c>
      <c r="B44" s="633" t="e">
        <f>'SEPG-F-007'!#REF!</f>
        <v>#REF!</v>
      </c>
      <c r="C44" s="252" t="e">
        <f>+#REF!</f>
        <v>#REF!</v>
      </c>
      <c r="D44" s="252" t="e">
        <f>+#REF!</f>
        <v>#REF!</v>
      </c>
      <c r="E44" s="253" t="e">
        <f>#REF!</f>
        <v>#REF!</v>
      </c>
      <c r="F44" s="634"/>
      <c r="G44" s="256"/>
      <c r="H44" s="180"/>
      <c r="I44" s="180"/>
      <c r="J44" s="255"/>
      <c r="K44" s="180"/>
      <c r="L44" s="180"/>
      <c r="M44" s="180"/>
      <c r="N44" s="180"/>
      <c r="O44" s="254">
        <f t="shared" si="0"/>
        <v>0</v>
      </c>
      <c r="P44" s="635" t="str">
        <f>IFERROR(IF(AVERAGEIF(H44:H46,"X",$O44:$O46)&lt;=50,0,IF(AVERAGEIF(H44:H46,"X",$O44:$O46)&lt;=75,-1,-2)),"")</f>
        <v/>
      </c>
      <c r="Q44" s="635" t="str">
        <f>IFERROR(IF(AVERAGEIF(I44:I46,"X",$O44:$O46)&lt;=50,0,IF(AVERAGEIF(I44:I46,"X",$O44:$O46)&lt;=75,-1,-2)),"")</f>
        <v/>
      </c>
      <c r="R44" s="181">
        <f>IF(COUNTA(H44:I44)=2,"Seleccione una opcion P o I",IF(ISNUMBER(O44),LOOKUP(O44,DB!$F$74:$G$76,DB!$H$74:$H$76),""))</f>
        <v>0</v>
      </c>
      <c r="S44" s="638" t="str">
        <f>IFERROR(IF(C44+MIN(P44:P46)&lt;1,1,C44+MIN(P44:P46)),"")</f>
        <v/>
      </c>
      <c r="T44" s="638" t="e">
        <f ca="1">IFERROR(IF(Q44&lt;&gt;0,IF(MATCH(D44,#REF!,)+Q44&lt;1,1,OFFSET(#REF!,MATCH(D44,#REF!,)+Q44,0,1,1)),D44),D44)</f>
        <v>#REF!</v>
      </c>
      <c r="U44" s="638">
        <f ca="1">IFERROR(+T44*S44,)</f>
        <v>0</v>
      </c>
      <c r="V44" s="638" t="str">
        <f ca="1">IFERROR(VLOOKUP(U44,DB!$B$37:$D$61,2,FALSE),"")</f>
        <v/>
      </c>
      <c r="W44" s="182">
        <f t="shared" si="1"/>
        <v>0</v>
      </c>
      <c r="X44" s="182">
        <f t="shared" si="2"/>
        <v>0</v>
      </c>
      <c r="Y44" s="182"/>
      <c r="Z44" s="182"/>
      <c r="AA44" s="182"/>
      <c r="AB44" s="182"/>
      <c r="AC44" s="182"/>
      <c r="AD44" s="182"/>
      <c r="AE44" s="182"/>
      <c r="AF44" s="182"/>
      <c r="AG44" s="182"/>
      <c r="AH44" s="182"/>
      <c r="AI44" s="182"/>
      <c r="AJ44" s="322"/>
      <c r="AK44" s="323"/>
    </row>
    <row r="45" spans="1:37" ht="126" hidden="1" customHeight="1" x14ac:dyDescent="0.25">
      <c r="A45" s="632"/>
      <c r="B45" s="633"/>
      <c r="C45" s="690" t="e">
        <f>+#REF!</f>
        <v>#REF!</v>
      </c>
      <c r="D45" s="690" t="e">
        <f>+#REF!</f>
        <v>#REF!</v>
      </c>
      <c r="E45" s="687" t="e">
        <f>#REF!</f>
        <v>#REF!</v>
      </c>
      <c r="F45" s="634"/>
      <c r="G45" s="256"/>
      <c r="H45" s="180"/>
      <c r="I45" s="180"/>
      <c r="J45" s="255"/>
      <c r="K45" s="180"/>
      <c r="L45" s="180"/>
      <c r="M45" s="180"/>
      <c r="N45" s="180"/>
      <c r="O45" s="254">
        <f t="shared" si="0"/>
        <v>0</v>
      </c>
      <c r="P45" s="635"/>
      <c r="Q45" s="635"/>
      <c r="R45" s="181">
        <f>IF(COUNTA(H45:I45)=2,"Seleccione una opcion P o I",IF(ISNUMBER(O45),LOOKUP(O45,DB!$F$74:$G$76,DB!$H$74:$H$76),""))</f>
        <v>0</v>
      </c>
      <c r="S45" s="638"/>
      <c r="T45" s="638"/>
      <c r="U45" s="638"/>
      <c r="V45" s="638"/>
      <c r="W45" s="182">
        <f t="shared" si="1"/>
        <v>0</v>
      </c>
      <c r="X45" s="182">
        <f t="shared" si="2"/>
        <v>0</v>
      </c>
      <c r="Y45" s="182"/>
      <c r="Z45" s="182"/>
      <c r="AA45" s="182"/>
      <c r="AB45" s="182"/>
      <c r="AC45" s="182"/>
      <c r="AD45" s="182"/>
      <c r="AE45" s="182"/>
      <c r="AF45" s="182"/>
      <c r="AG45" s="182"/>
      <c r="AH45" s="182"/>
      <c r="AI45" s="182"/>
      <c r="AJ45" s="322"/>
      <c r="AK45" s="323"/>
    </row>
    <row r="46" spans="1:37" ht="126" hidden="1" customHeight="1" thickBot="1" x14ac:dyDescent="0.3">
      <c r="A46" s="632"/>
      <c r="B46" s="633"/>
      <c r="C46" s="690"/>
      <c r="D46" s="690"/>
      <c r="E46" s="687"/>
      <c r="F46" s="634"/>
      <c r="G46" s="256"/>
      <c r="H46" s="180"/>
      <c r="I46" s="180"/>
      <c r="J46" s="255"/>
      <c r="K46" s="180"/>
      <c r="L46" s="180"/>
      <c r="M46" s="180"/>
      <c r="N46" s="180"/>
      <c r="O46" s="254">
        <f t="shared" si="0"/>
        <v>0</v>
      </c>
      <c r="P46" s="635"/>
      <c r="Q46" s="635"/>
      <c r="R46" s="181">
        <f>IF(COUNTA(H46:I46)=2,"Seleccione una opcion P o I",IF(ISNUMBER(O46),LOOKUP(O46,DB!$F$74:$G$76,DB!$H$74:$H$76),""))</f>
        <v>0</v>
      </c>
      <c r="S46" s="638"/>
      <c r="T46" s="638"/>
      <c r="U46" s="638"/>
      <c r="V46" s="638"/>
      <c r="W46" s="182">
        <f t="shared" si="1"/>
        <v>0</v>
      </c>
      <c r="X46" s="182">
        <f t="shared" si="2"/>
        <v>0</v>
      </c>
      <c r="Y46" s="182"/>
      <c r="Z46" s="182"/>
      <c r="AA46" s="182"/>
      <c r="AB46" s="182"/>
      <c r="AC46" s="182"/>
      <c r="AD46" s="182"/>
      <c r="AE46" s="182"/>
      <c r="AF46" s="182"/>
      <c r="AG46" s="182"/>
      <c r="AH46" s="182"/>
      <c r="AI46" s="182"/>
      <c r="AJ46" s="322"/>
      <c r="AK46" s="323"/>
    </row>
    <row r="47" spans="1:37" ht="126" hidden="1" customHeight="1" x14ac:dyDescent="0.25">
      <c r="A47" s="632" t="e">
        <f>'SEPG-F-007'!#REF!</f>
        <v>#REF!</v>
      </c>
      <c r="B47" s="633" t="e">
        <f>'SEPG-F-007'!#REF!</f>
        <v>#REF!</v>
      </c>
      <c r="C47" s="252" t="e">
        <f>+#REF!</f>
        <v>#REF!</v>
      </c>
      <c r="D47" s="252" t="e">
        <f>+#REF!</f>
        <v>#REF!</v>
      </c>
      <c r="E47" s="253" t="e">
        <f>#REF!</f>
        <v>#REF!</v>
      </c>
      <c r="F47" s="704"/>
      <c r="G47" s="256"/>
      <c r="H47" s="180"/>
      <c r="I47" s="180"/>
      <c r="J47" s="255"/>
      <c r="K47" s="180"/>
      <c r="L47" s="180"/>
      <c r="M47" s="180"/>
      <c r="N47" s="180"/>
      <c r="O47" s="254">
        <f t="shared" si="0"/>
        <v>0</v>
      </c>
      <c r="P47" s="635" t="str">
        <f>IFERROR(IF(AVERAGEIF(H47:H49,"X",$O47:$O49)&lt;=50,0,IF(AVERAGEIF(H47:H49,"X",$O47:$O49)&lt;=75,-1,-2)),"")</f>
        <v/>
      </c>
      <c r="Q47" s="635" t="str">
        <f>IFERROR(IF(AVERAGEIF(I47:I49,"X",$O47:$O49)&lt;=50,0,IF(AVERAGEIF(I47:I49,"X",$O47:$O49)&lt;=75,-1,-2)),"")</f>
        <v/>
      </c>
      <c r="R47" s="181">
        <f>IF(COUNTA(H47:I47)=2,"Seleccione una opcion P o I",IF(ISNUMBER(O47),LOOKUP(O47,DB!$F$74:$G$76,DB!$H$74:$H$76),""))</f>
        <v>0</v>
      </c>
      <c r="S47" s="638" t="str">
        <f>IFERROR(IF(C47+MIN(P47:P49)&lt;1,1,C47+MIN(P47:P49)),"")</f>
        <v/>
      </c>
      <c r="T47" s="638" t="e">
        <f ca="1">IFERROR(IF(Q47&lt;&gt;0,IF(MATCH(D47,#REF!,)+Q47&lt;1,1,OFFSET(#REF!,MATCH(D47,#REF!,)+Q47,0,1,1)),D47),D47)</f>
        <v>#REF!</v>
      </c>
      <c r="U47" s="638">
        <f ca="1">IFERROR(+T47*S47,)</f>
        <v>0</v>
      </c>
      <c r="V47" s="638" t="str">
        <f ca="1">IFERROR(VLOOKUP(U47,DB!$B$37:$D$61,2,FALSE),"")</f>
        <v/>
      </c>
      <c r="W47" s="182">
        <f t="shared" si="1"/>
        <v>0</v>
      </c>
      <c r="X47" s="182">
        <f t="shared" si="2"/>
        <v>0</v>
      </c>
      <c r="Y47" s="182"/>
      <c r="Z47" s="182"/>
      <c r="AA47" s="182"/>
      <c r="AB47" s="182"/>
      <c r="AC47" s="182"/>
      <c r="AD47" s="182"/>
      <c r="AE47" s="182"/>
      <c r="AF47" s="182"/>
      <c r="AG47" s="182"/>
      <c r="AH47" s="182"/>
      <c r="AI47" s="182"/>
      <c r="AJ47" s="322"/>
      <c r="AK47" s="323"/>
    </row>
    <row r="48" spans="1:37" ht="126" hidden="1" customHeight="1" x14ac:dyDescent="0.25">
      <c r="A48" s="632"/>
      <c r="B48" s="633"/>
      <c r="C48" s="690" t="e">
        <f>+#REF!</f>
        <v>#REF!</v>
      </c>
      <c r="D48" s="690" t="e">
        <f>+#REF!</f>
        <v>#REF!</v>
      </c>
      <c r="E48" s="687" t="e">
        <f>#REF!</f>
        <v>#REF!</v>
      </c>
      <c r="F48" s="704"/>
      <c r="G48" s="256"/>
      <c r="H48" s="180"/>
      <c r="I48" s="180"/>
      <c r="J48" s="255"/>
      <c r="K48" s="180"/>
      <c r="L48" s="180"/>
      <c r="M48" s="180"/>
      <c r="N48" s="180"/>
      <c r="O48" s="254">
        <f t="shared" si="0"/>
        <v>0</v>
      </c>
      <c r="P48" s="635"/>
      <c r="Q48" s="635"/>
      <c r="R48" s="181">
        <f>IF(COUNTA(H48:I48)=2,"Seleccione una opcion P o I",IF(ISNUMBER(O48),LOOKUP(O48,DB!$F$74:$G$76,DB!$H$74:$H$76),""))</f>
        <v>0</v>
      </c>
      <c r="S48" s="638"/>
      <c r="T48" s="638"/>
      <c r="U48" s="638"/>
      <c r="V48" s="638"/>
      <c r="W48" s="182">
        <f t="shared" si="1"/>
        <v>0</v>
      </c>
      <c r="X48" s="182">
        <f t="shared" si="2"/>
        <v>0</v>
      </c>
      <c r="Y48" s="182"/>
      <c r="Z48" s="182"/>
      <c r="AA48" s="182"/>
      <c r="AB48" s="182"/>
      <c r="AC48" s="182"/>
      <c r="AD48" s="182"/>
      <c r="AE48" s="182"/>
      <c r="AF48" s="182"/>
      <c r="AG48" s="182"/>
      <c r="AH48" s="182"/>
      <c r="AI48" s="182"/>
      <c r="AJ48" s="322"/>
      <c r="AK48" s="323"/>
    </row>
    <row r="49" spans="1:37" ht="126" hidden="1" customHeight="1" thickBot="1" x14ac:dyDescent="0.3">
      <c r="A49" s="632"/>
      <c r="B49" s="633"/>
      <c r="C49" s="690"/>
      <c r="D49" s="690"/>
      <c r="E49" s="687"/>
      <c r="F49" s="704"/>
      <c r="G49" s="256"/>
      <c r="H49" s="180"/>
      <c r="I49" s="180"/>
      <c r="J49" s="255"/>
      <c r="K49" s="180"/>
      <c r="L49" s="180"/>
      <c r="M49" s="180"/>
      <c r="N49" s="180"/>
      <c r="O49" s="254">
        <f t="shared" si="0"/>
        <v>0</v>
      </c>
      <c r="P49" s="635"/>
      <c r="Q49" s="635"/>
      <c r="R49" s="181">
        <f>IF(COUNTA(H49:I49)=2,"Seleccione una opcion P o I",IF(ISNUMBER(O49),LOOKUP(O49,DB!$F$74:$G$76,DB!$H$74:$H$76),""))</f>
        <v>0</v>
      </c>
      <c r="S49" s="638"/>
      <c r="T49" s="638"/>
      <c r="U49" s="638"/>
      <c r="V49" s="638"/>
      <c r="W49" s="182">
        <f t="shared" si="1"/>
        <v>0</v>
      </c>
      <c r="X49" s="182">
        <f t="shared" si="2"/>
        <v>0</v>
      </c>
      <c r="Y49" s="182"/>
      <c r="Z49" s="182"/>
      <c r="AA49" s="182"/>
      <c r="AB49" s="182"/>
      <c r="AC49" s="182"/>
      <c r="AD49" s="182"/>
      <c r="AE49" s="182"/>
      <c r="AF49" s="182"/>
      <c r="AG49" s="182"/>
      <c r="AH49" s="182"/>
      <c r="AI49" s="182"/>
      <c r="AJ49" s="322"/>
      <c r="AK49" s="323"/>
    </row>
    <row r="50" spans="1:37" ht="126" hidden="1" customHeight="1" x14ac:dyDescent="0.25">
      <c r="A50" s="632" t="e">
        <f>'SEPG-F-007'!#REF!</f>
        <v>#REF!</v>
      </c>
      <c r="B50" s="633" t="e">
        <f>'SEPG-F-007'!#REF!</f>
        <v>#REF!</v>
      </c>
      <c r="C50" s="252" t="e">
        <f>+#REF!</f>
        <v>#REF!</v>
      </c>
      <c r="D50" s="252" t="e">
        <f>+#REF!</f>
        <v>#REF!</v>
      </c>
      <c r="E50" s="253" t="e">
        <f>#REF!</f>
        <v>#REF!</v>
      </c>
      <c r="F50" s="704"/>
      <c r="G50" s="256"/>
      <c r="H50" s="180"/>
      <c r="I50" s="180"/>
      <c r="J50" s="255"/>
      <c r="K50" s="180"/>
      <c r="L50" s="180"/>
      <c r="M50" s="180"/>
      <c r="N50" s="180"/>
      <c r="O50" s="254">
        <f t="shared" si="0"/>
        <v>0</v>
      </c>
      <c r="P50" s="635" t="str">
        <f>IFERROR(IF(AVERAGEIF(H50:H52,"X",$O50:$O52)&lt;=50,0,IF(AVERAGEIF(H50:H52,"X",$O50:$O52)&lt;=75,-1,-2)),"")</f>
        <v/>
      </c>
      <c r="Q50" s="635" t="str">
        <f>IFERROR(IF(AVERAGEIF(I50:I52,"X",$O50:$O52)&lt;=50,0,IF(AVERAGEIF(I50:I52,"X",$O50:$O52)&lt;=75,-1,-2)),"")</f>
        <v/>
      </c>
      <c r="R50" s="181">
        <f>IF(COUNTA(H50:I50)=2,"Seleccione una opcion P o I",IF(ISNUMBER(O50),LOOKUP(O50,DB!$F$74:$G$76,DB!$H$74:$H$76),""))</f>
        <v>0</v>
      </c>
      <c r="S50" s="638" t="str">
        <f>IFERROR(IF(C50+MIN(P50:P52)&lt;1,1,C50+MIN(P50:P52)),"")</f>
        <v/>
      </c>
      <c r="T50" s="638" t="e">
        <f ca="1">IFERROR(IF(Q50&lt;&gt;0,IF(MATCH(D50,#REF!,)+Q50&lt;1,1,OFFSET(#REF!,MATCH(D50,#REF!,)+Q50,0,1,1)),D50),D50)</f>
        <v>#REF!</v>
      </c>
      <c r="U50" s="638">
        <f ca="1">IFERROR(+T50*S50,)</f>
        <v>0</v>
      </c>
      <c r="V50" s="638" t="str">
        <f ca="1">IFERROR(VLOOKUP(U50,DB!$B$37:$D$61,2,FALSE),"")</f>
        <v/>
      </c>
      <c r="W50" s="182">
        <f t="shared" si="1"/>
        <v>0</v>
      </c>
      <c r="X50" s="182">
        <f t="shared" si="2"/>
        <v>0</v>
      </c>
      <c r="Y50" s="182"/>
      <c r="Z50" s="182"/>
      <c r="AA50" s="182"/>
      <c r="AB50" s="182"/>
      <c r="AC50" s="182"/>
      <c r="AD50" s="182"/>
      <c r="AE50" s="182"/>
      <c r="AF50" s="182"/>
      <c r="AG50" s="182"/>
      <c r="AH50" s="182"/>
      <c r="AI50" s="182"/>
      <c r="AJ50" s="322"/>
      <c r="AK50" s="323"/>
    </row>
    <row r="51" spans="1:37" ht="126" hidden="1" customHeight="1" x14ac:dyDescent="0.25">
      <c r="A51" s="632"/>
      <c r="B51" s="633"/>
      <c r="C51" s="690" t="e">
        <f>+#REF!</f>
        <v>#REF!</v>
      </c>
      <c r="D51" s="690" t="e">
        <f>+#REF!</f>
        <v>#REF!</v>
      </c>
      <c r="E51" s="687" t="e">
        <f>#REF!</f>
        <v>#REF!</v>
      </c>
      <c r="F51" s="704"/>
      <c r="G51" s="256"/>
      <c r="H51" s="180"/>
      <c r="I51" s="180"/>
      <c r="J51" s="255"/>
      <c r="K51" s="180"/>
      <c r="L51" s="180"/>
      <c r="M51" s="180"/>
      <c r="N51" s="180"/>
      <c r="O51" s="254">
        <f t="shared" si="0"/>
        <v>0</v>
      </c>
      <c r="P51" s="635"/>
      <c r="Q51" s="635"/>
      <c r="R51" s="181">
        <f>IF(COUNTA(H51:I51)=2,"Seleccione una opcion P o I",IF(ISNUMBER(O51),LOOKUP(O51,DB!$F$74:$G$76,DB!$H$74:$H$76),""))</f>
        <v>0</v>
      </c>
      <c r="S51" s="638"/>
      <c r="T51" s="638"/>
      <c r="U51" s="638"/>
      <c r="V51" s="638"/>
      <c r="W51" s="182">
        <f t="shared" si="1"/>
        <v>0</v>
      </c>
      <c r="X51" s="182">
        <f t="shared" si="2"/>
        <v>0</v>
      </c>
      <c r="Y51" s="182"/>
      <c r="Z51" s="182"/>
      <c r="AA51" s="182"/>
      <c r="AB51" s="182"/>
      <c r="AC51" s="182"/>
      <c r="AD51" s="182"/>
      <c r="AE51" s="182"/>
      <c r="AF51" s="182"/>
      <c r="AG51" s="182"/>
      <c r="AH51" s="182"/>
      <c r="AI51" s="182"/>
      <c r="AJ51" s="322"/>
      <c r="AK51" s="323"/>
    </row>
    <row r="52" spans="1:37" ht="126" hidden="1" customHeight="1" thickBot="1" x14ac:dyDescent="0.3">
      <c r="A52" s="632"/>
      <c r="B52" s="633"/>
      <c r="C52" s="690"/>
      <c r="D52" s="690"/>
      <c r="E52" s="687"/>
      <c r="F52" s="704"/>
      <c r="G52" s="256"/>
      <c r="H52" s="180"/>
      <c r="I52" s="180"/>
      <c r="J52" s="255"/>
      <c r="K52" s="180"/>
      <c r="L52" s="180"/>
      <c r="M52" s="180"/>
      <c r="N52" s="180"/>
      <c r="O52" s="254">
        <f t="shared" si="0"/>
        <v>0</v>
      </c>
      <c r="P52" s="635"/>
      <c r="Q52" s="635"/>
      <c r="R52" s="181">
        <f>IF(COUNTA(H52:I52)=2,"Seleccione una opcion P o I",IF(ISNUMBER(O52),LOOKUP(O52,DB!$F$74:$G$76,DB!$H$74:$H$76),""))</f>
        <v>0</v>
      </c>
      <c r="S52" s="638"/>
      <c r="T52" s="638"/>
      <c r="U52" s="638"/>
      <c r="V52" s="638"/>
      <c r="W52" s="182">
        <f t="shared" si="1"/>
        <v>0</v>
      </c>
      <c r="X52" s="182">
        <f t="shared" si="2"/>
        <v>0</v>
      </c>
      <c r="Y52" s="182"/>
      <c r="Z52" s="182"/>
      <c r="AA52" s="182"/>
      <c r="AB52" s="182"/>
      <c r="AC52" s="182"/>
      <c r="AD52" s="182"/>
      <c r="AE52" s="182"/>
      <c r="AF52" s="182"/>
      <c r="AG52" s="182"/>
      <c r="AH52" s="182"/>
      <c r="AI52" s="182"/>
      <c r="AJ52" s="322"/>
      <c r="AK52" s="323"/>
    </row>
    <row r="53" spans="1:37" ht="126" hidden="1" customHeight="1" x14ac:dyDescent="0.25">
      <c r="A53" s="632" t="e">
        <f>'SEPG-F-007'!#REF!</f>
        <v>#REF!</v>
      </c>
      <c r="B53" s="633" t="e">
        <f>'SEPG-F-007'!#REF!</f>
        <v>#REF!</v>
      </c>
      <c r="C53" s="252" t="e">
        <f>+#REF!</f>
        <v>#REF!</v>
      </c>
      <c r="D53" s="252" t="e">
        <f>+#REF!</f>
        <v>#REF!</v>
      </c>
      <c r="E53" s="253" t="e">
        <f>#REF!</f>
        <v>#REF!</v>
      </c>
      <c r="F53" s="704"/>
      <c r="G53" s="256"/>
      <c r="H53" s="180"/>
      <c r="I53" s="180"/>
      <c r="J53" s="255"/>
      <c r="K53" s="180"/>
      <c r="L53" s="180"/>
      <c r="M53" s="180"/>
      <c r="N53" s="180"/>
      <c r="O53" s="254">
        <f t="shared" si="0"/>
        <v>0</v>
      </c>
      <c r="P53" s="635" t="str">
        <f>IFERROR(IF(AVERAGEIF(H53:H55,"X",$O53:$O55)&lt;=50,0,IF(AVERAGEIF(H53:H55,"X",$O53:$O55)&lt;=75,-1,-2)),"")</f>
        <v/>
      </c>
      <c r="Q53" s="635" t="str">
        <f>IFERROR(IF(AVERAGEIF(I53:I55,"X",$O53:$O55)&lt;=50,0,IF(AVERAGEIF(I53:I55,"X",$O53:$O55)&lt;=75,-1,-2)),"")</f>
        <v/>
      </c>
      <c r="R53" s="181">
        <f>IF(COUNTA(H53:I53)=2,"Seleccione una opcion P o I",IF(ISNUMBER(O53),LOOKUP(O53,DB!$F$74:$G$76,DB!$H$74:$H$76),""))</f>
        <v>0</v>
      </c>
      <c r="S53" s="638" t="str">
        <f>IFERROR(IF(C53+MIN(P53:P55)&lt;1,1,C53+MIN(P53:P55)),"")</f>
        <v/>
      </c>
      <c r="T53" s="638" t="e">
        <f ca="1">IFERROR(IF(Q53&lt;&gt;0,IF(MATCH(D53,#REF!,)+Q53&lt;1,1,OFFSET(#REF!,MATCH(D53,#REF!,)+Q53,0,1,1)),D53),D53)</f>
        <v>#REF!</v>
      </c>
      <c r="U53" s="638">
        <f ca="1">IFERROR(+T53*S53,)</f>
        <v>0</v>
      </c>
      <c r="V53" s="638" t="str">
        <f ca="1">IFERROR(VLOOKUP(U53,DB!$B$37:$D$61,2,FALSE),"")</f>
        <v/>
      </c>
      <c r="W53" s="182">
        <f t="shared" si="1"/>
        <v>0</v>
      </c>
      <c r="X53" s="182">
        <f t="shared" si="2"/>
        <v>0</v>
      </c>
      <c r="Y53" s="182"/>
      <c r="Z53" s="182"/>
      <c r="AA53" s="182"/>
      <c r="AB53" s="182"/>
      <c r="AC53" s="182"/>
      <c r="AD53" s="182"/>
      <c r="AE53" s="182"/>
      <c r="AF53" s="182"/>
      <c r="AG53" s="182"/>
      <c r="AH53" s="182"/>
      <c r="AI53" s="182"/>
      <c r="AJ53" s="322"/>
      <c r="AK53" s="323"/>
    </row>
    <row r="54" spans="1:37" ht="126" hidden="1" customHeight="1" x14ac:dyDescent="0.25">
      <c r="A54" s="632"/>
      <c r="B54" s="633"/>
      <c r="C54" s="690" t="e">
        <f>+#REF!</f>
        <v>#REF!</v>
      </c>
      <c r="D54" s="690" t="e">
        <f>+#REF!</f>
        <v>#REF!</v>
      </c>
      <c r="E54" s="687" t="e">
        <f>#REF!</f>
        <v>#REF!</v>
      </c>
      <c r="F54" s="704"/>
      <c r="G54" s="256"/>
      <c r="H54" s="180"/>
      <c r="I54" s="180"/>
      <c r="J54" s="255"/>
      <c r="K54" s="180"/>
      <c r="L54" s="180"/>
      <c r="M54" s="180"/>
      <c r="N54" s="180"/>
      <c r="O54" s="254">
        <f t="shared" si="0"/>
        <v>0</v>
      </c>
      <c r="P54" s="635"/>
      <c r="Q54" s="635"/>
      <c r="R54" s="181">
        <f>IF(COUNTA(H54:I54)=2,"Seleccione una opcion P o I",IF(ISNUMBER(O54),LOOKUP(O54,DB!$F$74:$G$76,DB!$H$74:$H$76),""))</f>
        <v>0</v>
      </c>
      <c r="S54" s="638"/>
      <c r="T54" s="638"/>
      <c r="U54" s="638"/>
      <c r="V54" s="638"/>
      <c r="W54" s="182">
        <f t="shared" si="1"/>
        <v>0</v>
      </c>
      <c r="X54" s="182">
        <f t="shared" si="2"/>
        <v>0</v>
      </c>
      <c r="Y54" s="182"/>
      <c r="Z54" s="182"/>
      <c r="AA54" s="182"/>
      <c r="AB54" s="182"/>
      <c r="AC54" s="182"/>
      <c r="AD54" s="182"/>
      <c r="AE54" s="182"/>
      <c r="AF54" s="182"/>
      <c r="AG54" s="182"/>
      <c r="AH54" s="182"/>
      <c r="AI54" s="182"/>
      <c r="AJ54" s="322"/>
      <c r="AK54" s="323"/>
    </row>
    <row r="55" spans="1:37" ht="126" hidden="1" customHeight="1" thickBot="1" x14ac:dyDescent="0.3">
      <c r="A55" s="632"/>
      <c r="B55" s="633"/>
      <c r="C55" s="690"/>
      <c r="D55" s="690"/>
      <c r="E55" s="687"/>
      <c r="F55" s="704"/>
      <c r="G55" s="256"/>
      <c r="H55" s="180"/>
      <c r="I55" s="180"/>
      <c r="J55" s="255"/>
      <c r="K55" s="180"/>
      <c r="L55" s="180"/>
      <c r="M55" s="180"/>
      <c r="N55" s="180"/>
      <c r="O55" s="254">
        <f t="shared" si="0"/>
        <v>0</v>
      </c>
      <c r="P55" s="635"/>
      <c r="Q55" s="635"/>
      <c r="R55" s="181">
        <f>IF(COUNTA(H55:I55)=2,"Seleccione una opcion P o I",IF(ISNUMBER(O55),LOOKUP(O55,DB!$F$74:$G$76,DB!$H$74:$H$76),""))</f>
        <v>0</v>
      </c>
      <c r="S55" s="638"/>
      <c r="T55" s="638"/>
      <c r="U55" s="638"/>
      <c r="V55" s="638"/>
      <c r="W55" s="182">
        <f t="shared" si="1"/>
        <v>0</v>
      </c>
      <c r="X55" s="182">
        <f t="shared" si="2"/>
        <v>0</v>
      </c>
      <c r="Y55" s="182"/>
      <c r="Z55" s="182"/>
      <c r="AA55" s="182"/>
      <c r="AB55" s="182"/>
      <c r="AC55" s="182"/>
      <c r="AD55" s="182"/>
      <c r="AE55" s="182"/>
      <c r="AF55" s="182"/>
      <c r="AG55" s="182"/>
      <c r="AH55" s="182"/>
      <c r="AI55" s="182"/>
      <c r="AJ55" s="322"/>
      <c r="AK55" s="323"/>
    </row>
    <row r="56" spans="1:37" ht="126" hidden="1" customHeight="1" x14ac:dyDescent="0.25">
      <c r="A56" s="632" t="e">
        <f>'SEPG-F-007'!#REF!</f>
        <v>#REF!</v>
      </c>
      <c r="B56" s="633" t="e">
        <f>'SEPG-F-007'!#REF!</f>
        <v>#REF!</v>
      </c>
      <c r="C56" s="252" t="e">
        <f>+#REF!</f>
        <v>#REF!</v>
      </c>
      <c r="D56" s="252" t="e">
        <f>+#REF!</f>
        <v>#REF!</v>
      </c>
      <c r="E56" s="253" t="e">
        <f>#REF!</f>
        <v>#REF!</v>
      </c>
      <c r="F56" s="704"/>
      <c r="G56" s="256"/>
      <c r="H56" s="180"/>
      <c r="I56" s="180"/>
      <c r="J56" s="255"/>
      <c r="K56" s="180"/>
      <c r="L56" s="180"/>
      <c r="M56" s="180"/>
      <c r="N56" s="180"/>
      <c r="O56" s="254">
        <f t="shared" si="0"/>
        <v>0</v>
      </c>
      <c r="P56" s="635" t="str">
        <f>IFERROR(IF(AVERAGEIF(H56:H58,"X",$O56:$O58)&lt;=50,0,IF(AVERAGEIF(H56:H58,"X",$O56:$O58)&lt;=75,-1,-2)),"")</f>
        <v/>
      </c>
      <c r="Q56" s="635" t="str">
        <f>IFERROR(IF(AVERAGEIF(I56:I58,"X",$O56:$O58)&lt;=50,0,IF(AVERAGEIF(I56:I58,"X",$O56:$O58)&lt;=75,-1,-2)),"")</f>
        <v/>
      </c>
      <c r="R56" s="181">
        <f>IF(COUNTA(H56:I56)=2,"Seleccione una opcion P o I",IF(ISNUMBER(O56),LOOKUP(O56,DB!$F$74:$G$76,DB!$H$74:$H$76),""))</f>
        <v>0</v>
      </c>
      <c r="S56" s="638" t="str">
        <f>IFERROR(IF(C56+MIN(P56:P58)&lt;1,1,C56+MIN(P56:P58)),"")</f>
        <v/>
      </c>
      <c r="T56" s="638" t="e">
        <f ca="1">IFERROR(IF(Q56&lt;&gt;0,IF(MATCH(D56,#REF!,)+Q56&lt;1,1,OFFSET(#REF!,MATCH(D56,#REF!,)+Q56,0,1,1)),D56),D56)</f>
        <v>#REF!</v>
      </c>
      <c r="U56" s="638">
        <f ca="1">IFERROR(+T56*S56,)</f>
        <v>0</v>
      </c>
      <c r="V56" s="638" t="str">
        <f ca="1">IFERROR(VLOOKUP(U56,DB!$B$37:$D$61,2,FALSE),"")</f>
        <v/>
      </c>
      <c r="W56" s="182">
        <f t="shared" si="1"/>
        <v>0</v>
      </c>
      <c r="X56" s="182">
        <f t="shared" si="2"/>
        <v>0</v>
      </c>
      <c r="Y56" s="182"/>
      <c r="Z56" s="182"/>
      <c r="AA56" s="182"/>
      <c r="AB56" s="182"/>
      <c r="AC56" s="182"/>
      <c r="AD56" s="182"/>
      <c r="AE56" s="182"/>
      <c r="AF56" s="182"/>
      <c r="AG56" s="182"/>
      <c r="AH56" s="182"/>
      <c r="AI56" s="182"/>
      <c r="AJ56" s="322"/>
      <c r="AK56" s="323"/>
    </row>
    <row r="57" spans="1:37" ht="126" hidden="1" customHeight="1" x14ac:dyDescent="0.25">
      <c r="A57" s="632"/>
      <c r="B57" s="633"/>
      <c r="C57" s="690" t="e">
        <f>+#REF!</f>
        <v>#REF!</v>
      </c>
      <c r="D57" s="690" t="e">
        <f>+#REF!</f>
        <v>#REF!</v>
      </c>
      <c r="E57" s="687" t="e">
        <f>#REF!</f>
        <v>#REF!</v>
      </c>
      <c r="F57" s="704"/>
      <c r="G57" s="256"/>
      <c r="H57" s="180"/>
      <c r="I57" s="180"/>
      <c r="J57" s="255"/>
      <c r="K57" s="180"/>
      <c r="L57" s="180"/>
      <c r="M57" s="180"/>
      <c r="N57" s="180"/>
      <c r="O57" s="254">
        <f t="shared" si="0"/>
        <v>0</v>
      </c>
      <c r="P57" s="635"/>
      <c r="Q57" s="635"/>
      <c r="R57" s="181">
        <f>IF(COUNTA(H57:I57)=2,"Seleccione una opcion P o I",IF(ISNUMBER(O57),LOOKUP(O57,DB!$F$74:$G$76,DB!$H$74:$H$76),""))</f>
        <v>0</v>
      </c>
      <c r="S57" s="638"/>
      <c r="T57" s="638"/>
      <c r="U57" s="638"/>
      <c r="V57" s="638"/>
      <c r="W57" s="182">
        <f t="shared" si="1"/>
        <v>0</v>
      </c>
      <c r="X57" s="182">
        <f t="shared" si="2"/>
        <v>0</v>
      </c>
      <c r="Y57" s="182"/>
      <c r="Z57" s="182"/>
      <c r="AA57" s="182"/>
      <c r="AB57" s="182"/>
      <c r="AC57" s="182"/>
      <c r="AD57" s="182"/>
      <c r="AE57" s="182"/>
      <c r="AF57" s="182"/>
      <c r="AG57" s="182"/>
      <c r="AH57" s="182"/>
      <c r="AI57" s="182"/>
      <c r="AJ57" s="322"/>
      <c r="AK57" s="323"/>
    </row>
    <row r="58" spans="1:37" ht="126" hidden="1" customHeight="1" thickBot="1" x14ac:dyDescent="0.3">
      <c r="A58" s="632"/>
      <c r="B58" s="633"/>
      <c r="C58" s="690"/>
      <c r="D58" s="690"/>
      <c r="E58" s="687"/>
      <c r="F58" s="704"/>
      <c r="G58" s="256"/>
      <c r="H58" s="180"/>
      <c r="I58" s="180"/>
      <c r="J58" s="255"/>
      <c r="K58" s="180"/>
      <c r="L58" s="180"/>
      <c r="M58" s="180"/>
      <c r="N58" s="180"/>
      <c r="O58" s="254">
        <f t="shared" si="0"/>
        <v>0</v>
      </c>
      <c r="P58" s="635"/>
      <c r="Q58" s="635"/>
      <c r="R58" s="181">
        <f>IF(COUNTA(H58:I58)=2,"Seleccione una opcion P o I",IF(ISNUMBER(O58),LOOKUP(O58,DB!$F$74:$G$76,DB!$H$74:$H$76),""))</f>
        <v>0</v>
      </c>
      <c r="S58" s="638"/>
      <c r="T58" s="638"/>
      <c r="U58" s="638"/>
      <c r="V58" s="638"/>
      <c r="W58" s="182">
        <f t="shared" si="1"/>
        <v>0</v>
      </c>
      <c r="X58" s="182">
        <f t="shared" si="2"/>
        <v>0</v>
      </c>
      <c r="Y58" s="182"/>
      <c r="Z58" s="182"/>
      <c r="AA58" s="182"/>
      <c r="AB58" s="182"/>
      <c r="AC58" s="182"/>
      <c r="AD58" s="182"/>
      <c r="AE58" s="182"/>
      <c r="AF58" s="182"/>
      <c r="AG58" s="182"/>
      <c r="AH58" s="182"/>
      <c r="AI58" s="182"/>
      <c r="AJ58" s="322"/>
      <c r="AK58" s="323"/>
    </row>
    <row r="59" spans="1:37" ht="126" hidden="1" customHeight="1" x14ac:dyDescent="0.25">
      <c r="A59" s="632" t="e">
        <f>'SEPG-F-007'!#REF!</f>
        <v>#REF!</v>
      </c>
      <c r="B59" s="633" t="e">
        <f>'SEPG-F-007'!#REF!</f>
        <v>#REF!</v>
      </c>
      <c r="C59" s="252" t="e">
        <f>+#REF!</f>
        <v>#REF!</v>
      </c>
      <c r="D59" s="252" t="e">
        <f>+#REF!</f>
        <v>#REF!</v>
      </c>
      <c r="E59" s="253" t="e">
        <f>#REF!</f>
        <v>#REF!</v>
      </c>
      <c r="F59" s="704"/>
      <c r="G59" s="256"/>
      <c r="H59" s="180"/>
      <c r="I59" s="180"/>
      <c r="J59" s="255"/>
      <c r="K59" s="180"/>
      <c r="L59" s="180"/>
      <c r="M59" s="180"/>
      <c r="N59" s="180"/>
      <c r="O59" s="254">
        <f t="shared" si="0"/>
        <v>0</v>
      </c>
      <c r="P59" s="635" t="str">
        <f>IFERROR(IF(AVERAGEIF(H59:H61,"X",$O59:$O61)&lt;=50,0,IF(AVERAGEIF(H59:H61,"X",$O59:$O61)&lt;=75,-1,-2)),"")</f>
        <v/>
      </c>
      <c r="Q59" s="635" t="str">
        <f>IFERROR(IF(AVERAGEIF(I59:I61,"X",$O59:$O61)&lt;=50,0,IF(AVERAGEIF(I59:I61,"X",$O59:$O61)&lt;=75,-1,-2)),"")</f>
        <v/>
      </c>
      <c r="R59" s="181">
        <f>IF(COUNTA(H59:I59)=2,"Seleccione una opcion P o I",IF(ISNUMBER(O59),LOOKUP(O59,DB!$F$74:$G$76,DB!$H$74:$H$76),""))</f>
        <v>0</v>
      </c>
      <c r="S59" s="638" t="str">
        <f>IFERROR(IF(C59+MIN(P59:P61)&lt;1,1,C59+MIN(P59:P61)),"")</f>
        <v/>
      </c>
      <c r="T59" s="638" t="e">
        <f ca="1">IFERROR(IF(Q59&lt;&gt;0,IF(MATCH(D59,#REF!,)+Q59&lt;1,1,OFFSET(#REF!,MATCH(D59,#REF!,)+Q59,0,1,1)),D59),D59)</f>
        <v>#REF!</v>
      </c>
      <c r="U59" s="638">
        <f ca="1">IFERROR(+T59*S59,)</f>
        <v>0</v>
      </c>
      <c r="V59" s="638" t="str">
        <f ca="1">IFERROR(VLOOKUP(U59,DB!$B$37:$D$61,2,FALSE),"")</f>
        <v/>
      </c>
      <c r="W59" s="182">
        <f t="shared" si="1"/>
        <v>0</v>
      </c>
      <c r="X59" s="182">
        <f t="shared" si="2"/>
        <v>0</v>
      </c>
      <c r="Y59" s="182"/>
      <c r="Z59" s="182"/>
      <c r="AA59" s="182"/>
      <c r="AB59" s="182"/>
      <c r="AC59" s="182"/>
      <c r="AD59" s="182"/>
      <c r="AE59" s="182"/>
      <c r="AF59" s="182"/>
      <c r="AG59" s="182"/>
      <c r="AH59" s="182"/>
      <c r="AI59" s="182"/>
      <c r="AJ59" s="322"/>
      <c r="AK59" s="323"/>
    </row>
    <row r="60" spans="1:37" ht="126" hidden="1" customHeight="1" x14ac:dyDescent="0.25">
      <c r="A60" s="632"/>
      <c r="B60" s="633"/>
      <c r="C60" s="690" t="e">
        <f>+#REF!</f>
        <v>#REF!</v>
      </c>
      <c r="D60" s="690" t="e">
        <f>+#REF!</f>
        <v>#REF!</v>
      </c>
      <c r="E60" s="687" t="e">
        <f>#REF!</f>
        <v>#REF!</v>
      </c>
      <c r="F60" s="704"/>
      <c r="G60" s="256"/>
      <c r="H60" s="180"/>
      <c r="I60" s="180"/>
      <c r="J60" s="255"/>
      <c r="K60" s="180"/>
      <c r="L60" s="180"/>
      <c r="M60" s="180"/>
      <c r="N60" s="180"/>
      <c r="O60" s="254">
        <f t="shared" si="0"/>
        <v>0</v>
      </c>
      <c r="P60" s="635"/>
      <c r="Q60" s="635"/>
      <c r="R60" s="181">
        <f>IF(COUNTA(H60:I60)=2,"Seleccione una opcion P o I",IF(ISNUMBER(O60),LOOKUP(O60,DB!$F$74:$G$76,DB!$H$74:$H$76),""))</f>
        <v>0</v>
      </c>
      <c r="S60" s="638"/>
      <c r="T60" s="638"/>
      <c r="U60" s="638"/>
      <c r="V60" s="638"/>
      <c r="W60" s="182">
        <f t="shared" si="1"/>
        <v>0</v>
      </c>
      <c r="X60" s="182">
        <f t="shared" si="2"/>
        <v>0</v>
      </c>
      <c r="Y60" s="182"/>
      <c r="Z60" s="182"/>
      <c r="AA60" s="182"/>
      <c r="AB60" s="182"/>
      <c r="AC60" s="182"/>
      <c r="AD60" s="182"/>
      <c r="AE60" s="182"/>
      <c r="AF60" s="182"/>
      <c r="AG60" s="182"/>
      <c r="AH60" s="182"/>
      <c r="AI60" s="182"/>
      <c r="AJ60" s="322"/>
      <c r="AK60" s="323"/>
    </row>
    <row r="61" spans="1:37" ht="126" hidden="1" customHeight="1" thickBot="1" x14ac:dyDescent="0.3">
      <c r="A61" s="632"/>
      <c r="B61" s="633"/>
      <c r="C61" s="690"/>
      <c r="D61" s="690"/>
      <c r="E61" s="687"/>
      <c r="F61" s="704"/>
      <c r="G61" s="256"/>
      <c r="H61" s="180"/>
      <c r="I61" s="180"/>
      <c r="J61" s="255"/>
      <c r="K61" s="180"/>
      <c r="L61" s="180"/>
      <c r="M61" s="180"/>
      <c r="N61" s="180"/>
      <c r="O61" s="254">
        <f t="shared" si="0"/>
        <v>0</v>
      </c>
      <c r="P61" s="635"/>
      <c r="Q61" s="635"/>
      <c r="R61" s="181">
        <f>IF(COUNTA(H61:I61)=2,"Seleccione una opcion P o I",IF(ISNUMBER(O61),LOOKUP(O61,DB!$F$74:$G$76,DB!$H$74:$H$76),""))</f>
        <v>0</v>
      </c>
      <c r="S61" s="638"/>
      <c r="T61" s="638"/>
      <c r="U61" s="638"/>
      <c r="V61" s="638"/>
      <c r="W61" s="182">
        <f t="shared" si="1"/>
        <v>0</v>
      </c>
      <c r="X61" s="182">
        <f t="shared" si="2"/>
        <v>0</v>
      </c>
      <c r="Y61" s="182"/>
      <c r="Z61" s="182"/>
      <c r="AA61" s="182"/>
      <c r="AB61" s="182"/>
      <c r="AC61" s="182"/>
      <c r="AD61" s="182"/>
      <c r="AE61" s="182"/>
      <c r="AF61" s="182"/>
      <c r="AG61" s="182"/>
      <c r="AH61" s="182"/>
      <c r="AI61" s="182"/>
      <c r="AJ61" s="322"/>
      <c r="AK61" s="323"/>
    </row>
    <row r="62" spans="1:37" ht="126" hidden="1" customHeight="1" x14ac:dyDescent="0.25">
      <c r="A62" s="632" t="e">
        <f>'SEPG-F-007'!#REF!</f>
        <v>#REF!</v>
      </c>
      <c r="B62" s="633" t="e">
        <f>'SEPG-F-007'!#REF!</f>
        <v>#REF!</v>
      </c>
      <c r="C62" s="252" t="e">
        <f>+#REF!</f>
        <v>#REF!</v>
      </c>
      <c r="D62" s="252" t="e">
        <f>+#REF!</f>
        <v>#REF!</v>
      </c>
      <c r="E62" s="253" t="e">
        <f>#REF!</f>
        <v>#REF!</v>
      </c>
      <c r="F62" s="704"/>
      <c r="G62" s="256"/>
      <c r="H62" s="180"/>
      <c r="I62" s="180"/>
      <c r="J62" s="255"/>
      <c r="K62" s="180"/>
      <c r="L62" s="180"/>
      <c r="M62" s="180"/>
      <c r="N62" s="180"/>
      <c r="O62" s="254">
        <f t="shared" si="0"/>
        <v>0</v>
      </c>
      <c r="P62" s="635" t="str">
        <f>IFERROR(IF(AVERAGEIF(H62:H64,"X",$O62:$O64)&lt;=50,0,IF(AVERAGEIF(H62:H64,"X",$O62:$O64)&lt;=75,-1,-2)),"")</f>
        <v/>
      </c>
      <c r="Q62" s="635" t="str">
        <f>IFERROR(IF(AVERAGEIF(I62:I64,"X",$O62:$O64)&lt;=50,0,IF(AVERAGEIF(I62:I64,"X",$O62:$O64)&lt;=75,-1,-2)),"")</f>
        <v/>
      </c>
      <c r="R62" s="181">
        <f>IF(COUNTA(H62:I62)=2,"Seleccione una opcion P o I",IF(ISNUMBER(O62),LOOKUP(O62,DB!$F$74:$G$76,DB!$H$74:$H$76),""))</f>
        <v>0</v>
      </c>
      <c r="S62" s="638" t="str">
        <f>IFERROR(IF(C62+MIN(P62:P64)&lt;1,1,C62+MIN(P62:P64)),"")</f>
        <v/>
      </c>
      <c r="T62" s="638" t="e">
        <f ca="1">IFERROR(IF(Q62&lt;&gt;0,IF(MATCH(D62,#REF!,)+Q62&lt;1,1,OFFSET(#REF!,MATCH(D62,#REF!,)+Q62,0,1,1)),D62),D62)</f>
        <v>#REF!</v>
      </c>
      <c r="U62" s="638">
        <f ca="1">IFERROR(+T62*S62,)</f>
        <v>0</v>
      </c>
      <c r="V62" s="638" t="str">
        <f ca="1">IFERROR(VLOOKUP(U62,DB!$B$37:$D$61,2,FALSE),"")</f>
        <v/>
      </c>
      <c r="W62" s="182">
        <f t="shared" si="1"/>
        <v>0</v>
      </c>
      <c r="X62" s="182">
        <f t="shared" si="2"/>
        <v>0</v>
      </c>
      <c r="Y62" s="182"/>
      <c r="Z62" s="182"/>
      <c r="AA62" s="182"/>
      <c r="AB62" s="182"/>
      <c r="AC62" s="182"/>
      <c r="AD62" s="182"/>
      <c r="AE62" s="182"/>
      <c r="AF62" s="182"/>
      <c r="AG62" s="182"/>
      <c r="AH62" s="182"/>
      <c r="AI62" s="182"/>
      <c r="AJ62" s="322"/>
      <c r="AK62" s="323"/>
    </row>
    <row r="63" spans="1:37" ht="126" hidden="1" customHeight="1" x14ac:dyDescent="0.25">
      <c r="A63" s="632"/>
      <c r="B63" s="633"/>
      <c r="C63" s="690" t="e">
        <f>+#REF!</f>
        <v>#REF!</v>
      </c>
      <c r="D63" s="690" t="e">
        <f>+#REF!</f>
        <v>#REF!</v>
      </c>
      <c r="E63" s="687" t="e">
        <f>#REF!</f>
        <v>#REF!</v>
      </c>
      <c r="F63" s="704"/>
      <c r="G63" s="256"/>
      <c r="H63" s="180"/>
      <c r="I63" s="180"/>
      <c r="J63" s="255"/>
      <c r="K63" s="180"/>
      <c r="L63" s="180"/>
      <c r="M63" s="180"/>
      <c r="N63" s="180"/>
      <c r="O63" s="254">
        <f t="shared" si="0"/>
        <v>0</v>
      </c>
      <c r="P63" s="635"/>
      <c r="Q63" s="635"/>
      <c r="R63" s="181">
        <f>IF(COUNTA(H63:I63)=2,"Seleccione una opcion P o I",IF(ISNUMBER(O63),LOOKUP(O63,DB!$F$74:$G$76,DB!$H$74:$H$76),""))</f>
        <v>0</v>
      </c>
      <c r="S63" s="638"/>
      <c r="T63" s="638"/>
      <c r="U63" s="638"/>
      <c r="V63" s="638"/>
      <c r="W63" s="182">
        <f t="shared" si="1"/>
        <v>0</v>
      </c>
      <c r="X63" s="182">
        <f t="shared" si="2"/>
        <v>0</v>
      </c>
      <c r="Y63" s="182"/>
      <c r="Z63" s="182"/>
      <c r="AA63" s="182"/>
      <c r="AB63" s="182"/>
      <c r="AC63" s="182"/>
      <c r="AD63" s="182"/>
      <c r="AE63" s="182"/>
      <c r="AF63" s="182"/>
      <c r="AG63" s="182"/>
      <c r="AH63" s="182"/>
      <c r="AI63" s="182"/>
      <c r="AJ63" s="322"/>
      <c r="AK63" s="323"/>
    </row>
    <row r="64" spans="1:37" ht="114.75" hidden="1" customHeight="1" x14ac:dyDescent="0.25">
      <c r="A64" s="632"/>
      <c r="B64" s="633"/>
      <c r="C64" s="690"/>
      <c r="D64" s="690"/>
      <c r="E64" s="687"/>
      <c r="F64" s="704"/>
      <c r="G64" s="256"/>
      <c r="H64" s="180"/>
      <c r="I64" s="180"/>
      <c r="J64" s="255"/>
      <c r="K64" s="180"/>
      <c r="L64" s="180"/>
      <c r="M64" s="180"/>
      <c r="N64" s="180"/>
      <c r="O64" s="254">
        <f t="shared" si="0"/>
        <v>0</v>
      </c>
      <c r="P64" s="635"/>
      <c r="Q64" s="635"/>
      <c r="R64" s="181">
        <f>IF(COUNTA(H64:I64)=2,"Seleccione una opcion P o I",IF(ISNUMBER(O64),LOOKUP(O64,DB!$F$74:$G$76,DB!$H$74:$H$76),""))</f>
        <v>0</v>
      </c>
      <c r="S64" s="638"/>
      <c r="T64" s="638"/>
      <c r="U64" s="638"/>
      <c r="V64" s="638"/>
      <c r="W64" s="182">
        <f t="shared" si="1"/>
        <v>0</v>
      </c>
      <c r="X64" s="182">
        <f t="shared" si="2"/>
        <v>0</v>
      </c>
      <c r="Y64" s="182"/>
      <c r="Z64" s="182"/>
      <c r="AA64" s="182"/>
      <c r="AB64" s="182"/>
      <c r="AC64" s="182"/>
      <c r="AD64" s="182"/>
      <c r="AE64" s="182"/>
      <c r="AF64" s="182"/>
      <c r="AG64" s="182"/>
      <c r="AH64" s="182"/>
      <c r="AI64" s="182"/>
      <c r="AJ64" s="322"/>
      <c r="AK64" s="323"/>
    </row>
    <row r="65" spans="1:41" ht="126" customHeight="1" x14ac:dyDescent="0.25">
      <c r="A65" s="632">
        <v>4</v>
      </c>
      <c r="B65" s="633" t="str">
        <f>'SEPG-F-007'!D14</f>
        <v xml:space="preserve">Generación de obligaciones no previstas o no reconocidas que requieran recursos. </v>
      </c>
      <c r="C65" s="252">
        <f>'SEPG-F-012'!N27</f>
        <v>3</v>
      </c>
      <c r="D65" s="252">
        <f>'SEPG-F-012'!N28</f>
        <v>11</v>
      </c>
      <c r="E65" s="253">
        <f>'SEPG-F-012'!P27</f>
        <v>33</v>
      </c>
      <c r="F65" s="634">
        <v>1</v>
      </c>
      <c r="G65" s="256" t="s">
        <v>416</v>
      </c>
      <c r="H65" s="180" t="s">
        <v>182</v>
      </c>
      <c r="I65" s="180"/>
      <c r="J65" s="255">
        <v>15</v>
      </c>
      <c r="K65" s="180">
        <v>15</v>
      </c>
      <c r="L65" s="180">
        <v>30</v>
      </c>
      <c r="M65" s="180">
        <v>15</v>
      </c>
      <c r="N65" s="180">
        <v>25</v>
      </c>
      <c r="O65" s="254">
        <f t="shared" ref="O65:O74" si="4">IF(L65=0,0,IF(SUM(J65:N65)=0,"",SUM(J65:N65)))</f>
        <v>100</v>
      </c>
      <c r="P65" s="635">
        <f>IFERROR(IF(AVERAGEIF(H65:H66,"X",$O65:$O66)&lt;=50,0,IF(AVERAGEIF(H65:H66,"X",$O65:$O66)&lt;=75,-1,-2)),"")</f>
        <v>-2</v>
      </c>
      <c r="Q65" s="635" t="str">
        <f>IFERROR(IF(AVERAGEIF(I65:I66,"X",$O65:$O66)&lt;=50,0,IF(AVERAGEIF(I65:I66,"X",$O65:$O66)&lt;=75,-1,-2)),"")</f>
        <v/>
      </c>
      <c r="R65" s="181">
        <f>IF(COUNTA(H65:I65)=2,"Seleccione una opcion P o I",IF(ISNUMBER(O65),LOOKUP(O65,DB!$F$74:$G$76,DB!$H$74:$H$76),""))</f>
        <v>-2</v>
      </c>
      <c r="S65" s="638">
        <f>IFERROR(IF(C65+MIN(P65:P66)&lt;1,1,C65+MIN(P65:P66)),"")</f>
        <v>1</v>
      </c>
      <c r="T65" s="639">
        <f ca="1">IFERROR(IF(Q65&lt;&gt;0,IF(MATCH(D65,'SEPG-F-012'!K55:K59)+Q65&lt;1,1,OFFSET('SEPG-F-012'!K55:K59,MATCH(D65,'SEPG-F-012'!K55:K59,)+Q65,0,1,1)),D65),D65)</f>
        <v>11</v>
      </c>
      <c r="U65" s="638">
        <f ca="1">IFERROR(+T65*S65,)</f>
        <v>11</v>
      </c>
      <c r="V65" s="638" t="str">
        <f ca="1">IFERROR(VLOOKUP(U65,DB!$B$37:$D$61,2,FALSE),"")</f>
        <v>Riesgo Alto (Z-15)</v>
      </c>
      <c r="W65" s="182"/>
      <c r="X65" s="182"/>
      <c r="Y65" s="628" t="s">
        <v>151</v>
      </c>
      <c r="Z65" s="365" t="s">
        <v>548</v>
      </c>
      <c r="AA65" s="628" t="s">
        <v>450</v>
      </c>
      <c r="AB65" s="628" t="s">
        <v>471</v>
      </c>
      <c r="AC65" s="628" t="s">
        <v>472</v>
      </c>
      <c r="AD65" s="629">
        <v>43101</v>
      </c>
      <c r="AE65" s="629">
        <v>43435</v>
      </c>
      <c r="AF65" s="630" t="s">
        <v>505</v>
      </c>
      <c r="AG65" s="630" t="s">
        <v>476</v>
      </c>
      <c r="AH65" s="663" t="s">
        <v>542</v>
      </c>
      <c r="AI65" s="628"/>
      <c r="AJ65" s="660"/>
      <c r="AK65" s="661"/>
    </row>
    <row r="66" spans="1:41" ht="126" customHeight="1" x14ac:dyDescent="0.25">
      <c r="A66" s="632"/>
      <c r="B66" s="633"/>
      <c r="C66" s="364" t="str">
        <f>'SEPG-F-012'!O27</f>
        <v>Posible (C)</v>
      </c>
      <c r="D66" s="364" t="str">
        <f>'SEPG-F-012'!O28</f>
        <v>Mayor</v>
      </c>
      <c r="E66" s="364" t="str">
        <f>'SEPG-F-012'!Q27</f>
        <v>Riesgo Extremo (Z-19)</v>
      </c>
      <c r="F66" s="634"/>
      <c r="G66" s="256" t="s">
        <v>417</v>
      </c>
      <c r="H66" s="180" t="s">
        <v>182</v>
      </c>
      <c r="I66" s="180"/>
      <c r="J66" s="255">
        <v>15</v>
      </c>
      <c r="K66" s="180">
        <v>15</v>
      </c>
      <c r="L66" s="180">
        <v>30</v>
      </c>
      <c r="M66" s="180">
        <v>15</v>
      </c>
      <c r="N66" s="180">
        <v>25</v>
      </c>
      <c r="O66" s="254">
        <f t="shared" si="4"/>
        <v>100</v>
      </c>
      <c r="P66" s="635"/>
      <c r="Q66" s="635"/>
      <c r="R66" s="181">
        <f>IF(COUNTA(H66:I66)=2,"Seleccione una opcion P o I",IF(ISNUMBER(O66),LOOKUP(O66,DB!$F$74:$G$76,DB!$H$74:$H$76),""))</f>
        <v>-2</v>
      </c>
      <c r="S66" s="638"/>
      <c r="T66" s="638"/>
      <c r="U66" s="638"/>
      <c r="V66" s="638"/>
      <c r="W66" s="182"/>
      <c r="X66" s="182"/>
      <c r="Y66" s="628"/>
      <c r="Z66" s="365" t="s">
        <v>547</v>
      </c>
      <c r="AA66" s="628"/>
      <c r="AB66" s="628"/>
      <c r="AC66" s="628"/>
      <c r="AD66" s="629"/>
      <c r="AE66" s="629"/>
      <c r="AF66" s="631"/>
      <c r="AG66" s="631"/>
      <c r="AH66" s="628"/>
      <c r="AI66" s="628"/>
      <c r="AJ66" s="660"/>
      <c r="AK66" s="661"/>
      <c r="AO66" s="339"/>
    </row>
    <row r="67" spans="1:41" ht="84" customHeight="1" x14ac:dyDescent="0.25">
      <c r="A67" s="632">
        <v>5</v>
      </c>
      <c r="B67" s="633" t="str">
        <f>'SEPG-F-007'!D15</f>
        <v xml:space="preserve">Desarticulación del plan estratégico de la Entidad con los planes nacionales y sectoriales. </v>
      </c>
      <c r="C67" s="252">
        <f>'SEPG-F-012'!N29</f>
        <v>4</v>
      </c>
      <c r="D67" s="252">
        <f>'SEPG-F-012'!N30</f>
        <v>11</v>
      </c>
      <c r="E67" s="253">
        <f>'SEPG-F-012'!P29</f>
        <v>44</v>
      </c>
      <c r="F67" s="689">
        <v>1</v>
      </c>
      <c r="G67" s="697" t="s">
        <v>418</v>
      </c>
      <c r="H67" s="693" t="s">
        <v>182</v>
      </c>
      <c r="I67" s="693"/>
      <c r="J67" s="695">
        <v>15</v>
      </c>
      <c r="K67" s="693">
        <v>15</v>
      </c>
      <c r="L67" s="693">
        <v>30</v>
      </c>
      <c r="M67" s="693">
        <v>15</v>
      </c>
      <c r="N67" s="693">
        <v>25</v>
      </c>
      <c r="O67" s="705" t="str">
        <f>IF(L67=0,0,IF(SUM(J68:N68)=0,"",SUM(J68:N68)))</f>
        <v/>
      </c>
      <c r="P67" s="635">
        <f>IFERROR(IF(AVERAGEIF(H67:H70,"X",$O67:$O70)&lt;=50,0,IF(AVERAGEIF(H67:H70,"X",$O67:$O70)&lt;=75,-1,-2)),"")</f>
        <v>-2</v>
      </c>
      <c r="Q67" s="635" t="str">
        <f>IFERROR(IF(AVERAGEIF(I67:I70,"X",$O67:$O70)&lt;=50,0,IF(AVERAGEIF(I67:I70,"X",$O67:$O70)&lt;=75,-1,-2)),"")</f>
        <v/>
      </c>
      <c r="R67" s="181" t="str">
        <f>IF(COUNTA(H67:I67)=2,"Seleccione una opcion P o I",IF(ISNUMBER(#REF!),LOOKUP(#REF!,DB!$F$74:$G$76,DB!$H$74:$H$76),""))</f>
        <v/>
      </c>
      <c r="S67" s="638">
        <f>IFERROR(IF(C67+MIN(P67:P70)&lt;1,1,C67+MIN(P67:P70)),"")</f>
        <v>2</v>
      </c>
      <c r="T67" s="638">
        <f ca="1">IFERROR(IF(Q67&lt;&gt;0,IF(MATCH(D67,'SEPG-F-012'!K12:K16,)+Q67&lt;1,1,OFFSET('SEPG-F-012'!K12:K16,MATCH(D67,'SEPG-F-012'!K12:K16,)+Q67,0,1,1)),D67),D67)</f>
        <v>11</v>
      </c>
      <c r="U67" s="638">
        <f ca="1">IFERROR(+T67*S67,)</f>
        <v>22</v>
      </c>
      <c r="V67" s="638" t="str">
        <f ca="1">IFERROR(VLOOKUP(U67,DB!$B$37:$D$61,2,FALSE),"")</f>
        <v>Riesgo Alto (Z-16)</v>
      </c>
      <c r="W67" s="182"/>
      <c r="X67" s="182"/>
      <c r="Y67" s="628" t="s">
        <v>151</v>
      </c>
      <c r="Z67" s="627" t="s">
        <v>506</v>
      </c>
      <c r="AA67" s="628" t="s">
        <v>450</v>
      </c>
      <c r="AB67" s="628" t="s">
        <v>471</v>
      </c>
      <c r="AC67" s="628" t="s">
        <v>472</v>
      </c>
      <c r="AD67" s="629">
        <v>43101</v>
      </c>
      <c r="AE67" s="629">
        <v>43435</v>
      </c>
      <c r="AF67" s="630" t="s">
        <v>543</v>
      </c>
      <c r="AG67" s="628" t="s">
        <v>507</v>
      </c>
      <c r="AH67" s="663">
        <v>1</v>
      </c>
      <c r="AI67" s="628"/>
      <c r="AJ67" s="660"/>
      <c r="AK67" s="661"/>
    </row>
    <row r="68" spans="1:41" ht="81" customHeight="1" x14ac:dyDescent="0.25">
      <c r="A68" s="632"/>
      <c r="B68" s="633"/>
      <c r="C68" s="690" t="str">
        <f>'SEPG-F-012'!O29</f>
        <v>Probable (B)</v>
      </c>
      <c r="D68" s="690" t="str">
        <f>'SEPG-F-012'!O30</f>
        <v>Mayor</v>
      </c>
      <c r="E68" s="690" t="str">
        <f>'SEPG-F-012'!Q29</f>
        <v>Riesgo Extremo (Z-20)</v>
      </c>
      <c r="F68" s="689"/>
      <c r="G68" s="698"/>
      <c r="H68" s="694"/>
      <c r="I68" s="694"/>
      <c r="J68" s="696"/>
      <c r="K68" s="694"/>
      <c r="L68" s="694"/>
      <c r="M68" s="694"/>
      <c r="N68" s="694"/>
      <c r="O68" s="637"/>
      <c r="P68" s="635"/>
      <c r="Q68" s="635"/>
      <c r="R68" s="181" t="str">
        <f>IF(COUNTA(H68:I68)=2,"Seleccione una opcion P o I",IF(ISNUMBER(O67),LOOKUP(O67,DB!$F$74:$G$76,DB!$H$74:$H$76),""))</f>
        <v/>
      </c>
      <c r="S68" s="638"/>
      <c r="T68" s="638"/>
      <c r="U68" s="638"/>
      <c r="V68" s="638"/>
      <c r="W68" s="182"/>
      <c r="X68" s="182"/>
      <c r="Y68" s="628"/>
      <c r="Z68" s="627"/>
      <c r="AA68" s="628"/>
      <c r="AB68" s="628"/>
      <c r="AC68" s="628"/>
      <c r="AD68" s="629"/>
      <c r="AE68" s="629"/>
      <c r="AF68" s="631"/>
      <c r="AG68" s="628"/>
      <c r="AH68" s="628"/>
      <c r="AI68" s="628"/>
      <c r="AJ68" s="660"/>
      <c r="AK68" s="661"/>
    </row>
    <row r="69" spans="1:41" ht="81" customHeight="1" x14ac:dyDescent="0.25">
      <c r="A69" s="632"/>
      <c r="B69" s="633"/>
      <c r="C69" s="690"/>
      <c r="D69" s="690"/>
      <c r="E69" s="690"/>
      <c r="F69" s="689"/>
      <c r="G69" s="257" t="s">
        <v>285</v>
      </c>
      <c r="H69" s="141" t="s">
        <v>136</v>
      </c>
      <c r="I69" s="141"/>
      <c r="J69" s="255">
        <v>15</v>
      </c>
      <c r="K69" s="180">
        <v>15</v>
      </c>
      <c r="L69" s="180">
        <v>30</v>
      </c>
      <c r="M69" s="180">
        <v>15</v>
      </c>
      <c r="N69" s="180">
        <v>25</v>
      </c>
      <c r="O69" s="254">
        <f t="shared" ref="O69" si="5">IF(L69=0,0,IF(SUM(J69:N69)=0,"",SUM(J69:N69)))</f>
        <v>100</v>
      </c>
      <c r="P69" s="635"/>
      <c r="Q69" s="635"/>
      <c r="R69" s="181"/>
      <c r="S69" s="638"/>
      <c r="T69" s="638"/>
      <c r="U69" s="638"/>
      <c r="V69" s="638"/>
      <c r="W69" s="182"/>
      <c r="X69" s="182"/>
      <c r="Y69" s="628"/>
      <c r="Z69" s="627"/>
      <c r="AA69" s="628"/>
      <c r="AB69" s="628"/>
      <c r="AC69" s="628"/>
      <c r="AD69" s="629"/>
      <c r="AE69" s="629"/>
      <c r="AF69" s="631"/>
      <c r="AG69" s="628"/>
      <c r="AH69" s="628"/>
      <c r="AI69" s="628"/>
      <c r="AJ69" s="660"/>
      <c r="AK69" s="661"/>
    </row>
    <row r="70" spans="1:41" ht="126" customHeight="1" thickBot="1" x14ac:dyDescent="0.3">
      <c r="A70" s="632"/>
      <c r="B70" s="633"/>
      <c r="C70" s="690"/>
      <c r="D70" s="690"/>
      <c r="E70" s="690"/>
      <c r="F70" s="689"/>
      <c r="G70" s="256" t="s">
        <v>419</v>
      </c>
      <c r="H70" s="180" t="s">
        <v>182</v>
      </c>
      <c r="I70" s="180"/>
      <c r="J70" s="255">
        <v>15</v>
      </c>
      <c r="K70" s="180">
        <v>15</v>
      </c>
      <c r="L70" s="180">
        <v>30</v>
      </c>
      <c r="M70" s="180">
        <v>15</v>
      </c>
      <c r="N70" s="180">
        <v>25</v>
      </c>
      <c r="O70" s="254">
        <f t="shared" si="4"/>
        <v>100</v>
      </c>
      <c r="P70" s="635"/>
      <c r="Q70" s="635"/>
      <c r="R70" s="181"/>
      <c r="S70" s="638"/>
      <c r="T70" s="638"/>
      <c r="U70" s="638"/>
      <c r="V70" s="638"/>
      <c r="W70" s="182"/>
      <c r="X70" s="182"/>
      <c r="Y70" s="628"/>
      <c r="Z70" s="627"/>
      <c r="AA70" s="628"/>
      <c r="AB70" s="628"/>
      <c r="AC70" s="628"/>
      <c r="AD70" s="629"/>
      <c r="AE70" s="629"/>
      <c r="AF70" s="664"/>
      <c r="AG70" s="628"/>
      <c r="AH70" s="628"/>
      <c r="AI70" s="628"/>
      <c r="AJ70" s="660"/>
      <c r="AK70" s="661"/>
    </row>
    <row r="71" spans="1:41" ht="126" customHeight="1" x14ac:dyDescent="0.25">
      <c r="A71" s="632">
        <v>6</v>
      </c>
      <c r="B71" s="633" t="str">
        <f>'SEPG-F-007'!D16</f>
        <v>Pérdida de la memoria institucional</v>
      </c>
      <c r="C71" s="252">
        <f>'SEPG-F-012'!N31</f>
        <v>3</v>
      </c>
      <c r="D71" s="252">
        <f>'SEPG-F-012'!N32</f>
        <v>7</v>
      </c>
      <c r="E71" s="253">
        <f>'SEPG-F-012'!P31</f>
        <v>21</v>
      </c>
      <c r="F71" s="634">
        <v>1</v>
      </c>
      <c r="G71" s="256" t="s">
        <v>420</v>
      </c>
      <c r="H71" s="180" t="s">
        <v>182</v>
      </c>
      <c r="I71" s="180"/>
      <c r="J71" s="255">
        <v>15</v>
      </c>
      <c r="K71" s="180">
        <v>15</v>
      </c>
      <c r="L71" s="180">
        <v>30</v>
      </c>
      <c r="M71" s="180">
        <v>15</v>
      </c>
      <c r="N71" s="180">
        <v>25</v>
      </c>
      <c r="O71" s="254">
        <f t="shared" si="4"/>
        <v>100</v>
      </c>
      <c r="P71" s="635">
        <f>IFERROR(IF(AVERAGEIF(H71:H73,"X",$O71:$O73)&lt;=50,0,IF(AVERAGEIF(H71:H73,"X",$O71:$O73)&lt;=75,-1,-2)),"")</f>
        <v>-2</v>
      </c>
      <c r="Q71" s="635" t="s">
        <v>477</v>
      </c>
      <c r="R71" s="181">
        <f>IF(COUNTA(H71:I71)=2,"Seleccione una opcion P o I",IF(ISNUMBER(O71),LOOKUP(O71,DB!$F$74:$G$76,DB!$H$74:$H$76),""))</f>
        <v>-2</v>
      </c>
      <c r="S71" s="638">
        <f>IFERROR(IF(C71+MIN(P71:P73)&lt;1,1,C71+MIN(P71:P73)),"")</f>
        <v>1</v>
      </c>
      <c r="T71" s="639">
        <f ca="1">IFERROR(IF(Q71&lt;&gt;0,IF(MATCH(D71,'SEPG-F-012'!K62:K66)+Q71&lt;1,1,OFFSET('SEPG-F-012'!K62:K66,MATCH(D71,'SEPG-F-012'!K62:K66,)+Q71,0,1,1)),D71),D71)</f>
        <v>7</v>
      </c>
      <c r="U71" s="638">
        <f ca="1">IFERROR(+T71*S71,)</f>
        <v>7</v>
      </c>
      <c r="V71" s="638" t="str">
        <f ca="1">IFERROR(VLOOKUP(U71,DB!$B$37:$D$61,2,FALSE),"")</f>
        <v>Riesgo Moderado (Z-8)</v>
      </c>
      <c r="W71" s="182"/>
      <c r="X71" s="182"/>
      <c r="Y71" s="628" t="s">
        <v>151</v>
      </c>
      <c r="Z71" s="627" t="s">
        <v>508</v>
      </c>
      <c r="AA71" s="628" t="s">
        <v>450</v>
      </c>
      <c r="AB71" s="628" t="s">
        <v>471</v>
      </c>
      <c r="AC71" s="628" t="s">
        <v>472</v>
      </c>
      <c r="AD71" s="629">
        <v>43101</v>
      </c>
      <c r="AE71" s="629">
        <v>43435</v>
      </c>
      <c r="AF71" s="630" t="s">
        <v>478</v>
      </c>
      <c r="AG71" s="628" t="s">
        <v>509</v>
      </c>
      <c r="AH71" s="663">
        <v>1</v>
      </c>
      <c r="AI71" s="628"/>
      <c r="AJ71" s="660"/>
      <c r="AK71" s="661"/>
    </row>
    <row r="72" spans="1:41" ht="126" customHeight="1" x14ac:dyDescent="0.25">
      <c r="A72" s="632"/>
      <c r="B72" s="633"/>
      <c r="C72" s="652" t="str">
        <f>'SEPG-F-012'!O31</f>
        <v>Posible (C)</v>
      </c>
      <c r="D72" s="652" t="str">
        <f>'SEPG-F-012'!O31</f>
        <v>Posible (C)</v>
      </c>
      <c r="E72" s="818" t="str">
        <f>'SEPG-F-012'!Q31</f>
        <v>Riesgo Alto (Z-13)</v>
      </c>
      <c r="F72" s="634"/>
      <c r="G72" s="256" t="s">
        <v>421</v>
      </c>
      <c r="H72" s="180" t="s">
        <v>136</v>
      </c>
      <c r="I72" s="180"/>
      <c r="J72" s="255">
        <v>15</v>
      </c>
      <c r="K72" s="180">
        <v>15</v>
      </c>
      <c r="L72" s="180">
        <v>30</v>
      </c>
      <c r="M72" s="180">
        <v>15</v>
      </c>
      <c r="N72" s="180">
        <v>25</v>
      </c>
      <c r="O72" s="254">
        <f t="shared" ref="O72" si="6">IF(L72=0,0,IF(SUM(J72:N72)=0,"",SUM(J72:N72)))</f>
        <v>100</v>
      </c>
      <c r="P72" s="635"/>
      <c r="Q72" s="635"/>
      <c r="R72" s="181"/>
      <c r="S72" s="638"/>
      <c r="T72" s="638"/>
      <c r="U72" s="638"/>
      <c r="V72" s="638"/>
      <c r="W72" s="182"/>
      <c r="X72" s="182"/>
      <c r="Y72" s="628"/>
      <c r="Z72" s="627"/>
      <c r="AA72" s="628"/>
      <c r="AB72" s="628"/>
      <c r="AC72" s="628"/>
      <c r="AD72" s="629"/>
      <c r="AE72" s="629"/>
      <c r="AF72" s="631"/>
      <c r="AG72" s="628"/>
      <c r="AH72" s="663"/>
      <c r="AI72" s="628"/>
      <c r="AJ72" s="660"/>
      <c r="AK72" s="661"/>
    </row>
    <row r="73" spans="1:41" ht="126" customHeight="1" x14ac:dyDescent="0.25">
      <c r="A73" s="632"/>
      <c r="B73" s="633"/>
      <c r="C73" s="653"/>
      <c r="D73" s="653"/>
      <c r="E73" s="819"/>
      <c r="F73" s="634"/>
      <c r="G73" s="256" t="s">
        <v>422</v>
      </c>
      <c r="H73" s="180" t="s">
        <v>182</v>
      </c>
      <c r="I73" s="180"/>
      <c r="J73" s="255">
        <v>15</v>
      </c>
      <c r="K73" s="180">
        <v>15</v>
      </c>
      <c r="L73" s="180">
        <v>30</v>
      </c>
      <c r="M73" s="180">
        <v>15</v>
      </c>
      <c r="N73" s="180">
        <v>25</v>
      </c>
      <c r="O73" s="254">
        <f t="shared" si="4"/>
        <v>100</v>
      </c>
      <c r="P73" s="635"/>
      <c r="Q73" s="635"/>
      <c r="R73" s="181">
        <f>IF(COUNTA(H73:I73)=2,"Seleccione una opcion P o I",IF(ISNUMBER(O73),LOOKUP(O73,DB!$F$74:$G$76,DB!$H$74:$H$76),""))</f>
        <v>-2</v>
      </c>
      <c r="S73" s="638"/>
      <c r="T73" s="638"/>
      <c r="U73" s="638"/>
      <c r="V73" s="638"/>
      <c r="W73" s="182"/>
      <c r="X73" s="182"/>
      <c r="Y73" s="628"/>
      <c r="Z73" s="627"/>
      <c r="AA73" s="628"/>
      <c r="AB73" s="628"/>
      <c r="AC73" s="628"/>
      <c r="AD73" s="629"/>
      <c r="AE73" s="629"/>
      <c r="AF73" s="664"/>
      <c r="AG73" s="628"/>
      <c r="AH73" s="628"/>
      <c r="AI73" s="628"/>
      <c r="AJ73" s="660"/>
      <c r="AK73" s="661"/>
    </row>
    <row r="74" spans="1:41" ht="126" customHeight="1" x14ac:dyDescent="0.25">
      <c r="A74" s="632">
        <v>7</v>
      </c>
      <c r="B74" s="633" t="str">
        <f>'SEPG-F-007'!D17</f>
        <v>Desactualización del sistema documental de la Entidad</v>
      </c>
      <c r="C74" s="252">
        <f>'SEPG-F-012'!N33</f>
        <v>5</v>
      </c>
      <c r="D74" s="252">
        <f>'SEPG-F-012'!N34</f>
        <v>6</v>
      </c>
      <c r="E74" s="253">
        <f>C74*D74</f>
        <v>30</v>
      </c>
      <c r="F74" s="689">
        <v>1</v>
      </c>
      <c r="G74" s="256" t="s">
        <v>423</v>
      </c>
      <c r="H74" s="180" t="s">
        <v>136</v>
      </c>
      <c r="I74" s="180"/>
      <c r="J74" s="255">
        <v>15</v>
      </c>
      <c r="K74" s="180">
        <v>15</v>
      </c>
      <c r="L74" s="180">
        <v>30</v>
      </c>
      <c r="M74" s="180">
        <v>15</v>
      </c>
      <c r="N74" s="180">
        <v>25</v>
      </c>
      <c r="O74" s="254">
        <f t="shared" si="4"/>
        <v>100</v>
      </c>
      <c r="P74" s="635">
        <f>IFERROR(IF(AVERAGEIF(H74:H75,"X",$O74:$O75)&lt;=50,0,IF(AVERAGEIF(H74:H75,"X",$O74:$O75)&lt;=75,-1,-2)),"")</f>
        <v>-2</v>
      </c>
      <c r="Q74" s="635" t="str">
        <f>IFERROR(IF(AVERAGEIF(I74:I75,"X",$O74:$O75)&lt;=50,0,IF(AVERAGEIF(I74:I75,"X",$O74:$O75)&lt;=75,-1,-2)),"")</f>
        <v/>
      </c>
      <c r="R74" s="181">
        <f>IF(COUNTA(H74:I74)=2,"Seleccione una opcion P o I",IF(ISNUMBER(O74),LOOKUP(O74,DB!$F$74:$G$76,DB!$H$74:$H$76),""))</f>
        <v>-2</v>
      </c>
      <c r="S74" s="638">
        <f>IFERROR(IF(C74+MIN(P74:P75)&lt;1,1,C74+MIN(P74:P75)),"")</f>
        <v>3</v>
      </c>
      <c r="T74" s="638">
        <f ca="1">IFERROR(IF(Q74&lt;&gt;0,IF(MATCH(D74,'SEPG-F-012'!K12:K16)+Q74&lt;1,1,OFFSET('SEPG-F-012'!K12:K16,MATCH(D74,'SEPG-F-012'!K12:K16,)+Q74,0,1,1)),D74),D74)</f>
        <v>6</v>
      </c>
      <c r="U74" s="638">
        <f ca="1">IFERROR(+T74*S74,)</f>
        <v>18</v>
      </c>
      <c r="V74" s="638" t="str">
        <f ca="1">IFERROR(VLOOKUP(U74,DB!$B$37:$D$61,2,FALSE),"")</f>
        <v>Riesgo Moderado (Z-7)</v>
      </c>
      <c r="W74" s="182"/>
      <c r="X74" s="182"/>
      <c r="Y74" s="628" t="s">
        <v>151</v>
      </c>
      <c r="Z74" s="627" t="s">
        <v>510</v>
      </c>
      <c r="AA74" s="628" t="s">
        <v>450</v>
      </c>
      <c r="AB74" s="628" t="s">
        <v>471</v>
      </c>
      <c r="AC74" s="628" t="s">
        <v>472</v>
      </c>
      <c r="AD74" s="629">
        <v>43101</v>
      </c>
      <c r="AE74" s="629">
        <v>43435</v>
      </c>
      <c r="AF74" s="630" t="s">
        <v>479</v>
      </c>
      <c r="AG74" s="628" t="s">
        <v>480</v>
      </c>
      <c r="AH74" s="663">
        <v>1</v>
      </c>
      <c r="AI74" s="628"/>
      <c r="AJ74" s="660"/>
      <c r="AK74" s="661"/>
    </row>
    <row r="75" spans="1:41" ht="147" customHeight="1" thickBot="1" x14ac:dyDescent="0.3">
      <c r="A75" s="632"/>
      <c r="B75" s="633"/>
      <c r="C75" s="252" t="str">
        <f>'SEPG-F-012'!O33</f>
        <v>Casi Seguro (A)</v>
      </c>
      <c r="D75" s="252" t="str">
        <f>'SEPG-F-012'!O34</f>
        <v>Menor</v>
      </c>
      <c r="E75" s="324" t="str">
        <f>'SEPG-F-012'!Q33</f>
        <v>Riesgo Alto (Z-12)</v>
      </c>
      <c r="F75" s="689"/>
      <c r="G75" s="256" t="s">
        <v>424</v>
      </c>
      <c r="H75" s="180" t="s">
        <v>136</v>
      </c>
      <c r="I75" s="180"/>
      <c r="J75" s="255">
        <v>15</v>
      </c>
      <c r="K75" s="180">
        <v>15</v>
      </c>
      <c r="L75" s="180">
        <v>30</v>
      </c>
      <c r="M75" s="180">
        <v>15</v>
      </c>
      <c r="N75" s="180">
        <v>25</v>
      </c>
      <c r="O75" s="254">
        <f t="shared" ref="O75" si="7">IF(L75=0,0,IF(SUM(J75:N75)=0,"",SUM(J75:N75)))</f>
        <v>100</v>
      </c>
      <c r="P75" s="635"/>
      <c r="Q75" s="635"/>
      <c r="R75" s="181">
        <f>IF(COUNTA(H75:I75)=2,"Seleccione una opcion P o I",IF(ISNUMBER(O75),LOOKUP(O75,DB!$F$74:$G$76,DB!$H$74:$H$76),""))</f>
        <v>-2</v>
      </c>
      <c r="S75" s="638"/>
      <c r="T75" s="638"/>
      <c r="U75" s="638"/>
      <c r="V75" s="638"/>
      <c r="W75" s="182"/>
      <c r="X75" s="182"/>
      <c r="Y75" s="628"/>
      <c r="Z75" s="627"/>
      <c r="AA75" s="628"/>
      <c r="AB75" s="628"/>
      <c r="AC75" s="628"/>
      <c r="AD75" s="629"/>
      <c r="AE75" s="629"/>
      <c r="AF75" s="664"/>
      <c r="AG75" s="628"/>
      <c r="AH75" s="628"/>
      <c r="AI75" s="628"/>
      <c r="AJ75" s="660"/>
      <c r="AK75" s="661"/>
    </row>
    <row r="76" spans="1:41" ht="126" customHeight="1" x14ac:dyDescent="0.25">
      <c r="A76" s="632">
        <v>8</v>
      </c>
      <c r="B76" s="633" t="str">
        <f>'SEPG-F-007'!D18</f>
        <v>Insuficiencia de recursos para cubrir contingencias</v>
      </c>
      <c r="C76" s="652">
        <f>'SEPG-F-012'!N35</f>
        <v>3</v>
      </c>
      <c r="D76" s="652">
        <f>'SEPG-F-012'!N36</f>
        <v>11</v>
      </c>
      <c r="E76" s="646">
        <f>D76*C76</f>
        <v>33</v>
      </c>
      <c r="F76" s="634">
        <v>1</v>
      </c>
      <c r="G76" s="256" t="s">
        <v>487</v>
      </c>
      <c r="H76" s="180" t="s">
        <v>182</v>
      </c>
      <c r="I76" s="180"/>
      <c r="J76" s="255">
        <v>15</v>
      </c>
      <c r="K76" s="180">
        <v>15</v>
      </c>
      <c r="L76" s="180">
        <v>30</v>
      </c>
      <c r="M76" s="180">
        <v>15</v>
      </c>
      <c r="N76" s="180">
        <v>25</v>
      </c>
      <c r="O76" s="254">
        <f>IF(L76=0,0,IF(SUM(J76:N76)=0,"",SUM(J76:N76)))</f>
        <v>100</v>
      </c>
      <c r="P76" s="635">
        <f>IFERROR(IF(AVERAGEIF(H76:H79,"X",$O76:$O79)&lt;=50,0,IF(AVERAGEIF(H76:H79,"X",$O76:$O79)&lt;=75,-1,-2)),"")</f>
        <v>-2</v>
      </c>
      <c r="Q76" s="635" t="str">
        <f>IFERROR(IF(AVERAGEIF(I76:I79,"X",$O76:$O79)&lt;=50,0,IF(AVERAGEIF(I76:I79,"X",$O76:$O79)&lt;=75,-1,-2)),"")</f>
        <v/>
      </c>
      <c r="R76" s="181">
        <f>IF(COUNTA(H76:I76)=2,"Seleccione una opcion P o I",IF(ISNUMBER(O76),LOOKUP(O76,DB!$F$74:$G$76,DB!$H$74:$H$76),""))</f>
        <v>-2</v>
      </c>
      <c r="S76" s="638">
        <f>IFERROR(IF(C76+MIN(P76:P79)&lt;1,1,C76+MIN(P76:P79)),"")</f>
        <v>1</v>
      </c>
      <c r="T76" s="639">
        <f ca="1">IFERROR(IF(Q76&lt;&gt;0,IF(MATCH(D76,'SEPG-F-012'!K12:K16)+Q76&lt;1,1,OFFSET('SEPG-F-012'!K12:K16,MATCH(D76,'SEPG-F-012'!K12:K16,)+Q76,0,1,1)),D76),D76)</f>
        <v>11</v>
      </c>
      <c r="U76" s="638">
        <f ca="1">IFERROR(+T76*S76,)</f>
        <v>11</v>
      </c>
      <c r="V76" s="638" t="str">
        <f ca="1">IFERROR(VLOOKUP(U76,DB!$B$37:$D$61,2,FALSE),"")</f>
        <v>Riesgo Alto (Z-15)</v>
      </c>
      <c r="W76" s="182"/>
      <c r="X76" s="182"/>
      <c r="Y76" s="628" t="s">
        <v>168</v>
      </c>
      <c r="Z76" s="353" t="s">
        <v>491</v>
      </c>
      <c r="AA76" s="628" t="s">
        <v>337</v>
      </c>
      <c r="AB76" s="628" t="s">
        <v>338</v>
      </c>
      <c r="AC76" s="628" t="s">
        <v>472</v>
      </c>
      <c r="AD76" s="629">
        <v>43101</v>
      </c>
      <c r="AE76" s="629">
        <v>43435</v>
      </c>
      <c r="AF76" s="630" t="s">
        <v>492</v>
      </c>
      <c r="AG76" s="628" t="s">
        <v>493</v>
      </c>
      <c r="AH76" s="674" t="s">
        <v>494</v>
      </c>
      <c r="AI76" s="674"/>
      <c r="AJ76" s="668"/>
      <c r="AK76" s="669"/>
    </row>
    <row r="77" spans="1:41" ht="126" customHeight="1" x14ac:dyDescent="0.25">
      <c r="A77" s="632"/>
      <c r="B77" s="633"/>
      <c r="C77" s="653"/>
      <c r="D77" s="653"/>
      <c r="E77" s="647"/>
      <c r="F77" s="634"/>
      <c r="G77" s="256" t="s">
        <v>488</v>
      </c>
      <c r="H77" s="180" t="s">
        <v>182</v>
      </c>
      <c r="I77" s="180"/>
      <c r="J77" s="255">
        <v>15</v>
      </c>
      <c r="K77" s="180">
        <v>15</v>
      </c>
      <c r="L77" s="180">
        <v>30</v>
      </c>
      <c r="M77" s="180">
        <v>15</v>
      </c>
      <c r="N77" s="180">
        <v>25</v>
      </c>
      <c r="O77" s="254">
        <f>IF(L77=0,0,IF(SUM(J77:N77)=0,"",SUM(J77:N77)))</f>
        <v>100</v>
      </c>
      <c r="P77" s="635"/>
      <c r="Q77" s="635"/>
      <c r="R77" s="181"/>
      <c r="S77" s="638"/>
      <c r="T77" s="655"/>
      <c r="U77" s="638"/>
      <c r="V77" s="638"/>
      <c r="W77" s="182"/>
      <c r="X77" s="182"/>
      <c r="Y77" s="628"/>
      <c r="Z77" s="353" t="s">
        <v>495</v>
      </c>
      <c r="AA77" s="628"/>
      <c r="AB77" s="628"/>
      <c r="AC77" s="628"/>
      <c r="AD77" s="629"/>
      <c r="AE77" s="629"/>
      <c r="AF77" s="631"/>
      <c r="AG77" s="628"/>
      <c r="AH77" s="674"/>
      <c r="AI77" s="674"/>
      <c r="AJ77" s="670"/>
      <c r="AK77" s="659"/>
    </row>
    <row r="78" spans="1:41" ht="126" customHeight="1" x14ac:dyDescent="0.25">
      <c r="A78" s="632"/>
      <c r="B78" s="633"/>
      <c r="C78" s="690" t="str">
        <f>'SEPG-F-012'!O33</f>
        <v>Casi Seguro (A)</v>
      </c>
      <c r="D78" s="690" t="str">
        <f>'SEPG-F-012'!O35</f>
        <v>Posible (C)</v>
      </c>
      <c r="E78" s="687" t="str">
        <f>'SEPG-F-012'!Q35</f>
        <v>Riesgo Extremo (Z-19)</v>
      </c>
      <c r="F78" s="634"/>
      <c r="G78" s="256" t="s">
        <v>489</v>
      </c>
      <c r="H78" s="180" t="s">
        <v>182</v>
      </c>
      <c r="I78" s="180"/>
      <c r="J78" s="255">
        <v>15</v>
      </c>
      <c r="K78" s="180">
        <v>15</v>
      </c>
      <c r="L78" s="180">
        <v>30</v>
      </c>
      <c r="M78" s="180">
        <v>15</v>
      </c>
      <c r="N78" s="180">
        <v>25</v>
      </c>
      <c r="O78" s="254">
        <f t="shared" ref="O78:O79" si="8">IF(L78=0,0,IF(SUM(J78:N78)=0,"",SUM(J78:N78)))</f>
        <v>100</v>
      </c>
      <c r="P78" s="635"/>
      <c r="Q78" s="635"/>
      <c r="R78" s="181">
        <f>IF(COUNTA(H78:I78)=2,"Seleccione una opcion P o I",IF(ISNUMBER(O78),LOOKUP(O78,DB!$F$74:$G$76,DB!$H$74:$H$76),""))</f>
        <v>-2</v>
      </c>
      <c r="S78" s="638"/>
      <c r="T78" s="638"/>
      <c r="U78" s="638"/>
      <c r="V78" s="638"/>
      <c r="W78" s="182"/>
      <c r="X78" s="182"/>
      <c r="Y78" s="628"/>
      <c r="Z78" s="354" t="s">
        <v>496</v>
      </c>
      <c r="AA78" s="628"/>
      <c r="AB78" s="628"/>
      <c r="AC78" s="628"/>
      <c r="AD78" s="629"/>
      <c r="AE78" s="629"/>
      <c r="AF78" s="631"/>
      <c r="AG78" s="628"/>
      <c r="AH78" s="674"/>
      <c r="AI78" s="674"/>
      <c r="AJ78" s="670"/>
      <c r="AK78" s="659"/>
    </row>
    <row r="79" spans="1:41" ht="143.1" customHeight="1" thickBot="1" x14ac:dyDescent="0.3">
      <c r="A79" s="632"/>
      <c r="B79" s="633"/>
      <c r="C79" s="690"/>
      <c r="D79" s="690"/>
      <c r="E79" s="687"/>
      <c r="F79" s="634"/>
      <c r="G79" s="256" t="s">
        <v>490</v>
      </c>
      <c r="H79" s="180" t="s">
        <v>182</v>
      </c>
      <c r="I79" s="180"/>
      <c r="J79" s="255">
        <v>15</v>
      </c>
      <c r="K79" s="352">
        <v>0</v>
      </c>
      <c r="L79" s="180">
        <v>30</v>
      </c>
      <c r="M79" s="180">
        <v>15</v>
      </c>
      <c r="N79" s="180">
        <v>25</v>
      </c>
      <c r="O79" s="254">
        <f t="shared" si="8"/>
        <v>85</v>
      </c>
      <c r="P79" s="635"/>
      <c r="Q79" s="635"/>
      <c r="R79" s="181"/>
      <c r="S79" s="638"/>
      <c r="T79" s="638"/>
      <c r="U79" s="638"/>
      <c r="V79" s="638"/>
      <c r="W79" s="182"/>
      <c r="X79" s="182"/>
      <c r="Y79" s="628"/>
      <c r="Z79" s="354"/>
      <c r="AA79" s="628"/>
      <c r="AB79" s="628"/>
      <c r="AC79" s="628"/>
      <c r="AD79" s="629"/>
      <c r="AE79" s="629"/>
      <c r="AF79" s="664"/>
      <c r="AG79" s="628"/>
      <c r="AH79" s="674"/>
      <c r="AI79" s="674"/>
      <c r="AJ79" s="805"/>
      <c r="AK79" s="806"/>
    </row>
    <row r="80" spans="1:41" ht="126" customHeight="1" x14ac:dyDescent="0.25">
      <c r="A80" s="632">
        <v>9</v>
      </c>
      <c r="B80" s="633" t="str">
        <f>'SEPG-F-007'!D19</f>
        <v>Identificación y valoración sesgada y/o incorrecta de los riesgos de los procesos.</v>
      </c>
      <c r="C80" s="252">
        <f>'SEPG-F-012'!N37</f>
        <v>3</v>
      </c>
      <c r="D80" s="252">
        <f>'SEPG-F-012'!N38</f>
        <v>6</v>
      </c>
      <c r="E80" s="253">
        <f>'SEPG-F-012'!P37</f>
        <v>18</v>
      </c>
      <c r="F80" s="634">
        <v>1</v>
      </c>
      <c r="G80" s="256" t="s">
        <v>280</v>
      </c>
      <c r="H80" s="180" t="s">
        <v>182</v>
      </c>
      <c r="I80" s="180"/>
      <c r="J80" s="255">
        <v>15</v>
      </c>
      <c r="K80" s="180">
        <v>15</v>
      </c>
      <c r="L80" s="180">
        <v>0</v>
      </c>
      <c r="M80" s="180">
        <v>15</v>
      </c>
      <c r="N80" s="180">
        <v>25</v>
      </c>
      <c r="O80" s="254">
        <f t="shared" ref="O80:O82" si="9">IF(L80=0,0,IF(SUM(J80:N80)=0,"",SUM(J80:N80)))</f>
        <v>0</v>
      </c>
      <c r="P80" s="635">
        <f>IFERROR(IF(AVERAGEIF(H80:H82,"X",$O80:$O82)&lt;=50,0,IF(AVERAGEIF(H80:H82,"X",$O80:$O82)&lt;=75,-1,-2)),"")</f>
        <v>0</v>
      </c>
      <c r="Q80" s="635" t="str">
        <f>IFERROR(IF(AVERAGEIF(I80:I82,"X",$O80:$O82)&lt;=50,0,IF(AVERAGEIF(I80:I82,"X",$O80:$O82)&lt;=75,-1,-2)),"")</f>
        <v/>
      </c>
      <c r="R80" s="181">
        <f>IF(COUNTA(H80:I80)=2,"Seleccione una opcion P o I",IF(ISNUMBER(O80),LOOKUP(O80,DB!$F$74:$G$76,DB!$H$74:$H$76),""))</f>
        <v>0</v>
      </c>
      <c r="S80" s="638">
        <f>IFERROR(IF(C80+MIN(P80:P82)&lt;1,1,C80+MIN(P80:P82)),"")</f>
        <v>3</v>
      </c>
      <c r="T80" s="639">
        <f ca="1">IFERROR(IF(Q80&lt;&gt;0,IF(MATCH(D80,'SEPG-F-012'!K12:K16)+Q80&lt;1,1,OFFSET('SEPG-F-012'!K12:K16,MATCH(D80,'SEPG-F-012'!K12:K16,)+Q80,0,1,1)),D80),D80)</f>
        <v>6</v>
      </c>
      <c r="U80" s="638">
        <f ca="1">IFERROR(+T80*S80,)</f>
        <v>18</v>
      </c>
      <c r="V80" s="638" t="str">
        <f ca="1">IFERROR(VLOOKUP(U80,DB!$B$37:$D$61,2,FALSE),"")</f>
        <v>Riesgo Moderado (Z-7)</v>
      </c>
      <c r="W80" s="182"/>
      <c r="X80" s="182"/>
      <c r="Y80" s="628" t="s">
        <v>151</v>
      </c>
      <c r="Z80" s="627" t="s">
        <v>425</v>
      </c>
      <c r="AA80" s="628" t="s">
        <v>337</v>
      </c>
      <c r="AB80" s="628" t="s">
        <v>338</v>
      </c>
      <c r="AC80" s="628" t="s">
        <v>472</v>
      </c>
      <c r="AD80" s="629">
        <v>43101</v>
      </c>
      <c r="AE80" s="629">
        <v>43435</v>
      </c>
      <c r="AF80" s="630" t="s">
        <v>481</v>
      </c>
      <c r="AG80" s="628" t="s">
        <v>549</v>
      </c>
      <c r="AH80" s="663">
        <v>0</v>
      </c>
      <c r="AI80" s="628"/>
      <c r="AJ80" s="668"/>
      <c r="AK80" s="669"/>
    </row>
    <row r="81" spans="1:40" ht="126" customHeight="1" x14ac:dyDescent="0.25">
      <c r="A81" s="632"/>
      <c r="B81" s="633"/>
      <c r="C81" s="690" t="str">
        <f>'SEPG-F-012'!O37</f>
        <v>Posible (C)</v>
      </c>
      <c r="D81" s="690" t="str">
        <f>'SEPG-F-012'!O38</f>
        <v>Menor</v>
      </c>
      <c r="E81" s="687" t="str">
        <f>'SEPG-F-012'!Q37</f>
        <v>Riesgo Moderado (Z-7)</v>
      </c>
      <c r="F81" s="634"/>
      <c r="G81" s="256" t="s">
        <v>281</v>
      </c>
      <c r="H81" s="180" t="s">
        <v>182</v>
      </c>
      <c r="I81" s="180"/>
      <c r="J81" s="255">
        <v>15</v>
      </c>
      <c r="K81" s="180">
        <v>15</v>
      </c>
      <c r="L81" s="180">
        <v>0</v>
      </c>
      <c r="M81" s="180">
        <v>15</v>
      </c>
      <c r="N81" s="180">
        <v>25</v>
      </c>
      <c r="O81" s="254">
        <f t="shared" si="9"/>
        <v>0</v>
      </c>
      <c r="P81" s="635"/>
      <c r="Q81" s="635"/>
      <c r="R81" s="181">
        <f>IF(COUNTA(H81:I81)=2,"Seleccione una opcion P o I",IF(ISNUMBER(O81),LOOKUP(O81,DB!$F$74:$G$76,DB!$H$74:$H$76),""))</f>
        <v>0</v>
      </c>
      <c r="S81" s="638"/>
      <c r="T81" s="638"/>
      <c r="U81" s="638"/>
      <c r="V81" s="638"/>
      <c r="W81" s="182"/>
      <c r="X81" s="182"/>
      <c r="Y81" s="628"/>
      <c r="Z81" s="627"/>
      <c r="AA81" s="628"/>
      <c r="AB81" s="628"/>
      <c r="AC81" s="628"/>
      <c r="AD81" s="629"/>
      <c r="AE81" s="629"/>
      <c r="AF81" s="631"/>
      <c r="AG81" s="628"/>
      <c r="AH81" s="628"/>
      <c r="AI81" s="628"/>
      <c r="AJ81" s="670"/>
      <c r="AK81" s="659"/>
    </row>
    <row r="82" spans="1:40" ht="143.1" customHeight="1" thickBot="1" x14ac:dyDescent="0.3">
      <c r="A82" s="685"/>
      <c r="B82" s="686"/>
      <c r="C82" s="691"/>
      <c r="D82" s="691"/>
      <c r="E82" s="688"/>
      <c r="F82" s="692"/>
      <c r="G82" s="330" t="s">
        <v>282</v>
      </c>
      <c r="H82" s="325" t="s">
        <v>182</v>
      </c>
      <c r="I82" s="325"/>
      <c r="J82" s="329">
        <v>15</v>
      </c>
      <c r="K82" s="325">
        <v>15</v>
      </c>
      <c r="L82" s="325">
        <v>0</v>
      </c>
      <c r="M82" s="325">
        <v>15</v>
      </c>
      <c r="N82" s="325">
        <v>25</v>
      </c>
      <c r="O82" s="326">
        <f t="shared" si="9"/>
        <v>0</v>
      </c>
      <c r="P82" s="684"/>
      <c r="Q82" s="684"/>
      <c r="R82" s="327"/>
      <c r="S82" s="675"/>
      <c r="T82" s="638"/>
      <c r="U82" s="675"/>
      <c r="V82" s="675"/>
      <c r="W82" s="328"/>
      <c r="X82" s="328"/>
      <c r="Y82" s="662"/>
      <c r="Z82" s="673"/>
      <c r="AA82" s="662"/>
      <c r="AB82" s="662"/>
      <c r="AC82" s="662"/>
      <c r="AD82" s="654"/>
      <c r="AE82" s="654"/>
      <c r="AF82" s="665"/>
      <c r="AG82" s="662"/>
      <c r="AH82" s="662"/>
      <c r="AI82" s="662"/>
      <c r="AJ82" s="671"/>
      <c r="AK82" s="672"/>
    </row>
    <row r="83" spans="1:40" ht="126" customHeight="1" x14ac:dyDescent="0.25">
      <c r="A83" s="632">
        <v>10</v>
      </c>
      <c r="B83" s="633" t="str">
        <f>'SEPG-F-007'!D20</f>
        <v>Pérdida de calidad e integridad de la información estadística de tarifas y tráfico de peajes</v>
      </c>
      <c r="C83" s="252">
        <f>'SEPG-F-012'!N39</f>
        <v>3</v>
      </c>
      <c r="D83" s="252">
        <f>'SEPG-F-012'!N40</f>
        <v>11</v>
      </c>
      <c r="E83" s="253">
        <f>'SEPG-F-012'!P39</f>
        <v>33</v>
      </c>
      <c r="F83" s="634">
        <v>1</v>
      </c>
      <c r="G83" s="256" t="s">
        <v>558</v>
      </c>
      <c r="H83" s="180" t="s">
        <v>182</v>
      </c>
      <c r="I83" s="180" t="s">
        <v>136</v>
      </c>
      <c r="J83" s="255">
        <v>15</v>
      </c>
      <c r="K83" s="180">
        <v>15</v>
      </c>
      <c r="L83" s="180">
        <v>30</v>
      </c>
      <c r="M83" s="180">
        <v>15</v>
      </c>
      <c r="N83" s="180">
        <v>25</v>
      </c>
      <c r="O83" s="254">
        <f t="shared" ref="O83:O84" si="10">IF(L83=0,0,IF(SUM(J83:N83)=0,"",SUM(J83:N83)))</f>
        <v>100</v>
      </c>
      <c r="P83" s="635">
        <f>IFERROR(IF(AVERAGEIF(H83:H84,"X",$O83:$O84)&lt;=50,0,IF(AVERAGEIF(H83:H84,"X",$O83:$O84)&lt;=75,-1,-2)),"")</f>
        <v>-2</v>
      </c>
      <c r="Q83" s="636">
        <f>IFERROR(IF(AVERAGEIF(I83:I84,"X",$O83:$O84)&lt;=50,0,IF(AVERAGEIF(I83:I84,"X",$O83:$O84)&lt;=75,-1,-2)),"")</f>
        <v>-2</v>
      </c>
      <c r="R83" s="181" t="str">
        <f>IF(COUNTA(H83:I83)=2,"Seleccione una opcion P o I",IF(ISNUMBER(O83),LOOKUP(O83,DB!$F$74:$G$76,DB!$H$74:$H$76),""))</f>
        <v>Seleccione una opcion P o I</v>
      </c>
      <c r="S83" s="638">
        <f>IFERROR(IF(C83+MIN(P83:P84)&lt;1,1,C83+MIN(P83:P84)),"")</f>
        <v>1</v>
      </c>
      <c r="T83" s="639">
        <f ca="1">IFERROR(IF(Q83&lt;&gt;0,IF(MATCH(D83,'SEPG-F-012'!K15:K19)+Q83&lt;1,1,OFFSET('SEPG-F-012'!K15:K19,MATCH(D83,'SEPG-F-012'!K15:K19,)+Q83,0,1,1)),D83),D83)</f>
        <v>1</v>
      </c>
      <c r="U83" s="638">
        <f ca="1">IFERROR(+T83*S83,)</f>
        <v>1</v>
      </c>
      <c r="V83" s="638" t="str">
        <f ca="1">IFERROR(VLOOKUP(U83,DB!$B$37:$D$61,2,FALSE),"")</f>
        <v>Riesgo Bajo (Z-1)</v>
      </c>
      <c r="W83" s="182"/>
      <c r="X83" s="182"/>
      <c r="Y83" s="628" t="s">
        <v>151</v>
      </c>
      <c r="Z83" s="929" t="s">
        <v>559</v>
      </c>
      <c r="AA83" s="930"/>
      <c r="AB83" s="930"/>
      <c r="AC83" s="930"/>
      <c r="AD83" s="930"/>
      <c r="AE83" s="930"/>
      <c r="AF83" s="930"/>
      <c r="AG83" s="930"/>
      <c r="AH83" s="930"/>
      <c r="AI83" s="930"/>
      <c r="AJ83" s="930"/>
      <c r="AK83" s="931"/>
    </row>
    <row r="84" spans="1:40" ht="126" customHeight="1" x14ac:dyDescent="0.25">
      <c r="A84" s="632"/>
      <c r="B84" s="633"/>
      <c r="C84" s="364" t="str">
        <f>'SEPG-F-012'!O39</f>
        <v>Posible (C)</v>
      </c>
      <c r="D84" s="364" t="str">
        <f>'SEPG-F-012'!O40</f>
        <v>Mayor</v>
      </c>
      <c r="E84" s="366" t="str">
        <f>'SEPG-F-012'!Q39</f>
        <v>Riesgo Extremo (Z-19)</v>
      </c>
      <c r="F84" s="634"/>
      <c r="G84" s="256" t="s">
        <v>557</v>
      </c>
      <c r="H84" s="180" t="s">
        <v>182</v>
      </c>
      <c r="I84" s="180" t="s">
        <v>136</v>
      </c>
      <c r="J84" s="255">
        <v>15</v>
      </c>
      <c r="K84" s="180">
        <v>15</v>
      </c>
      <c r="L84" s="180">
        <v>30</v>
      </c>
      <c r="M84" s="180">
        <v>15</v>
      </c>
      <c r="N84" s="180">
        <v>25</v>
      </c>
      <c r="O84" s="254">
        <f t="shared" si="10"/>
        <v>100</v>
      </c>
      <c r="P84" s="635"/>
      <c r="Q84" s="637"/>
      <c r="R84" s="181" t="str">
        <f>IF(COUNTA(H84:I84)=2,"Seleccione una opcion P o I",IF(ISNUMBER(O84),LOOKUP(O84,DB!$F$74:$G$76,DB!$H$74:$H$76),""))</f>
        <v>Seleccione una opcion P o I</v>
      </c>
      <c r="S84" s="638"/>
      <c r="T84" s="638"/>
      <c r="U84" s="638"/>
      <c r="V84" s="638"/>
      <c r="W84" s="182"/>
      <c r="X84" s="182"/>
      <c r="Y84" s="628"/>
      <c r="Z84" s="932"/>
      <c r="AA84" s="933"/>
      <c r="AB84" s="933"/>
      <c r="AC84" s="933"/>
      <c r="AD84" s="933"/>
      <c r="AE84" s="933"/>
      <c r="AF84" s="933"/>
      <c r="AG84" s="933"/>
      <c r="AH84" s="933"/>
      <c r="AI84" s="933"/>
      <c r="AJ84" s="933"/>
      <c r="AK84" s="934"/>
    </row>
    <row r="85" spans="1:40" ht="143.1" customHeight="1" x14ac:dyDescent="0.25">
      <c r="A85" s="650" t="s">
        <v>328</v>
      </c>
      <c r="B85" s="650"/>
      <c r="C85" s="650"/>
      <c r="D85" s="650"/>
      <c r="E85" s="650"/>
      <c r="F85" s="650"/>
      <c r="G85" s="650"/>
      <c r="H85" s="650"/>
      <c r="I85" s="778" t="s">
        <v>138</v>
      </c>
      <c r="J85" s="650"/>
      <c r="K85" s="650"/>
      <c r="L85" s="650"/>
      <c r="M85" s="650"/>
      <c r="N85" s="650"/>
      <c r="O85" s="650"/>
      <c r="P85" s="650"/>
      <c r="Q85" s="650"/>
      <c r="R85" s="650"/>
      <c r="S85" s="650"/>
      <c r="T85" s="650"/>
      <c r="U85" s="650"/>
      <c r="V85" s="650"/>
      <c r="W85" s="650"/>
      <c r="X85" s="650"/>
      <c r="Y85" s="650"/>
      <c r="Z85" s="650"/>
      <c r="AA85" s="650"/>
      <c r="AB85" s="650"/>
      <c r="AC85" s="650"/>
      <c r="AD85" s="650"/>
      <c r="AE85" s="650"/>
      <c r="AF85" s="650"/>
      <c r="AG85" s="650"/>
      <c r="AH85" s="650"/>
      <c r="AI85" s="650"/>
      <c r="AJ85" s="650"/>
      <c r="AK85" s="779"/>
    </row>
    <row r="86" spans="1:40" ht="143.1" customHeight="1" x14ac:dyDescent="0.25">
      <c r="A86" s="651"/>
      <c r="B86" s="651"/>
      <c r="C86" s="651"/>
      <c r="D86" s="651"/>
      <c r="E86" s="651"/>
      <c r="F86" s="651"/>
      <c r="G86" s="651"/>
      <c r="H86" s="651"/>
      <c r="I86" s="830" t="s">
        <v>329</v>
      </c>
      <c r="J86" s="813"/>
      <c r="K86" s="813"/>
      <c r="L86" s="813" t="s">
        <v>140</v>
      </c>
      <c r="M86" s="813"/>
      <c r="N86" s="813"/>
      <c r="O86" s="813"/>
      <c r="P86" s="813"/>
      <c r="Q86" s="813"/>
      <c r="R86" s="813"/>
      <c r="S86" s="813"/>
      <c r="T86" s="813"/>
      <c r="U86" s="813"/>
      <c r="V86" s="813" t="s">
        <v>141</v>
      </c>
      <c r="W86" s="813"/>
      <c r="X86" s="813"/>
      <c r="Y86" s="813" t="s">
        <v>272</v>
      </c>
      <c r="Z86" s="813"/>
      <c r="AA86" s="813"/>
      <c r="AB86" s="813" t="s">
        <v>330</v>
      </c>
      <c r="AC86" s="813"/>
      <c r="AD86" s="813"/>
      <c r="AE86" s="813" t="s">
        <v>270</v>
      </c>
      <c r="AF86" s="814"/>
      <c r="AG86" s="651" t="s">
        <v>271</v>
      </c>
      <c r="AH86" s="651"/>
      <c r="AI86" s="651"/>
      <c r="AJ86" s="651"/>
      <c r="AK86" s="815"/>
    </row>
    <row r="87" spans="1:40" ht="120.95" customHeight="1" thickBot="1" x14ac:dyDescent="0.3">
      <c r="A87" s="183" t="s">
        <v>9</v>
      </c>
      <c r="B87" s="809" t="s">
        <v>243</v>
      </c>
      <c r="C87" s="809"/>
      <c r="D87" s="809" t="s">
        <v>331</v>
      </c>
      <c r="E87" s="809"/>
      <c r="F87" s="810" t="s">
        <v>332</v>
      </c>
      <c r="G87" s="811"/>
      <c r="H87" s="812"/>
      <c r="I87" s="809"/>
      <c r="J87" s="809"/>
      <c r="K87" s="809"/>
      <c r="L87" s="809" t="s">
        <v>42</v>
      </c>
      <c r="M87" s="809"/>
      <c r="N87" s="809"/>
      <c r="O87" s="809" t="s">
        <v>146</v>
      </c>
      <c r="P87" s="809"/>
      <c r="Q87" s="809"/>
      <c r="R87" s="809" t="s">
        <v>147</v>
      </c>
      <c r="S87" s="809"/>
      <c r="T87" s="809"/>
      <c r="U87" s="809"/>
      <c r="V87" s="809" t="s">
        <v>148</v>
      </c>
      <c r="W87" s="809"/>
      <c r="X87" s="184" t="s">
        <v>149</v>
      </c>
      <c r="Y87" s="809"/>
      <c r="Z87" s="809"/>
      <c r="AA87" s="809"/>
      <c r="AB87" s="809"/>
      <c r="AC87" s="809"/>
      <c r="AD87" s="809"/>
      <c r="AE87" s="809"/>
      <c r="AF87" s="810"/>
      <c r="AG87" s="816"/>
      <c r="AH87" s="816"/>
      <c r="AI87" s="816"/>
      <c r="AJ87" s="816"/>
      <c r="AK87" s="817"/>
    </row>
    <row r="88" spans="1:40" ht="126" customHeight="1" thickBot="1" x14ac:dyDescent="0.3">
      <c r="A88" s="347">
        <v>1</v>
      </c>
      <c r="B88" s="824" t="s">
        <v>497</v>
      </c>
      <c r="C88" s="824"/>
      <c r="D88" s="824">
        <f>MODE('[3]SEPG-F-012'!AH21:AH25)</f>
        <v>3</v>
      </c>
      <c r="E88" s="824"/>
      <c r="F88" s="825" t="s">
        <v>283</v>
      </c>
      <c r="G88" s="825"/>
      <c r="H88" s="825"/>
      <c r="I88" s="826" t="s">
        <v>499</v>
      </c>
      <c r="J88" s="827"/>
      <c r="K88" s="827"/>
      <c r="L88" s="828" t="s">
        <v>337</v>
      </c>
      <c r="M88" s="828"/>
      <c r="N88" s="828"/>
      <c r="O88" s="808" t="s">
        <v>338</v>
      </c>
      <c r="P88" s="808"/>
      <c r="Q88" s="808"/>
      <c r="R88" s="808" t="s">
        <v>498</v>
      </c>
      <c r="S88" s="808"/>
      <c r="T88" s="808"/>
      <c r="U88" s="808"/>
      <c r="V88" s="807" t="s">
        <v>473</v>
      </c>
      <c r="W88" s="808"/>
      <c r="X88" s="185"/>
      <c r="Y88" s="829" t="s">
        <v>499</v>
      </c>
      <c r="Z88" s="829"/>
      <c r="AA88" s="829"/>
      <c r="AB88" s="790" t="s">
        <v>500</v>
      </c>
      <c r="AC88" s="790"/>
      <c r="AD88" s="790"/>
      <c r="AE88" s="791">
        <v>1</v>
      </c>
      <c r="AF88" s="792"/>
      <c r="AG88" s="803"/>
      <c r="AH88" s="803"/>
      <c r="AI88" s="803"/>
      <c r="AJ88" s="803"/>
      <c r="AK88" s="804"/>
    </row>
    <row r="89" spans="1:40" ht="126" customHeight="1" thickBot="1" x14ac:dyDescent="0.3">
      <c r="A89" s="346">
        <v>2</v>
      </c>
      <c r="B89" s="691" t="str">
        <f>'[3]SEPG-F-007'!C22</f>
        <v>Generar bases de datos por temas y por proyectos para que sea de consulta de los funcionarios de la ANI</v>
      </c>
      <c r="C89" s="691"/>
      <c r="D89" s="691">
        <f>MODE('[3]SEPG-F-012'!AH26:AH30)</f>
        <v>3</v>
      </c>
      <c r="E89" s="691"/>
      <c r="F89" s="820" t="s">
        <v>283</v>
      </c>
      <c r="G89" s="820"/>
      <c r="H89" s="820"/>
      <c r="I89" s="821" t="s">
        <v>467</v>
      </c>
      <c r="J89" s="822"/>
      <c r="K89" s="822"/>
      <c r="L89" s="823" t="s">
        <v>450</v>
      </c>
      <c r="M89" s="823"/>
      <c r="N89" s="823"/>
      <c r="O89" s="789" t="s">
        <v>451</v>
      </c>
      <c r="P89" s="789"/>
      <c r="Q89" s="789"/>
      <c r="R89" s="787" t="s">
        <v>498</v>
      </c>
      <c r="S89" s="787"/>
      <c r="T89" s="787"/>
      <c r="U89" s="787"/>
      <c r="V89" s="788" t="s">
        <v>284</v>
      </c>
      <c r="W89" s="789"/>
      <c r="X89" s="186"/>
      <c r="Y89" s="790" t="s">
        <v>483</v>
      </c>
      <c r="Z89" s="790"/>
      <c r="AA89" s="790"/>
      <c r="AB89" s="790" t="s">
        <v>468</v>
      </c>
      <c r="AC89" s="790"/>
      <c r="AD89" s="790"/>
      <c r="AE89" s="791">
        <v>1</v>
      </c>
      <c r="AF89" s="792"/>
      <c r="AG89" s="791"/>
      <c r="AH89" s="791"/>
      <c r="AI89" s="791"/>
      <c r="AJ89" s="791"/>
      <c r="AK89" s="793"/>
    </row>
    <row r="91" spans="1:40" ht="18.75" thickBot="1" x14ac:dyDescent="0.3">
      <c r="A91" s="80"/>
      <c r="C91" s="81"/>
      <c r="D91" s="81"/>
      <c r="E91" s="81"/>
      <c r="F91" s="82"/>
    </row>
    <row r="92" spans="1:40" s="134" customFormat="1" ht="48.75" customHeight="1" thickBot="1" x14ac:dyDescent="0.25">
      <c r="A92" s="781" t="s">
        <v>333</v>
      </c>
      <c r="B92" s="782"/>
      <c r="C92" s="782"/>
      <c r="D92" s="782"/>
      <c r="E92" s="782"/>
      <c r="F92" s="782"/>
      <c r="G92" s="782"/>
      <c r="H92" s="782"/>
      <c r="I92" s="782"/>
      <c r="J92" s="782"/>
      <c r="K92" s="782"/>
      <c r="L92" s="782"/>
      <c r="M92" s="782"/>
      <c r="N92" s="782"/>
      <c r="O92" s="782" t="s">
        <v>6</v>
      </c>
      <c r="P92" s="782"/>
      <c r="Q92" s="782"/>
      <c r="R92" s="782"/>
      <c r="S92" s="782"/>
      <c r="T92" s="782"/>
      <c r="U92" s="782"/>
      <c r="V92" s="782"/>
      <c r="W92" s="782"/>
      <c r="X92" s="783"/>
      <c r="Y92" s="784" t="s">
        <v>334</v>
      </c>
      <c r="Z92" s="785"/>
      <c r="AA92" s="785"/>
      <c r="AB92" s="785"/>
      <c r="AC92" s="785"/>
      <c r="AD92" s="785"/>
      <c r="AE92" s="785"/>
      <c r="AF92" s="785"/>
      <c r="AG92" s="785"/>
      <c r="AH92" s="785"/>
      <c r="AI92" s="785"/>
      <c r="AJ92" s="785"/>
      <c r="AK92" s="786"/>
      <c r="AL92" s="100"/>
      <c r="AM92" s="100"/>
      <c r="AN92" s="100"/>
    </row>
    <row r="93" spans="1:40" s="100" customFormat="1" ht="22.5" customHeight="1" thickBot="1" x14ac:dyDescent="0.25">
      <c r="A93" s="648" t="s">
        <v>42</v>
      </c>
      <c r="B93" s="649"/>
      <c r="C93" s="649"/>
      <c r="D93" s="649"/>
      <c r="E93" s="649"/>
      <c r="F93" s="649"/>
      <c r="G93" s="649"/>
      <c r="H93" s="794" t="s">
        <v>146</v>
      </c>
      <c r="I93" s="796"/>
      <c r="J93" s="796"/>
      <c r="K93" s="795"/>
      <c r="L93" s="794" t="s">
        <v>313</v>
      </c>
      <c r="M93" s="796"/>
      <c r="N93" s="795"/>
      <c r="O93" s="794" t="s">
        <v>42</v>
      </c>
      <c r="P93" s="795"/>
      <c r="Q93" s="794" t="s">
        <v>146</v>
      </c>
      <c r="R93" s="796"/>
      <c r="S93" s="796"/>
      <c r="T93" s="795"/>
      <c r="U93" s="649" t="s">
        <v>313</v>
      </c>
      <c r="V93" s="649"/>
      <c r="W93" s="649" t="s">
        <v>313</v>
      </c>
      <c r="X93" s="649"/>
      <c r="Y93" s="649" t="s">
        <v>42</v>
      </c>
      <c r="Z93" s="649"/>
      <c r="AA93" s="649"/>
      <c r="AB93" s="649" t="s">
        <v>146</v>
      </c>
      <c r="AC93" s="649"/>
      <c r="AD93" s="649"/>
      <c r="AE93" s="794"/>
      <c r="AF93" s="800" t="s">
        <v>313</v>
      </c>
      <c r="AG93" s="796"/>
      <c r="AH93" s="187"/>
      <c r="AI93" s="796" t="s">
        <v>335</v>
      </c>
      <c r="AJ93" s="796"/>
      <c r="AK93" s="801"/>
    </row>
    <row r="94" spans="1:40" s="101" customFormat="1" ht="153" customHeight="1" x14ac:dyDescent="0.25">
      <c r="A94" s="640" t="s">
        <v>452</v>
      </c>
      <c r="B94" s="641"/>
      <c r="C94" s="641"/>
      <c r="D94" s="641"/>
      <c r="E94" s="641"/>
      <c r="F94" s="641"/>
      <c r="G94" s="642"/>
      <c r="H94" s="799" t="s">
        <v>336</v>
      </c>
      <c r="I94" s="641"/>
      <c r="J94" s="641"/>
      <c r="K94" s="642"/>
      <c r="L94" s="799"/>
      <c r="M94" s="641"/>
      <c r="N94" s="642"/>
      <c r="O94" s="799" t="s">
        <v>337</v>
      </c>
      <c r="P94" s="642"/>
      <c r="Q94" s="799" t="s">
        <v>338</v>
      </c>
      <c r="R94" s="641"/>
      <c r="S94" s="641"/>
      <c r="T94" s="642"/>
      <c r="U94" s="802">
        <v>43192</v>
      </c>
      <c r="V94" s="780"/>
      <c r="W94" s="802"/>
      <c r="X94" s="780"/>
      <c r="Y94" s="780" t="s">
        <v>550</v>
      </c>
      <c r="Z94" s="780"/>
      <c r="AA94" s="780"/>
      <c r="AB94" s="797" t="s">
        <v>461</v>
      </c>
      <c r="AC94" s="797"/>
      <c r="AD94" s="797"/>
      <c r="AE94" s="797"/>
      <c r="AF94" s="798">
        <v>43220</v>
      </c>
      <c r="AG94" s="642"/>
      <c r="AH94" s="799"/>
      <c r="AI94" s="641"/>
      <c r="AJ94" s="641"/>
      <c r="AK94" s="642"/>
    </row>
    <row r="95" spans="1:40" s="101" customFormat="1" ht="36.75" customHeight="1" x14ac:dyDescent="0.25">
      <c r="A95" s="643" t="s">
        <v>453</v>
      </c>
      <c r="B95" s="644"/>
      <c r="C95" s="644"/>
      <c r="D95" s="644"/>
      <c r="E95" s="644"/>
      <c r="F95" s="644"/>
      <c r="G95" s="645"/>
      <c r="H95" s="832" t="s">
        <v>336</v>
      </c>
      <c r="I95" s="833"/>
      <c r="J95" s="833"/>
      <c r="K95" s="834"/>
      <c r="L95" s="831"/>
      <c r="M95" s="644"/>
      <c r="N95" s="645"/>
      <c r="O95" s="831" t="s">
        <v>450</v>
      </c>
      <c r="P95" s="645"/>
      <c r="Q95" s="831" t="s">
        <v>451</v>
      </c>
      <c r="R95" s="644"/>
      <c r="S95" s="644"/>
      <c r="T95" s="645"/>
      <c r="U95" s="802">
        <v>43192</v>
      </c>
      <c r="V95" s="780"/>
      <c r="W95" s="334"/>
      <c r="X95" s="335"/>
      <c r="Y95" s="780"/>
      <c r="Z95" s="780"/>
      <c r="AA95" s="780"/>
      <c r="AB95" s="797"/>
      <c r="AC95" s="797"/>
      <c r="AD95" s="797"/>
      <c r="AE95" s="797"/>
      <c r="AF95" s="336"/>
      <c r="AG95" s="333"/>
      <c r="AH95" s="331"/>
      <c r="AI95" s="332"/>
      <c r="AJ95" s="332"/>
      <c r="AK95" s="333"/>
    </row>
    <row r="96" spans="1:40" s="101" customFormat="1" ht="36.75" customHeight="1" x14ac:dyDescent="0.25">
      <c r="A96" s="643" t="s">
        <v>454</v>
      </c>
      <c r="B96" s="644"/>
      <c r="C96" s="644"/>
      <c r="D96" s="644"/>
      <c r="E96" s="644"/>
      <c r="F96" s="644"/>
      <c r="G96" s="645"/>
      <c r="H96" s="832" t="s">
        <v>464</v>
      </c>
      <c r="I96" s="833"/>
      <c r="J96" s="833"/>
      <c r="K96" s="834"/>
      <c r="L96" s="831"/>
      <c r="M96" s="644"/>
      <c r="N96" s="645"/>
      <c r="O96" s="831" t="s">
        <v>459</v>
      </c>
      <c r="P96" s="645"/>
      <c r="Q96" s="831" t="s">
        <v>336</v>
      </c>
      <c r="R96" s="644"/>
      <c r="S96" s="644"/>
      <c r="T96" s="645"/>
      <c r="U96" s="802">
        <v>43192</v>
      </c>
      <c r="V96" s="780"/>
      <c r="W96" s="334"/>
      <c r="X96" s="335"/>
      <c r="Y96" s="780"/>
      <c r="Z96" s="780"/>
      <c r="AA96" s="780"/>
      <c r="AB96" s="797"/>
      <c r="AC96" s="797"/>
      <c r="AD96" s="797"/>
      <c r="AE96" s="797"/>
      <c r="AF96" s="336"/>
      <c r="AG96" s="333"/>
      <c r="AH96" s="331"/>
      <c r="AI96" s="332"/>
      <c r="AJ96" s="332"/>
      <c r="AK96" s="333"/>
    </row>
    <row r="97" spans="1:37" s="101" customFormat="1" ht="36.75" customHeight="1" x14ac:dyDescent="0.25">
      <c r="A97" s="643" t="s">
        <v>536</v>
      </c>
      <c r="B97" s="644"/>
      <c r="C97" s="644"/>
      <c r="D97" s="644"/>
      <c r="E97" s="644"/>
      <c r="F97" s="644"/>
      <c r="G97" s="645"/>
      <c r="H97" s="832" t="s">
        <v>463</v>
      </c>
      <c r="I97" s="833"/>
      <c r="J97" s="833"/>
      <c r="K97" s="834"/>
      <c r="L97" s="831"/>
      <c r="M97" s="644"/>
      <c r="N97" s="645"/>
      <c r="O97" s="331"/>
      <c r="P97" s="333"/>
      <c r="Q97" s="331"/>
      <c r="R97" s="332"/>
      <c r="S97" s="332"/>
      <c r="T97" s="333"/>
      <c r="U97" s="802"/>
      <c r="V97" s="780"/>
      <c r="W97" s="334"/>
      <c r="X97" s="335"/>
      <c r="Y97" s="780"/>
      <c r="Z97" s="780"/>
      <c r="AA97" s="780"/>
      <c r="AB97" s="797"/>
      <c r="AC97" s="797"/>
      <c r="AD97" s="797"/>
      <c r="AE97" s="797"/>
      <c r="AF97" s="336"/>
      <c r="AG97" s="333"/>
      <c r="AH97" s="331"/>
      <c r="AI97" s="332"/>
      <c r="AJ97" s="332"/>
      <c r="AK97" s="333"/>
    </row>
    <row r="98" spans="1:37" s="101" customFormat="1" ht="36.75" customHeight="1" x14ac:dyDescent="0.25">
      <c r="A98" s="643" t="s">
        <v>456</v>
      </c>
      <c r="B98" s="644"/>
      <c r="C98" s="644"/>
      <c r="D98" s="644"/>
      <c r="E98" s="644"/>
      <c r="F98" s="644"/>
      <c r="G98" s="645"/>
      <c r="H98" s="832" t="s">
        <v>463</v>
      </c>
      <c r="I98" s="833"/>
      <c r="J98" s="833"/>
      <c r="K98" s="834"/>
      <c r="L98" s="831"/>
      <c r="M98" s="644"/>
      <c r="N98" s="645"/>
      <c r="O98" s="331"/>
      <c r="P98" s="333"/>
      <c r="Q98" s="331"/>
      <c r="R98" s="332"/>
      <c r="S98" s="332"/>
      <c r="T98" s="333"/>
      <c r="U98" s="802"/>
      <c r="V98" s="780"/>
      <c r="W98" s="334"/>
      <c r="X98" s="335"/>
      <c r="Y98" s="780"/>
      <c r="Z98" s="780"/>
      <c r="AA98" s="780"/>
      <c r="AB98" s="797"/>
      <c r="AC98" s="797"/>
      <c r="AD98" s="797"/>
      <c r="AE98" s="797"/>
      <c r="AF98" s="336"/>
      <c r="AG98" s="333"/>
      <c r="AH98" s="331"/>
      <c r="AI98" s="332"/>
      <c r="AJ98" s="332"/>
      <c r="AK98" s="333"/>
    </row>
    <row r="99" spans="1:37" s="101" customFormat="1" ht="36.75" customHeight="1" x14ac:dyDescent="0.25">
      <c r="A99" s="643" t="s">
        <v>457</v>
      </c>
      <c r="B99" s="644"/>
      <c r="C99" s="644"/>
      <c r="D99" s="644"/>
      <c r="E99" s="644"/>
      <c r="F99" s="644"/>
      <c r="G99" s="645"/>
      <c r="H99" s="832" t="s">
        <v>463</v>
      </c>
      <c r="I99" s="833"/>
      <c r="J99" s="833"/>
      <c r="K99" s="834"/>
      <c r="L99" s="831"/>
      <c r="M99" s="644"/>
      <c r="N99" s="645"/>
      <c r="O99" s="331"/>
      <c r="P99" s="333"/>
      <c r="Q99" s="331"/>
      <c r="R99" s="332"/>
      <c r="S99" s="332"/>
      <c r="T99" s="333"/>
      <c r="U99" s="802"/>
      <c r="V99" s="780"/>
      <c r="W99" s="334"/>
      <c r="X99" s="335"/>
      <c r="Y99" s="780"/>
      <c r="Z99" s="780"/>
      <c r="AA99" s="780"/>
      <c r="AB99" s="797"/>
      <c r="AC99" s="797"/>
      <c r="AD99" s="797"/>
      <c r="AE99" s="797"/>
      <c r="AF99" s="336"/>
      <c r="AG99" s="333"/>
      <c r="AH99" s="331"/>
      <c r="AI99" s="332"/>
      <c r="AJ99" s="332"/>
      <c r="AK99" s="333"/>
    </row>
    <row r="100" spans="1:37" s="101" customFormat="1" ht="36.75" customHeight="1" x14ac:dyDescent="0.25">
      <c r="A100" s="643" t="s">
        <v>458</v>
      </c>
      <c r="B100" s="644"/>
      <c r="C100" s="644"/>
      <c r="D100" s="644"/>
      <c r="E100" s="644"/>
      <c r="F100" s="644"/>
      <c r="G100" s="645"/>
      <c r="H100" s="832" t="s">
        <v>463</v>
      </c>
      <c r="I100" s="833"/>
      <c r="J100" s="833"/>
      <c r="K100" s="834"/>
      <c r="L100" s="831"/>
      <c r="M100" s="644"/>
      <c r="N100" s="645"/>
      <c r="O100" s="331"/>
      <c r="P100" s="333"/>
      <c r="Q100" s="331"/>
      <c r="R100" s="332"/>
      <c r="S100" s="332"/>
      <c r="T100" s="333"/>
      <c r="U100" s="802"/>
      <c r="V100" s="780"/>
      <c r="W100" s="334"/>
      <c r="X100" s="335"/>
      <c r="Y100" s="780"/>
      <c r="Z100" s="780"/>
      <c r="AA100" s="780"/>
      <c r="AB100" s="797"/>
      <c r="AC100" s="797"/>
      <c r="AD100" s="797"/>
      <c r="AE100" s="797"/>
      <c r="AF100" s="336"/>
      <c r="AG100" s="333"/>
      <c r="AH100" s="331"/>
      <c r="AI100" s="332"/>
      <c r="AJ100" s="332"/>
      <c r="AK100" s="333"/>
    </row>
    <row r="101" spans="1:37" s="101" customFormat="1" ht="36.75" customHeight="1" x14ac:dyDescent="0.25">
      <c r="A101" s="643" t="s">
        <v>462</v>
      </c>
      <c r="B101" s="644"/>
      <c r="C101" s="644"/>
      <c r="D101" s="644"/>
      <c r="E101" s="644"/>
      <c r="F101" s="644"/>
      <c r="G101" s="645"/>
      <c r="H101" s="832" t="s">
        <v>465</v>
      </c>
      <c r="I101" s="833"/>
      <c r="J101" s="833"/>
      <c r="K101" s="834"/>
      <c r="L101" s="831"/>
      <c r="M101" s="644"/>
      <c r="N101" s="645"/>
      <c r="O101" s="331"/>
      <c r="P101" s="333"/>
      <c r="Q101" s="331"/>
      <c r="R101" s="332"/>
      <c r="S101" s="332"/>
      <c r="T101" s="333"/>
      <c r="U101" s="802"/>
      <c r="V101" s="780"/>
      <c r="W101" s="334"/>
      <c r="X101" s="335"/>
      <c r="Y101" s="780"/>
      <c r="Z101" s="780"/>
      <c r="AA101" s="780"/>
      <c r="AB101" s="797"/>
      <c r="AC101" s="797"/>
      <c r="AD101" s="797"/>
      <c r="AE101" s="797"/>
      <c r="AF101" s="336"/>
      <c r="AG101" s="333"/>
      <c r="AH101" s="331"/>
      <c r="AI101" s="332"/>
      <c r="AJ101" s="332"/>
      <c r="AK101" s="333"/>
    </row>
  </sheetData>
  <mergeCells count="512">
    <mergeCell ref="L101:N101"/>
    <mergeCell ref="H100:K100"/>
    <mergeCell ref="H101:K101"/>
    <mergeCell ref="L93:N93"/>
    <mergeCell ref="L94:N94"/>
    <mergeCell ref="L95:N95"/>
    <mergeCell ref="L96:N96"/>
    <mergeCell ref="L97:N97"/>
    <mergeCell ref="L98:N98"/>
    <mergeCell ref="L99:N99"/>
    <mergeCell ref="L100:N100"/>
    <mergeCell ref="H93:K93"/>
    <mergeCell ref="H94:K94"/>
    <mergeCell ref="H95:K95"/>
    <mergeCell ref="H96:K96"/>
    <mergeCell ref="H97:K97"/>
    <mergeCell ref="H98:K98"/>
    <mergeCell ref="H99:K99"/>
    <mergeCell ref="Y97:AA97"/>
    <mergeCell ref="AB97:AE97"/>
    <mergeCell ref="Y98:AA98"/>
    <mergeCell ref="AB98:AE98"/>
    <mergeCell ref="U101:V101"/>
    <mergeCell ref="O95:P95"/>
    <mergeCell ref="O96:P96"/>
    <mergeCell ref="Q96:T96"/>
    <mergeCell ref="Q95:T95"/>
    <mergeCell ref="Y95:AA95"/>
    <mergeCell ref="Y96:AA96"/>
    <mergeCell ref="Y99:AA99"/>
    <mergeCell ref="Y100:AA100"/>
    <mergeCell ref="Y101:AA101"/>
    <mergeCell ref="U95:V95"/>
    <mergeCell ref="U96:V96"/>
    <mergeCell ref="U97:V97"/>
    <mergeCell ref="U98:V98"/>
    <mergeCell ref="U99:V99"/>
    <mergeCell ref="U100:V100"/>
    <mergeCell ref="AB99:AE99"/>
    <mergeCell ref="AB100:AE100"/>
    <mergeCell ref="AB101:AE101"/>
    <mergeCell ref="AB95:AE95"/>
    <mergeCell ref="C72:C73"/>
    <mergeCell ref="D72:D73"/>
    <mergeCell ref="E72:E73"/>
    <mergeCell ref="C78:C79"/>
    <mergeCell ref="D78:D79"/>
    <mergeCell ref="E78:E79"/>
    <mergeCell ref="AD76:AD79"/>
    <mergeCell ref="AE76:AE79"/>
    <mergeCell ref="F89:H89"/>
    <mergeCell ref="I89:K89"/>
    <mergeCell ref="L89:N89"/>
    <mergeCell ref="O89:Q89"/>
    <mergeCell ref="V87:W87"/>
    <mergeCell ref="B88:C88"/>
    <mergeCell ref="D88:E88"/>
    <mergeCell ref="F88:H88"/>
    <mergeCell ref="I88:K88"/>
    <mergeCell ref="L88:N88"/>
    <mergeCell ref="O88:Q88"/>
    <mergeCell ref="R88:U88"/>
    <mergeCell ref="Y88:AA88"/>
    <mergeCell ref="I86:K87"/>
    <mergeCell ref="S71:S73"/>
    <mergeCell ref="S74:S75"/>
    <mergeCell ref="AJ76:AK79"/>
    <mergeCell ref="V76:V79"/>
    <mergeCell ref="Y76:Y79"/>
    <mergeCell ref="AA76:AA79"/>
    <mergeCell ref="AB76:AB79"/>
    <mergeCell ref="AC76:AC79"/>
    <mergeCell ref="V88:W88"/>
    <mergeCell ref="B87:C87"/>
    <mergeCell ref="D87:E87"/>
    <mergeCell ref="F87:H87"/>
    <mergeCell ref="L87:N87"/>
    <mergeCell ref="O87:Q87"/>
    <mergeCell ref="R87:U87"/>
    <mergeCell ref="S76:S79"/>
    <mergeCell ref="Y80:Y82"/>
    <mergeCell ref="L86:U86"/>
    <mergeCell ref="V86:X86"/>
    <mergeCell ref="Y86:AA87"/>
    <mergeCell ref="AB86:AD87"/>
    <mergeCell ref="AE86:AF87"/>
    <mergeCell ref="AG86:AK87"/>
    <mergeCell ref="Y83:Y84"/>
    <mergeCell ref="AI93:AK93"/>
    <mergeCell ref="O94:P94"/>
    <mergeCell ref="Q94:T94"/>
    <mergeCell ref="U94:V94"/>
    <mergeCell ref="AB96:AE96"/>
    <mergeCell ref="AB88:AD88"/>
    <mergeCell ref="AE88:AF88"/>
    <mergeCell ref="AG88:AK88"/>
    <mergeCell ref="B89:C89"/>
    <mergeCell ref="D89:E89"/>
    <mergeCell ref="W94:X94"/>
    <mergeCell ref="T22:T24"/>
    <mergeCell ref="T35:T37"/>
    <mergeCell ref="U35:U37"/>
    <mergeCell ref="S41:S43"/>
    <mergeCell ref="Y94:AA94"/>
    <mergeCell ref="A92:N92"/>
    <mergeCell ref="O92:X92"/>
    <mergeCell ref="Y92:AK92"/>
    <mergeCell ref="R89:U89"/>
    <mergeCell ref="V89:W89"/>
    <mergeCell ref="Y89:AA89"/>
    <mergeCell ref="AB89:AD89"/>
    <mergeCell ref="AE89:AF89"/>
    <mergeCell ref="AG89:AK89"/>
    <mergeCell ref="O93:P93"/>
    <mergeCell ref="Q93:T93"/>
    <mergeCell ref="U93:V93"/>
    <mergeCell ref="W93:X93"/>
    <mergeCell ref="Y93:AA93"/>
    <mergeCell ref="AB94:AE94"/>
    <mergeCell ref="AF94:AG94"/>
    <mergeCell ref="AH94:AK94"/>
    <mergeCell ref="AB93:AE93"/>
    <mergeCell ref="AF93:AG93"/>
    <mergeCell ref="V59:V61"/>
    <mergeCell ref="I85:AK85"/>
    <mergeCell ref="T56:T58"/>
    <mergeCell ref="U56:U58"/>
    <mergeCell ref="P56:P58"/>
    <mergeCell ref="T47:T49"/>
    <mergeCell ref="S80:S82"/>
    <mergeCell ref="S38:S40"/>
    <mergeCell ref="Q35:Q37"/>
    <mergeCell ref="P38:P40"/>
    <mergeCell ref="S35:S37"/>
    <mergeCell ref="V38:V40"/>
    <mergeCell ref="S65:S66"/>
    <mergeCell ref="V50:V52"/>
    <mergeCell ref="AE65:AE66"/>
    <mergeCell ref="V56:V58"/>
    <mergeCell ref="T65:T66"/>
    <mergeCell ref="U65:U66"/>
    <mergeCell ref="S56:S58"/>
    <mergeCell ref="T50:T52"/>
    <mergeCell ref="T44:T46"/>
    <mergeCell ref="T38:T40"/>
    <mergeCell ref="T41:T43"/>
    <mergeCell ref="AF76:AF79"/>
    <mergeCell ref="A12:AK12"/>
    <mergeCell ref="A13:AK13"/>
    <mergeCell ref="A17:K18"/>
    <mergeCell ref="A19:F20"/>
    <mergeCell ref="G19:M20"/>
    <mergeCell ref="N19:O20"/>
    <mergeCell ref="P19:S19"/>
    <mergeCell ref="T19:W19"/>
    <mergeCell ref="Y19:AK19"/>
    <mergeCell ref="W20:W21"/>
    <mergeCell ref="Q20:Q21"/>
    <mergeCell ref="R20:R21"/>
    <mergeCell ref="AA20:AC20"/>
    <mergeCell ref="AD20:AE20"/>
    <mergeCell ref="AG20:AG21"/>
    <mergeCell ref="AJ20:AK21"/>
    <mergeCell ref="P20:P21"/>
    <mergeCell ref="AF20:AF21"/>
    <mergeCell ref="AE7:AF7"/>
    <mergeCell ref="AG7:AK7"/>
    <mergeCell ref="A8:B8"/>
    <mergeCell ref="B9:C9"/>
    <mergeCell ref="D9:AK9"/>
    <mergeCell ref="A10:C10"/>
    <mergeCell ref="D10:AK10"/>
    <mergeCell ref="A5:B7"/>
    <mergeCell ref="C5:AD5"/>
    <mergeCell ref="AE5:AF5"/>
    <mergeCell ref="AG5:AK5"/>
    <mergeCell ref="C6:F6"/>
    <mergeCell ref="G6:AD6"/>
    <mergeCell ref="AE6:AF6"/>
    <mergeCell ref="AG6:AK6"/>
    <mergeCell ref="C7:F7"/>
    <mergeCell ref="G7:AD7"/>
    <mergeCell ref="A53:A55"/>
    <mergeCell ref="A56:A58"/>
    <mergeCell ref="B56:B58"/>
    <mergeCell ref="C54:C55"/>
    <mergeCell ref="A14:K14"/>
    <mergeCell ref="S20:S21"/>
    <mergeCell ref="A15:K15"/>
    <mergeCell ref="AH20:AI21"/>
    <mergeCell ref="Y20:Y21"/>
    <mergeCell ref="T20:T21"/>
    <mergeCell ref="U20:U21"/>
    <mergeCell ref="P32:P34"/>
    <mergeCell ref="S32:S34"/>
    <mergeCell ref="T32:T34"/>
    <mergeCell ref="V32:V34"/>
    <mergeCell ref="U22:U24"/>
    <mergeCell ref="T25:T26"/>
    <mergeCell ref="T27:T28"/>
    <mergeCell ref="Q22:Q24"/>
    <mergeCell ref="T29:T31"/>
    <mergeCell ref="U29:U31"/>
    <mergeCell ref="S22:S24"/>
    <mergeCell ref="S25:S26"/>
    <mergeCell ref="S27:S28"/>
    <mergeCell ref="A65:A66"/>
    <mergeCell ref="B65:B66"/>
    <mergeCell ref="F65:F66"/>
    <mergeCell ref="P65:P66"/>
    <mergeCell ref="Q65:Q66"/>
    <mergeCell ref="E60:E61"/>
    <mergeCell ref="A62:A64"/>
    <mergeCell ref="B62:B64"/>
    <mergeCell ref="C60:C61"/>
    <mergeCell ref="A59:A61"/>
    <mergeCell ref="B59:B61"/>
    <mergeCell ref="S62:S64"/>
    <mergeCell ref="F56:F58"/>
    <mergeCell ref="P44:P46"/>
    <mergeCell ref="P47:P49"/>
    <mergeCell ref="Q47:Q49"/>
    <mergeCell ref="D60:D61"/>
    <mergeCell ref="S44:S46"/>
    <mergeCell ref="S47:S49"/>
    <mergeCell ref="S53:S55"/>
    <mergeCell ref="F50:F52"/>
    <mergeCell ref="P59:P61"/>
    <mergeCell ref="E51:E52"/>
    <mergeCell ref="D54:D55"/>
    <mergeCell ref="D51:D52"/>
    <mergeCell ref="Q53:Q55"/>
    <mergeCell ref="Q59:Q61"/>
    <mergeCell ref="P50:P52"/>
    <mergeCell ref="A67:A70"/>
    <mergeCell ref="S59:S61"/>
    <mergeCell ref="S50:S52"/>
    <mergeCell ref="Q50:Q52"/>
    <mergeCell ref="Q56:Q58"/>
    <mergeCell ref="E54:E55"/>
    <mergeCell ref="O67:O68"/>
    <mergeCell ref="C33:C34"/>
    <mergeCell ref="D33:D34"/>
    <mergeCell ref="Q38:Q40"/>
    <mergeCell ref="A32:A34"/>
    <mergeCell ref="D39:D40"/>
    <mergeCell ref="B38:B40"/>
    <mergeCell ref="C48:C49"/>
    <mergeCell ref="D48:D49"/>
    <mergeCell ref="E48:E49"/>
    <mergeCell ref="A47:A49"/>
    <mergeCell ref="B47:B49"/>
    <mergeCell ref="A50:A52"/>
    <mergeCell ref="B53:B55"/>
    <mergeCell ref="F53:F55"/>
    <mergeCell ref="F59:F61"/>
    <mergeCell ref="P53:P55"/>
    <mergeCell ref="C51:C52"/>
    <mergeCell ref="C23:C24"/>
    <mergeCell ref="D23:D24"/>
    <mergeCell ref="B50:B52"/>
    <mergeCell ref="F62:F64"/>
    <mergeCell ref="B41:B43"/>
    <mergeCell ref="Q27:Q28"/>
    <mergeCell ref="B25:B26"/>
    <mergeCell ref="E39:E40"/>
    <mergeCell ref="C36:C37"/>
    <mergeCell ref="D36:D37"/>
    <mergeCell ref="D57:D58"/>
    <mergeCell ref="E57:E58"/>
    <mergeCell ref="C63:C64"/>
    <mergeCell ref="D63:D64"/>
    <mergeCell ref="E63:E64"/>
    <mergeCell ref="P62:P64"/>
    <mergeCell ref="Q62:Q64"/>
    <mergeCell ref="F47:F49"/>
    <mergeCell ref="F38:F40"/>
    <mergeCell ref="C57:C58"/>
    <mergeCell ref="F41:F43"/>
    <mergeCell ref="C39:C40"/>
    <mergeCell ref="P25:P26"/>
    <mergeCell ref="Q25:Q26"/>
    <mergeCell ref="P22:P24"/>
    <mergeCell ref="B22:B24"/>
    <mergeCell ref="A22:A24"/>
    <mergeCell ref="Q29:Q31"/>
    <mergeCell ref="Q32:Q34"/>
    <mergeCell ref="E36:E37"/>
    <mergeCell ref="P35:P37"/>
    <mergeCell ref="E33:E34"/>
    <mergeCell ref="F35:F37"/>
    <mergeCell ref="F32:F34"/>
    <mergeCell ref="A35:A37"/>
    <mergeCell ref="B32:B34"/>
    <mergeCell ref="E23:E24"/>
    <mergeCell ref="F27:F28"/>
    <mergeCell ref="B27:B28"/>
    <mergeCell ref="F29:F31"/>
    <mergeCell ref="F22:F24"/>
    <mergeCell ref="A27:A28"/>
    <mergeCell ref="A29:A31"/>
    <mergeCell ref="C30:C31"/>
    <mergeCell ref="D30:D31"/>
    <mergeCell ref="B29:B31"/>
    <mergeCell ref="E30:E31"/>
    <mergeCell ref="F25:F26"/>
    <mergeCell ref="V25:V26"/>
    <mergeCell ref="V27:V28"/>
    <mergeCell ref="V29:V31"/>
    <mergeCell ref="A25:A26"/>
    <mergeCell ref="P29:P31"/>
    <mergeCell ref="P27:P28"/>
    <mergeCell ref="U25:U26"/>
    <mergeCell ref="U27:U28"/>
    <mergeCell ref="A44:A46"/>
    <mergeCell ref="B44:B46"/>
    <mergeCell ref="C45:C46"/>
    <mergeCell ref="A38:A40"/>
    <mergeCell ref="B35:B37"/>
    <mergeCell ref="A41:A43"/>
    <mergeCell ref="Q41:Q43"/>
    <mergeCell ref="C42:C43"/>
    <mergeCell ref="D42:D43"/>
    <mergeCell ref="E42:E43"/>
    <mergeCell ref="Q44:Q46"/>
    <mergeCell ref="D45:D46"/>
    <mergeCell ref="E45:E46"/>
    <mergeCell ref="P41:P43"/>
    <mergeCell ref="F44:F46"/>
    <mergeCell ref="S29:S31"/>
    <mergeCell ref="B67:B70"/>
    <mergeCell ref="F67:F70"/>
    <mergeCell ref="P67:P70"/>
    <mergeCell ref="Q67:Q70"/>
    <mergeCell ref="S67:S70"/>
    <mergeCell ref="K67:K68"/>
    <mergeCell ref="J67:J68"/>
    <mergeCell ref="H67:H68"/>
    <mergeCell ref="I67:I68"/>
    <mergeCell ref="C68:C70"/>
    <mergeCell ref="D68:D70"/>
    <mergeCell ref="E68:E70"/>
    <mergeCell ref="G67:G68"/>
    <mergeCell ref="N67:N68"/>
    <mergeCell ref="M67:M68"/>
    <mergeCell ref="L67:L68"/>
    <mergeCell ref="A74:A75"/>
    <mergeCell ref="B74:B75"/>
    <mergeCell ref="Q80:Q82"/>
    <mergeCell ref="A71:A73"/>
    <mergeCell ref="B71:B73"/>
    <mergeCell ref="F71:F73"/>
    <mergeCell ref="P71:P73"/>
    <mergeCell ref="Q71:Q73"/>
    <mergeCell ref="A80:A82"/>
    <mergeCell ref="B80:B82"/>
    <mergeCell ref="E81:E82"/>
    <mergeCell ref="F74:F75"/>
    <mergeCell ref="P74:P75"/>
    <mergeCell ref="Q74:Q75"/>
    <mergeCell ref="A76:A79"/>
    <mergeCell ref="B76:B79"/>
    <mergeCell ref="F76:F79"/>
    <mergeCell ref="P76:P79"/>
    <mergeCell ref="Q76:Q79"/>
    <mergeCell ref="C81:C82"/>
    <mergeCell ref="F80:F82"/>
    <mergeCell ref="P80:P82"/>
    <mergeCell ref="D81:D82"/>
    <mergeCell ref="C76:C77"/>
    <mergeCell ref="U50:U52"/>
    <mergeCell ref="V47:V49"/>
    <mergeCell ref="AH22:AI24"/>
    <mergeCell ref="AH27:AI28"/>
    <mergeCell ref="AH25:AI26"/>
    <mergeCell ref="V20:V21"/>
    <mergeCell ref="U38:U40"/>
    <mergeCell ref="Y25:Y26"/>
    <mergeCell ref="Z25:Z26"/>
    <mergeCell ref="AA25:AA26"/>
    <mergeCell ref="AB25:AB26"/>
    <mergeCell ref="AC25:AC26"/>
    <mergeCell ref="AD25:AD26"/>
    <mergeCell ref="AE25:AE26"/>
    <mergeCell ref="Y27:Y28"/>
    <mergeCell ref="AA27:AA28"/>
    <mergeCell ref="AB27:AB28"/>
    <mergeCell ref="AC27:AC28"/>
    <mergeCell ref="U32:U34"/>
    <mergeCell ref="U44:U46"/>
    <mergeCell ref="U41:U43"/>
    <mergeCell ref="U47:U49"/>
    <mergeCell ref="V22:V24"/>
    <mergeCell ref="AC22:AC24"/>
    <mergeCell ref="AD22:AD24"/>
    <mergeCell ref="AE22:AE24"/>
    <mergeCell ref="AE27:AE28"/>
    <mergeCell ref="Y65:Y66"/>
    <mergeCell ref="AA65:AA66"/>
    <mergeCell ref="AB65:AB66"/>
    <mergeCell ref="AC65:AC66"/>
    <mergeCell ref="AD65:AD66"/>
    <mergeCell ref="Y22:Y24"/>
    <mergeCell ref="Z22:Z24"/>
    <mergeCell ref="AA22:AA24"/>
    <mergeCell ref="AB22:AB24"/>
    <mergeCell ref="T59:T61"/>
    <mergeCell ref="U80:U82"/>
    <mergeCell ref="V80:V82"/>
    <mergeCell ref="AH65:AI66"/>
    <mergeCell ref="V41:V43"/>
    <mergeCell ref="V35:V37"/>
    <mergeCell ref="V44:V46"/>
    <mergeCell ref="T67:T70"/>
    <mergeCell ref="T74:T75"/>
    <mergeCell ref="U74:U75"/>
    <mergeCell ref="V74:V75"/>
    <mergeCell ref="U67:U70"/>
    <mergeCell ref="V67:V70"/>
    <mergeCell ref="T71:T73"/>
    <mergeCell ref="V62:V64"/>
    <mergeCell ref="U62:U64"/>
    <mergeCell ref="T62:T64"/>
    <mergeCell ref="T53:T55"/>
    <mergeCell ref="U53:U55"/>
    <mergeCell ref="AD67:AD70"/>
    <mergeCell ref="AE67:AE70"/>
    <mergeCell ref="AF65:AF66"/>
    <mergeCell ref="U59:U61"/>
    <mergeCell ref="Y71:Y73"/>
    <mergeCell ref="Z71:Z73"/>
    <mergeCell ref="AA71:AA73"/>
    <mergeCell ref="AB71:AB73"/>
    <mergeCell ref="AC71:AC73"/>
    <mergeCell ref="AD71:AD73"/>
    <mergeCell ref="U71:U73"/>
    <mergeCell ref="V71:V73"/>
    <mergeCell ref="V65:V66"/>
    <mergeCell ref="AG74:AG75"/>
    <mergeCell ref="AF67:AF70"/>
    <mergeCell ref="AH74:AI75"/>
    <mergeCell ref="Z80:Z82"/>
    <mergeCell ref="AA80:AA82"/>
    <mergeCell ref="AB80:AB82"/>
    <mergeCell ref="AC80:AC82"/>
    <mergeCell ref="AD80:AD82"/>
    <mergeCell ref="Y74:Y75"/>
    <mergeCell ref="Z74:Z75"/>
    <mergeCell ref="AA74:AA75"/>
    <mergeCell ref="AB74:AB75"/>
    <mergeCell ref="AC74:AC75"/>
    <mergeCell ref="AD74:AD75"/>
    <mergeCell ref="AG76:AG79"/>
    <mergeCell ref="AH76:AI79"/>
    <mergeCell ref="AJ22:AK24"/>
    <mergeCell ref="AJ25:AK26"/>
    <mergeCell ref="AJ27:AK28"/>
    <mergeCell ref="AJ65:AK70"/>
    <mergeCell ref="AJ71:AK73"/>
    <mergeCell ref="AJ74:AK75"/>
    <mergeCell ref="AE71:AE73"/>
    <mergeCell ref="AG80:AG82"/>
    <mergeCell ref="AH80:AI82"/>
    <mergeCell ref="AH67:AI70"/>
    <mergeCell ref="AG71:AG73"/>
    <mergeCell ref="AH71:AI73"/>
    <mergeCell ref="AE74:AE75"/>
    <mergeCell ref="AF71:AF73"/>
    <mergeCell ref="AF74:AF75"/>
    <mergeCell ref="AF80:AF82"/>
    <mergeCell ref="AG65:AG66"/>
    <mergeCell ref="AG22:AG24"/>
    <mergeCell ref="AG25:AG26"/>
    <mergeCell ref="AG27:AG28"/>
    <mergeCell ref="AG67:AG70"/>
    <mergeCell ref="AF22:AF24"/>
    <mergeCell ref="AF25:AF26"/>
    <mergeCell ref="AJ80:AK82"/>
    <mergeCell ref="AF27:AF28"/>
    <mergeCell ref="A94:G94"/>
    <mergeCell ref="A95:G95"/>
    <mergeCell ref="A96:G96"/>
    <mergeCell ref="A97:G97"/>
    <mergeCell ref="A98:G98"/>
    <mergeCell ref="A99:G99"/>
    <mergeCell ref="A100:G100"/>
    <mergeCell ref="A101:G101"/>
    <mergeCell ref="E76:E77"/>
    <mergeCell ref="A93:G93"/>
    <mergeCell ref="A85:H86"/>
    <mergeCell ref="D76:D77"/>
    <mergeCell ref="AE80:AE82"/>
    <mergeCell ref="V53:V55"/>
    <mergeCell ref="AD27:AD28"/>
    <mergeCell ref="Y67:Y70"/>
    <mergeCell ref="Z67:Z70"/>
    <mergeCell ref="AA67:AA70"/>
    <mergeCell ref="AB67:AB70"/>
    <mergeCell ref="AC67:AC70"/>
    <mergeCell ref="T80:T82"/>
    <mergeCell ref="T76:T79"/>
    <mergeCell ref="U76:U79"/>
    <mergeCell ref="A83:A84"/>
    <mergeCell ref="B83:B84"/>
    <mergeCell ref="F83:F84"/>
    <mergeCell ref="P83:P84"/>
    <mergeCell ref="Q83:Q84"/>
    <mergeCell ref="S83:S84"/>
    <mergeCell ref="T83:T84"/>
    <mergeCell ref="U83:U84"/>
    <mergeCell ref="V83:V84"/>
    <mergeCell ref="Z83:AK84"/>
  </mergeCells>
  <phoneticPr fontId="5" type="noConversion"/>
  <conditionalFormatting sqref="E53 E56 E59 E62">
    <cfRule type="containsText" dxfId="277" priority="1021" stopIfTrue="1" operator="containsText" text="Riesgo Baja">
      <formula>NOT(ISERROR(SEARCH("Riesgo Baja",E53)))</formula>
    </cfRule>
    <cfRule type="containsText" dxfId="276" priority="1042" stopIfTrue="1" operator="containsText" text="riesgo Extrema">
      <formula>NOT(ISERROR(SEARCH("riesgo Extrema",E53)))</formula>
    </cfRule>
    <cfRule type="containsText" dxfId="275" priority="1043" stopIfTrue="1" operator="containsText" text="riesgo Alta">
      <formula>NOT(ISERROR(SEARCH("riesgo Alta",E53)))</formula>
    </cfRule>
    <cfRule type="containsText" dxfId="274" priority="1044" stopIfTrue="1" operator="containsText" text="riesgo Moderada">
      <formula>NOT(ISERROR(SEARCH("riesgo Moderada",E53)))</formula>
    </cfRule>
    <cfRule type="containsText" dxfId="273" priority="1045" stopIfTrue="1" operator="containsText" text=" riesgo Baja">
      <formula>NOT(ISERROR(SEARCH(" riesgo Baja",E53)))</formula>
    </cfRule>
  </conditionalFormatting>
  <conditionalFormatting sqref="V22 V25:V27 V29 V32 V35 V38 V41 V44 V47 V50 V53 V56 V59 V62">
    <cfRule type="containsText" dxfId="272" priority="446" stopIfTrue="1" operator="containsText" text="Riesgo Alto">
      <formula>NOT(ISERROR(SEARCH("Riesgo Alto",V22)))</formula>
    </cfRule>
    <cfRule type="containsText" dxfId="271" priority="447" stopIfTrue="1" operator="containsText" text="Riesgo Moderado">
      <formula>NOT(ISERROR(SEARCH("Riesgo Moderado",V22)))</formula>
    </cfRule>
    <cfRule type="containsText" dxfId="270" priority="448" stopIfTrue="1" operator="containsText" text="Riesgo Bajo">
      <formula>NOT(ISERROR(SEARCH("Riesgo Bajo",V22)))</formula>
    </cfRule>
    <cfRule type="containsText" dxfId="269" priority="449" stopIfTrue="1" operator="containsText" text="Riesgo Alto">
      <formula>NOT(ISERROR(SEARCH("Riesgo Alto",V22)))</formula>
    </cfRule>
    <cfRule type="containsText" dxfId="268" priority="450" stopIfTrue="1" operator="containsText" text="Riesgo Extremo">
      <formula>NOT(ISERROR(SEARCH("Riesgo Extremo",V22)))</formula>
    </cfRule>
  </conditionalFormatting>
  <conditionalFormatting sqref="V22 V25:V27 V29 V32 V35 V38 V41 V44 V47 V50 V53 V56 V59 V62">
    <cfRule type="containsText" dxfId="267" priority="445" stopIfTrue="1" operator="containsText" text="Riesgo Extremo">
      <formula>NOT(ISERROR(SEARCH("Riesgo Extremo",V22)))</formula>
    </cfRule>
  </conditionalFormatting>
  <conditionalFormatting sqref="E33">
    <cfRule type="containsText" dxfId="266" priority="356" stopIfTrue="1" operator="containsText" text="Riesgo Alto">
      <formula>NOT(ISERROR(SEARCH("Riesgo Alto",E33)))</formula>
    </cfRule>
    <cfRule type="containsText" dxfId="265" priority="357" stopIfTrue="1" operator="containsText" text="Riesgo Moderado">
      <formula>NOT(ISERROR(SEARCH("Riesgo Moderado",E33)))</formula>
    </cfRule>
    <cfRule type="containsText" dxfId="264" priority="358" stopIfTrue="1" operator="containsText" text="Riesgo Bajo">
      <formula>NOT(ISERROR(SEARCH("Riesgo Bajo",E33)))</formula>
    </cfRule>
    <cfRule type="containsText" dxfId="263" priority="359" stopIfTrue="1" operator="containsText" text="Riesgo Alto">
      <formula>NOT(ISERROR(SEARCH("Riesgo Alto",E33)))</formula>
    </cfRule>
    <cfRule type="containsText" dxfId="262" priority="360" stopIfTrue="1" operator="containsText" text="Riesgo Extremo">
      <formula>NOT(ISERROR(SEARCH("Riesgo Extremo",E33)))</formula>
    </cfRule>
  </conditionalFormatting>
  <conditionalFormatting sqref="E33">
    <cfRule type="containsText" dxfId="261" priority="355" stopIfTrue="1" operator="containsText" text="Riesgo Extremo">
      <formula>NOT(ISERROR(SEARCH("Riesgo Extremo",E33)))</formula>
    </cfRule>
  </conditionalFormatting>
  <conditionalFormatting sqref="E30">
    <cfRule type="containsText" dxfId="260" priority="350" stopIfTrue="1" operator="containsText" text="Riesgo Alto">
      <formula>NOT(ISERROR(SEARCH("Riesgo Alto",E30)))</formula>
    </cfRule>
    <cfRule type="containsText" dxfId="259" priority="351" stopIfTrue="1" operator="containsText" text="Riesgo Moderado">
      <formula>NOT(ISERROR(SEARCH("Riesgo Moderado",E30)))</formula>
    </cfRule>
    <cfRule type="containsText" dxfId="258" priority="352" stopIfTrue="1" operator="containsText" text="Riesgo Bajo">
      <formula>NOT(ISERROR(SEARCH("Riesgo Bajo",E30)))</formula>
    </cfRule>
    <cfRule type="containsText" dxfId="257" priority="353" stopIfTrue="1" operator="containsText" text="Riesgo Alto">
      <formula>NOT(ISERROR(SEARCH("Riesgo Alto",E30)))</formula>
    </cfRule>
    <cfRule type="containsText" dxfId="256" priority="354" stopIfTrue="1" operator="containsText" text="Riesgo Extremo">
      <formula>NOT(ISERROR(SEARCH("Riesgo Extremo",E30)))</formula>
    </cfRule>
  </conditionalFormatting>
  <conditionalFormatting sqref="E30">
    <cfRule type="containsText" dxfId="255" priority="349" stopIfTrue="1" operator="containsText" text="Riesgo Extremo">
      <formula>NOT(ISERROR(SEARCH("Riesgo Extremo",E30)))</formula>
    </cfRule>
  </conditionalFormatting>
  <conditionalFormatting sqref="E28">
    <cfRule type="containsText" dxfId="254" priority="344" stopIfTrue="1" operator="containsText" text="Riesgo Alto">
      <formula>NOT(ISERROR(SEARCH("Riesgo Alto",E28)))</formula>
    </cfRule>
    <cfRule type="containsText" dxfId="253" priority="345" stopIfTrue="1" operator="containsText" text="Riesgo Moderado">
      <formula>NOT(ISERROR(SEARCH("Riesgo Moderado",E28)))</formula>
    </cfRule>
    <cfRule type="containsText" dxfId="252" priority="346" stopIfTrue="1" operator="containsText" text="Riesgo Bajo">
      <formula>NOT(ISERROR(SEARCH("Riesgo Bajo",E28)))</formula>
    </cfRule>
    <cfRule type="containsText" dxfId="251" priority="347" stopIfTrue="1" operator="containsText" text="Riesgo Alto">
      <formula>NOT(ISERROR(SEARCH("Riesgo Alto",E28)))</formula>
    </cfRule>
    <cfRule type="containsText" dxfId="250" priority="348" stopIfTrue="1" operator="containsText" text="Riesgo Extremo">
      <formula>NOT(ISERROR(SEARCH("Riesgo Extremo",E28)))</formula>
    </cfRule>
  </conditionalFormatting>
  <conditionalFormatting sqref="E28">
    <cfRule type="containsText" dxfId="249" priority="343" stopIfTrue="1" operator="containsText" text="Riesgo Extremo">
      <formula>NOT(ISERROR(SEARCH("Riesgo Extremo",E28)))</formula>
    </cfRule>
  </conditionalFormatting>
  <conditionalFormatting sqref="E26">
    <cfRule type="containsText" dxfId="248" priority="338" stopIfTrue="1" operator="containsText" text="Riesgo Alto">
      <formula>NOT(ISERROR(SEARCH("Riesgo Alto",E26)))</formula>
    </cfRule>
    <cfRule type="containsText" dxfId="247" priority="339" stopIfTrue="1" operator="containsText" text="Riesgo Moderado">
      <formula>NOT(ISERROR(SEARCH("Riesgo Moderado",E26)))</formula>
    </cfRule>
    <cfRule type="containsText" dxfId="246" priority="340" stopIfTrue="1" operator="containsText" text="Riesgo Bajo">
      <formula>NOT(ISERROR(SEARCH("Riesgo Bajo",E26)))</formula>
    </cfRule>
    <cfRule type="containsText" dxfId="245" priority="341" stopIfTrue="1" operator="containsText" text="Riesgo Alto">
      <formula>NOT(ISERROR(SEARCH("Riesgo Alto",E26)))</formula>
    </cfRule>
    <cfRule type="containsText" dxfId="244" priority="342" stopIfTrue="1" operator="containsText" text="Riesgo Extremo">
      <formula>NOT(ISERROR(SEARCH("Riesgo Extremo",E26)))</formula>
    </cfRule>
  </conditionalFormatting>
  <conditionalFormatting sqref="E26">
    <cfRule type="containsText" dxfId="243" priority="337" stopIfTrue="1" operator="containsText" text="Riesgo Extremo">
      <formula>NOT(ISERROR(SEARCH("Riesgo Extremo",E26)))</formula>
    </cfRule>
  </conditionalFormatting>
  <conditionalFormatting sqref="E23">
    <cfRule type="containsText" dxfId="242" priority="332" stopIfTrue="1" operator="containsText" text="Riesgo Alto">
      <formula>NOT(ISERROR(SEARCH("Riesgo Alto",E23)))</formula>
    </cfRule>
    <cfRule type="containsText" dxfId="241" priority="333" stopIfTrue="1" operator="containsText" text="Riesgo Moderado">
      <formula>NOT(ISERROR(SEARCH("Riesgo Moderado",E23)))</formula>
    </cfRule>
    <cfRule type="containsText" dxfId="240" priority="334" stopIfTrue="1" operator="containsText" text="Riesgo Bajo">
      <formula>NOT(ISERROR(SEARCH("Riesgo Bajo",E23)))</formula>
    </cfRule>
    <cfRule type="containsText" dxfId="239" priority="335" stopIfTrue="1" operator="containsText" text="Riesgo Alto">
      <formula>NOT(ISERROR(SEARCH("Riesgo Alto",E23)))</formula>
    </cfRule>
    <cfRule type="containsText" dxfId="238" priority="336" stopIfTrue="1" operator="containsText" text="Riesgo Extremo">
      <formula>NOT(ISERROR(SEARCH("Riesgo Extremo",E23)))</formula>
    </cfRule>
  </conditionalFormatting>
  <conditionalFormatting sqref="E23">
    <cfRule type="containsText" dxfId="237" priority="331" stopIfTrue="1" operator="containsText" text="Riesgo Extremo">
      <formula>NOT(ISERROR(SEARCH("Riesgo Extremo",E23)))</formula>
    </cfRule>
  </conditionalFormatting>
  <conditionalFormatting sqref="E36">
    <cfRule type="containsText" dxfId="236" priority="326" stopIfTrue="1" operator="containsText" text="Riesgo Alto">
      <formula>NOT(ISERROR(SEARCH("Riesgo Alto",E36)))</formula>
    </cfRule>
    <cfRule type="containsText" dxfId="235" priority="327" stopIfTrue="1" operator="containsText" text="Riesgo Moderado">
      <formula>NOT(ISERROR(SEARCH("Riesgo Moderado",E36)))</formula>
    </cfRule>
    <cfRule type="containsText" dxfId="234" priority="328" stopIfTrue="1" operator="containsText" text="Riesgo Bajo">
      <formula>NOT(ISERROR(SEARCH("Riesgo Bajo",E36)))</formula>
    </cfRule>
    <cfRule type="containsText" dxfId="233" priority="329" stopIfTrue="1" operator="containsText" text="Riesgo Alto">
      <formula>NOT(ISERROR(SEARCH("Riesgo Alto",E36)))</formula>
    </cfRule>
    <cfRule type="containsText" dxfId="232" priority="330" stopIfTrue="1" operator="containsText" text="Riesgo Extremo">
      <formula>NOT(ISERROR(SEARCH("Riesgo Extremo",E36)))</formula>
    </cfRule>
  </conditionalFormatting>
  <conditionalFormatting sqref="E36">
    <cfRule type="containsText" dxfId="231" priority="325" stopIfTrue="1" operator="containsText" text="Riesgo Extremo">
      <formula>NOT(ISERROR(SEARCH("Riesgo Extremo",E36)))</formula>
    </cfRule>
  </conditionalFormatting>
  <conditionalFormatting sqref="E39">
    <cfRule type="containsText" dxfId="230" priority="320" stopIfTrue="1" operator="containsText" text="Riesgo Alto">
      <formula>NOT(ISERROR(SEARCH("Riesgo Alto",E39)))</formula>
    </cfRule>
    <cfRule type="containsText" dxfId="229" priority="321" stopIfTrue="1" operator="containsText" text="Riesgo Moderado">
      <formula>NOT(ISERROR(SEARCH("Riesgo Moderado",E39)))</formula>
    </cfRule>
    <cfRule type="containsText" dxfId="228" priority="322" stopIfTrue="1" operator="containsText" text="Riesgo Bajo">
      <formula>NOT(ISERROR(SEARCH("Riesgo Bajo",E39)))</formula>
    </cfRule>
    <cfRule type="containsText" dxfId="227" priority="323" stopIfTrue="1" operator="containsText" text="Riesgo Alto">
      <formula>NOT(ISERROR(SEARCH("Riesgo Alto",E39)))</formula>
    </cfRule>
    <cfRule type="containsText" dxfId="226" priority="324" stopIfTrue="1" operator="containsText" text="Riesgo Extremo">
      <formula>NOT(ISERROR(SEARCH("Riesgo Extremo",E39)))</formula>
    </cfRule>
  </conditionalFormatting>
  <conditionalFormatting sqref="E39">
    <cfRule type="containsText" dxfId="225" priority="319" stopIfTrue="1" operator="containsText" text="Riesgo Extremo">
      <formula>NOT(ISERROR(SEARCH("Riesgo Extremo",E39)))</formula>
    </cfRule>
  </conditionalFormatting>
  <conditionalFormatting sqref="E42">
    <cfRule type="containsText" dxfId="224" priority="314" stopIfTrue="1" operator="containsText" text="Riesgo Alto">
      <formula>NOT(ISERROR(SEARCH("Riesgo Alto",E42)))</formula>
    </cfRule>
    <cfRule type="containsText" dxfId="223" priority="315" stopIfTrue="1" operator="containsText" text="Riesgo Moderado">
      <formula>NOT(ISERROR(SEARCH("Riesgo Moderado",E42)))</formula>
    </cfRule>
    <cfRule type="containsText" dxfId="222" priority="316" stopIfTrue="1" operator="containsText" text="Riesgo Bajo">
      <formula>NOT(ISERROR(SEARCH("Riesgo Bajo",E42)))</formula>
    </cfRule>
    <cfRule type="containsText" dxfId="221" priority="317" stopIfTrue="1" operator="containsText" text="Riesgo Alto">
      <formula>NOT(ISERROR(SEARCH("Riesgo Alto",E42)))</formula>
    </cfRule>
    <cfRule type="containsText" dxfId="220" priority="318" stopIfTrue="1" operator="containsText" text="Riesgo Extremo">
      <formula>NOT(ISERROR(SEARCH("Riesgo Extremo",E42)))</formula>
    </cfRule>
  </conditionalFormatting>
  <conditionalFormatting sqref="E42">
    <cfRule type="containsText" dxfId="219" priority="313" stopIfTrue="1" operator="containsText" text="Riesgo Extremo">
      <formula>NOT(ISERROR(SEARCH("Riesgo Extremo",E42)))</formula>
    </cfRule>
  </conditionalFormatting>
  <conditionalFormatting sqref="E45">
    <cfRule type="containsText" dxfId="218" priority="308" stopIfTrue="1" operator="containsText" text="Riesgo Alto">
      <formula>NOT(ISERROR(SEARCH("Riesgo Alto",E45)))</formula>
    </cfRule>
    <cfRule type="containsText" dxfId="217" priority="309" stopIfTrue="1" operator="containsText" text="Riesgo Moderado">
      <formula>NOT(ISERROR(SEARCH("Riesgo Moderado",E45)))</formula>
    </cfRule>
    <cfRule type="containsText" dxfId="216" priority="310" stopIfTrue="1" operator="containsText" text="Riesgo Bajo">
      <formula>NOT(ISERROR(SEARCH("Riesgo Bajo",E45)))</formula>
    </cfRule>
    <cfRule type="containsText" dxfId="215" priority="311" stopIfTrue="1" operator="containsText" text="Riesgo Alto">
      <formula>NOT(ISERROR(SEARCH("Riesgo Alto",E45)))</formula>
    </cfRule>
    <cfRule type="containsText" dxfId="214" priority="312" stopIfTrue="1" operator="containsText" text="Riesgo Extremo">
      <formula>NOT(ISERROR(SEARCH("Riesgo Extremo",E45)))</formula>
    </cfRule>
  </conditionalFormatting>
  <conditionalFormatting sqref="E45">
    <cfRule type="containsText" dxfId="213" priority="307" stopIfTrue="1" operator="containsText" text="Riesgo Extremo">
      <formula>NOT(ISERROR(SEARCH("Riesgo Extremo",E45)))</formula>
    </cfRule>
  </conditionalFormatting>
  <conditionalFormatting sqref="E48">
    <cfRule type="containsText" dxfId="212" priority="302" stopIfTrue="1" operator="containsText" text="Riesgo Alto">
      <formula>NOT(ISERROR(SEARCH("Riesgo Alto",E48)))</formula>
    </cfRule>
    <cfRule type="containsText" dxfId="211" priority="303" stopIfTrue="1" operator="containsText" text="Riesgo Moderado">
      <formula>NOT(ISERROR(SEARCH("Riesgo Moderado",E48)))</formula>
    </cfRule>
    <cfRule type="containsText" dxfId="210" priority="304" stopIfTrue="1" operator="containsText" text="Riesgo Bajo">
      <formula>NOT(ISERROR(SEARCH("Riesgo Bajo",E48)))</formula>
    </cfRule>
    <cfRule type="containsText" dxfId="209" priority="305" stopIfTrue="1" operator="containsText" text="Riesgo Alto">
      <formula>NOT(ISERROR(SEARCH("Riesgo Alto",E48)))</formula>
    </cfRule>
    <cfRule type="containsText" dxfId="208" priority="306" stopIfTrue="1" operator="containsText" text="Riesgo Extremo">
      <formula>NOT(ISERROR(SEARCH("Riesgo Extremo",E48)))</formula>
    </cfRule>
  </conditionalFormatting>
  <conditionalFormatting sqref="E48">
    <cfRule type="containsText" dxfId="207" priority="301" stopIfTrue="1" operator="containsText" text="Riesgo Extremo">
      <formula>NOT(ISERROR(SEARCH("Riesgo Extremo",E48)))</formula>
    </cfRule>
  </conditionalFormatting>
  <conditionalFormatting sqref="E51">
    <cfRule type="containsText" dxfId="206" priority="296" stopIfTrue="1" operator="containsText" text="Riesgo Alto">
      <formula>NOT(ISERROR(SEARCH("Riesgo Alto",E51)))</formula>
    </cfRule>
    <cfRule type="containsText" dxfId="205" priority="297" stopIfTrue="1" operator="containsText" text="Riesgo Moderado">
      <formula>NOT(ISERROR(SEARCH("Riesgo Moderado",E51)))</formula>
    </cfRule>
    <cfRule type="containsText" dxfId="204" priority="298" stopIfTrue="1" operator="containsText" text="Riesgo Bajo">
      <formula>NOT(ISERROR(SEARCH("Riesgo Bajo",E51)))</formula>
    </cfRule>
    <cfRule type="containsText" dxfId="203" priority="299" stopIfTrue="1" operator="containsText" text="Riesgo Alto">
      <formula>NOT(ISERROR(SEARCH("Riesgo Alto",E51)))</formula>
    </cfRule>
    <cfRule type="containsText" dxfId="202" priority="300" stopIfTrue="1" operator="containsText" text="Riesgo Extremo">
      <formula>NOT(ISERROR(SEARCH("Riesgo Extremo",E51)))</formula>
    </cfRule>
  </conditionalFormatting>
  <conditionalFormatting sqref="E51">
    <cfRule type="containsText" dxfId="201" priority="295" stopIfTrue="1" operator="containsText" text="Riesgo Extremo">
      <formula>NOT(ISERROR(SEARCH("Riesgo Extremo",E51)))</formula>
    </cfRule>
  </conditionalFormatting>
  <conditionalFormatting sqref="E54">
    <cfRule type="containsText" dxfId="200" priority="290" stopIfTrue="1" operator="containsText" text="Riesgo Alto">
      <formula>NOT(ISERROR(SEARCH("Riesgo Alto",E54)))</formula>
    </cfRule>
    <cfRule type="containsText" dxfId="199" priority="291" stopIfTrue="1" operator="containsText" text="Riesgo Moderado">
      <formula>NOT(ISERROR(SEARCH("Riesgo Moderado",E54)))</formula>
    </cfRule>
    <cfRule type="containsText" dxfId="198" priority="292" stopIfTrue="1" operator="containsText" text="Riesgo Bajo">
      <formula>NOT(ISERROR(SEARCH("Riesgo Bajo",E54)))</formula>
    </cfRule>
    <cfRule type="containsText" dxfId="197" priority="293" stopIfTrue="1" operator="containsText" text="Riesgo Alto">
      <formula>NOT(ISERROR(SEARCH("Riesgo Alto",E54)))</formula>
    </cfRule>
    <cfRule type="containsText" dxfId="196" priority="294" stopIfTrue="1" operator="containsText" text="Riesgo Extremo">
      <formula>NOT(ISERROR(SEARCH("Riesgo Extremo",E54)))</formula>
    </cfRule>
  </conditionalFormatting>
  <conditionalFormatting sqref="E54">
    <cfRule type="containsText" dxfId="195" priority="289" stopIfTrue="1" operator="containsText" text="Riesgo Extremo">
      <formula>NOT(ISERROR(SEARCH("Riesgo Extremo",E54)))</formula>
    </cfRule>
  </conditionalFormatting>
  <conditionalFormatting sqref="E57">
    <cfRule type="containsText" dxfId="194" priority="284" stopIfTrue="1" operator="containsText" text="Riesgo Alto">
      <formula>NOT(ISERROR(SEARCH("Riesgo Alto",E57)))</formula>
    </cfRule>
    <cfRule type="containsText" dxfId="193" priority="285" stopIfTrue="1" operator="containsText" text="Riesgo Moderado">
      <formula>NOT(ISERROR(SEARCH("Riesgo Moderado",E57)))</formula>
    </cfRule>
    <cfRule type="containsText" dxfId="192" priority="286" stopIfTrue="1" operator="containsText" text="Riesgo Bajo">
      <formula>NOT(ISERROR(SEARCH("Riesgo Bajo",E57)))</formula>
    </cfRule>
    <cfRule type="containsText" dxfId="191" priority="287" stopIfTrue="1" operator="containsText" text="Riesgo Alto">
      <formula>NOT(ISERROR(SEARCH("Riesgo Alto",E57)))</formula>
    </cfRule>
    <cfRule type="containsText" dxfId="190" priority="288" stopIfTrue="1" operator="containsText" text="Riesgo Extremo">
      <formula>NOT(ISERROR(SEARCH("Riesgo Extremo",E57)))</formula>
    </cfRule>
  </conditionalFormatting>
  <conditionalFormatting sqref="E57">
    <cfRule type="containsText" dxfId="189" priority="283" stopIfTrue="1" operator="containsText" text="Riesgo Extremo">
      <formula>NOT(ISERROR(SEARCH("Riesgo Extremo",E57)))</formula>
    </cfRule>
  </conditionalFormatting>
  <conditionalFormatting sqref="E60">
    <cfRule type="containsText" dxfId="188" priority="278" stopIfTrue="1" operator="containsText" text="Riesgo Alto">
      <formula>NOT(ISERROR(SEARCH("Riesgo Alto",E60)))</formula>
    </cfRule>
    <cfRule type="containsText" dxfId="187" priority="279" stopIfTrue="1" operator="containsText" text="Riesgo Moderado">
      <formula>NOT(ISERROR(SEARCH("Riesgo Moderado",E60)))</formula>
    </cfRule>
    <cfRule type="containsText" dxfId="186" priority="280" stopIfTrue="1" operator="containsText" text="Riesgo Bajo">
      <formula>NOT(ISERROR(SEARCH("Riesgo Bajo",E60)))</formula>
    </cfRule>
    <cfRule type="containsText" dxfId="185" priority="281" stopIfTrue="1" operator="containsText" text="Riesgo Alto">
      <formula>NOT(ISERROR(SEARCH("Riesgo Alto",E60)))</formula>
    </cfRule>
    <cfRule type="containsText" dxfId="184" priority="282" stopIfTrue="1" operator="containsText" text="Riesgo Extremo">
      <formula>NOT(ISERROR(SEARCH("Riesgo Extremo",E60)))</formula>
    </cfRule>
  </conditionalFormatting>
  <conditionalFormatting sqref="E60">
    <cfRule type="containsText" dxfId="183" priority="277" stopIfTrue="1" operator="containsText" text="Riesgo Extremo">
      <formula>NOT(ISERROR(SEARCH("Riesgo Extremo",E60)))</formula>
    </cfRule>
  </conditionalFormatting>
  <conditionalFormatting sqref="E63">
    <cfRule type="containsText" dxfId="182" priority="272" stopIfTrue="1" operator="containsText" text="Riesgo Alto">
      <formula>NOT(ISERROR(SEARCH("Riesgo Alto",E63)))</formula>
    </cfRule>
    <cfRule type="containsText" dxfId="181" priority="273" stopIfTrue="1" operator="containsText" text="Riesgo Moderado">
      <formula>NOT(ISERROR(SEARCH("Riesgo Moderado",E63)))</formula>
    </cfRule>
    <cfRule type="containsText" dxfId="180" priority="274" stopIfTrue="1" operator="containsText" text="Riesgo Bajo">
      <formula>NOT(ISERROR(SEARCH("Riesgo Bajo",E63)))</formula>
    </cfRule>
    <cfRule type="containsText" dxfId="179" priority="275" stopIfTrue="1" operator="containsText" text="Riesgo Alto">
      <formula>NOT(ISERROR(SEARCH("Riesgo Alto",E63)))</formula>
    </cfRule>
    <cfRule type="containsText" dxfId="178" priority="276" stopIfTrue="1" operator="containsText" text="Riesgo Extremo">
      <formula>NOT(ISERROR(SEARCH("Riesgo Extremo",E63)))</formula>
    </cfRule>
  </conditionalFormatting>
  <conditionalFormatting sqref="E63">
    <cfRule type="containsText" dxfId="177" priority="271" stopIfTrue="1" operator="containsText" text="Riesgo Extremo">
      <formula>NOT(ISERROR(SEARCH("Riesgo Extremo",E63)))</formula>
    </cfRule>
  </conditionalFormatting>
  <conditionalFormatting sqref="V65">
    <cfRule type="containsText" dxfId="176" priority="212" stopIfTrue="1" operator="containsText" text="Riesgo Alto">
      <formula>NOT(ISERROR(SEARCH("Riesgo Alto",V65)))</formula>
    </cfRule>
    <cfRule type="containsText" dxfId="175" priority="213" stopIfTrue="1" operator="containsText" text="Riesgo Moderado">
      <formula>NOT(ISERROR(SEARCH("Riesgo Moderado",V65)))</formula>
    </cfRule>
    <cfRule type="containsText" dxfId="174" priority="214" stopIfTrue="1" operator="containsText" text="Riesgo Bajo">
      <formula>NOT(ISERROR(SEARCH("Riesgo Bajo",V65)))</formula>
    </cfRule>
    <cfRule type="containsText" dxfId="173" priority="215" stopIfTrue="1" operator="containsText" text="Riesgo Alto">
      <formula>NOT(ISERROR(SEARCH("Riesgo Alto",V65)))</formula>
    </cfRule>
    <cfRule type="containsText" dxfId="172" priority="216" stopIfTrue="1" operator="containsText" text="Riesgo Extremo">
      <formula>NOT(ISERROR(SEARCH("Riesgo Extremo",V65)))</formula>
    </cfRule>
  </conditionalFormatting>
  <conditionalFormatting sqref="V65">
    <cfRule type="containsText" dxfId="171" priority="211" stopIfTrue="1" operator="containsText" text="Riesgo Extremo">
      <formula>NOT(ISERROR(SEARCH("Riesgo Extremo",V65)))</formula>
    </cfRule>
  </conditionalFormatting>
  <conditionalFormatting sqref="E66">
    <cfRule type="containsText" dxfId="170" priority="206" stopIfTrue="1" operator="containsText" text="Riesgo Alto">
      <formula>NOT(ISERROR(SEARCH("Riesgo Alto",E66)))</formula>
    </cfRule>
    <cfRule type="containsText" dxfId="169" priority="207" stopIfTrue="1" operator="containsText" text="Riesgo Moderado">
      <formula>NOT(ISERROR(SEARCH("Riesgo Moderado",E66)))</formula>
    </cfRule>
    <cfRule type="containsText" dxfId="168" priority="208" stopIfTrue="1" operator="containsText" text="Riesgo Bajo">
      <formula>NOT(ISERROR(SEARCH("Riesgo Bajo",E66)))</formula>
    </cfRule>
    <cfRule type="containsText" dxfId="167" priority="209" stopIfTrue="1" operator="containsText" text="Riesgo Alto">
      <formula>NOT(ISERROR(SEARCH("Riesgo Alto",E66)))</formula>
    </cfRule>
    <cfRule type="containsText" dxfId="166" priority="210" stopIfTrue="1" operator="containsText" text="Riesgo Extremo">
      <formula>NOT(ISERROR(SEARCH("Riesgo Extremo",E66)))</formula>
    </cfRule>
  </conditionalFormatting>
  <conditionalFormatting sqref="E66">
    <cfRule type="containsText" dxfId="165" priority="205" stopIfTrue="1" operator="containsText" text="Riesgo Extremo">
      <formula>NOT(ISERROR(SEARCH("Riesgo Extremo",E66)))</formula>
    </cfRule>
  </conditionalFormatting>
  <conditionalFormatting sqref="V67">
    <cfRule type="containsText" dxfId="164" priority="188" stopIfTrue="1" operator="containsText" text="Riesgo Alto">
      <formula>NOT(ISERROR(SEARCH("Riesgo Alto",V67)))</formula>
    </cfRule>
    <cfRule type="containsText" dxfId="163" priority="189" stopIfTrue="1" operator="containsText" text="Riesgo Moderado">
      <formula>NOT(ISERROR(SEARCH("Riesgo Moderado",V67)))</formula>
    </cfRule>
    <cfRule type="containsText" dxfId="162" priority="190" stopIfTrue="1" operator="containsText" text="Riesgo Bajo">
      <formula>NOT(ISERROR(SEARCH("Riesgo Bajo",V67)))</formula>
    </cfRule>
    <cfRule type="containsText" dxfId="161" priority="191" stopIfTrue="1" operator="containsText" text="Riesgo Alto">
      <formula>NOT(ISERROR(SEARCH("Riesgo Alto",V67)))</formula>
    </cfRule>
    <cfRule type="containsText" dxfId="160" priority="192" stopIfTrue="1" operator="containsText" text="Riesgo Extremo">
      <formula>NOT(ISERROR(SEARCH("Riesgo Extremo",V67)))</formula>
    </cfRule>
  </conditionalFormatting>
  <conditionalFormatting sqref="V67">
    <cfRule type="containsText" dxfId="159" priority="187" stopIfTrue="1" operator="containsText" text="Riesgo Extremo">
      <formula>NOT(ISERROR(SEARCH("Riesgo Extremo",V67)))</formula>
    </cfRule>
  </conditionalFormatting>
  <conditionalFormatting sqref="E68:E70">
    <cfRule type="containsText" dxfId="158" priority="182" stopIfTrue="1" operator="containsText" text="Riesgo Alto">
      <formula>NOT(ISERROR(SEARCH("Riesgo Alto",E68)))</formula>
    </cfRule>
    <cfRule type="containsText" dxfId="157" priority="183" stopIfTrue="1" operator="containsText" text="Riesgo Moderado">
      <formula>NOT(ISERROR(SEARCH("Riesgo Moderado",E68)))</formula>
    </cfRule>
    <cfRule type="containsText" dxfId="156" priority="184" stopIfTrue="1" operator="containsText" text="Riesgo Bajo">
      <formula>NOT(ISERROR(SEARCH("Riesgo Bajo",E68)))</formula>
    </cfRule>
    <cfRule type="containsText" dxfId="155" priority="185" stopIfTrue="1" operator="containsText" text="Riesgo Alto">
      <formula>NOT(ISERROR(SEARCH("Riesgo Alto",E68)))</formula>
    </cfRule>
    <cfRule type="containsText" dxfId="154" priority="186" stopIfTrue="1" operator="containsText" text="Riesgo Extremo">
      <formula>NOT(ISERROR(SEARCH("Riesgo Extremo",E68)))</formula>
    </cfRule>
  </conditionalFormatting>
  <conditionalFormatting sqref="E68:E70">
    <cfRule type="containsText" dxfId="153" priority="181" stopIfTrue="1" operator="containsText" text="Riesgo Extremo">
      <formula>NOT(ISERROR(SEARCH("Riesgo Extremo",E68)))</formula>
    </cfRule>
  </conditionalFormatting>
  <conditionalFormatting sqref="V71:V72">
    <cfRule type="containsText" dxfId="152" priority="164" stopIfTrue="1" operator="containsText" text="Riesgo Alto">
      <formula>NOT(ISERROR(SEARCH("Riesgo Alto",V71)))</formula>
    </cfRule>
    <cfRule type="containsText" dxfId="151" priority="165" stopIfTrue="1" operator="containsText" text="Riesgo Moderado">
      <formula>NOT(ISERROR(SEARCH("Riesgo Moderado",V71)))</formula>
    </cfRule>
    <cfRule type="containsText" dxfId="150" priority="166" stopIfTrue="1" operator="containsText" text="Riesgo Bajo">
      <formula>NOT(ISERROR(SEARCH("Riesgo Bajo",V71)))</formula>
    </cfRule>
    <cfRule type="containsText" dxfId="149" priority="167" stopIfTrue="1" operator="containsText" text="Riesgo Alto">
      <formula>NOT(ISERROR(SEARCH("Riesgo Alto",V71)))</formula>
    </cfRule>
    <cfRule type="containsText" dxfId="148" priority="168" stopIfTrue="1" operator="containsText" text="Riesgo Extremo">
      <formula>NOT(ISERROR(SEARCH("Riesgo Extremo",V71)))</formula>
    </cfRule>
  </conditionalFormatting>
  <conditionalFormatting sqref="V71:V72">
    <cfRule type="containsText" dxfId="147" priority="163" stopIfTrue="1" operator="containsText" text="Riesgo Extremo">
      <formula>NOT(ISERROR(SEARCH("Riesgo Extremo",V71)))</formula>
    </cfRule>
  </conditionalFormatting>
  <conditionalFormatting sqref="E72">
    <cfRule type="containsText" dxfId="146" priority="158" stopIfTrue="1" operator="containsText" text="Riesgo Alto">
      <formula>NOT(ISERROR(SEARCH("Riesgo Alto",E72)))</formula>
    </cfRule>
    <cfRule type="containsText" dxfId="145" priority="159" stopIfTrue="1" operator="containsText" text="Riesgo Moderado">
      <formula>NOT(ISERROR(SEARCH("Riesgo Moderado",E72)))</formula>
    </cfRule>
    <cfRule type="containsText" dxfId="144" priority="160" stopIfTrue="1" operator="containsText" text="Riesgo Bajo">
      <formula>NOT(ISERROR(SEARCH("Riesgo Bajo",E72)))</formula>
    </cfRule>
    <cfRule type="containsText" dxfId="143" priority="161" stopIfTrue="1" operator="containsText" text="Riesgo Alto">
      <formula>NOT(ISERROR(SEARCH("Riesgo Alto",E72)))</formula>
    </cfRule>
    <cfRule type="containsText" dxfId="142" priority="162" stopIfTrue="1" operator="containsText" text="Riesgo Extremo">
      <formula>NOT(ISERROR(SEARCH("Riesgo Extremo",E72)))</formula>
    </cfRule>
  </conditionalFormatting>
  <conditionalFormatting sqref="E72">
    <cfRule type="containsText" dxfId="141" priority="157" stopIfTrue="1" operator="containsText" text="Riesgo Extremo">
      <formula>NOT(ISERROR(SEARCH("Riesgo Extremo",E72)))</formula>
    </cfRule>
  </conditionalFormatting>
  <conditionalFormatting sqref="V74">
    <cfRule type="containsText" dxfId="140" priority="140" stopIfTrue="1" operator="containsText" text="Riesgo Alto">
      <formula>NOT(ISERROR(SEARCH("Riesgo Alto",V74)))</formula>
    </cfRule>
    <cfRule type="containsText" dxfId="139" priority="141" stopIfTrue="1" operator="containsText" text="Riesgo Moderado">
      <formula>NOT(ISERROR(SEARCH("Riesgo Moderado",V74)))</formula>
    </cfRule>
    <cfRule type="containsText" dxfId="138" priority="142" stopIfTrue="1" operator="containsText" text="Riesgo Bajo">
      <formula>NOT(ISERROR(SEARCH("Riesgo Bajo",V74)))</formula>
    </cfRule>
    <cfRule type="containsText" dxfId="137" priority="143" stopIfTrue="1" operator="containsText" text="Riesgo Alto">
      <formula>NOT(ISERROR(SEARCH("Riesgo Alto",V74)))</formula>
    </cfRule>
    <cfRule type="containsText" dxfId="136" priority="144" stopIfTrue="1" operator="containsText" text="Riesgo Extremo">
      <formula>NOT(ISERROR(SEARCH("Riesgo Extremo",V74)))</formula>
    </cfRule>
  </conditionalFormatting>
  <conditionalFormatting sqref="V74">
    <cfRule type="containsText" dxfId="135" priority="139" stopIfTrue="1" operator="containsText" text="Riesgo Extremo">
      <formula>NOT(ISERROR(SEARCH("Riesgo Extremo",V74)))</formula>
    </cfRule>
  </conditionalFormatting>
  <conditionalFormatting sqref="V80">
    <cfRule type="containsText" dxfId="134" priority="116" stopIfTrue="1" operator="containsText" text="Riesgo Alto">
      <formula>NOT(ISERROR(SEARCH("Riesgo Alto",V80)))</formula>
    </cfRule>
    <cfRule type="containsText" dxfId="133" priority="117" stopIfTrue="1" operator="containsText" text="Riesgo Moderado">
      <formula>NOT(ISERROR(SEARCH("Riesgo Moderado",V80)))</formula>
    </cfRule>
    <cfRule type="containsText" dxfId="132" priority="118" stopIfTrue="1" operator="containsText" text="Riesgo Bajo">
      <formula>NOT(ISERROR(SEARCH("Riesgo Bajo",V80)))</formula>
    </cfRule>
    <cfRule type="containsText" dxfId="131" priority="119" stopIfTrue="1" operator="containsText" text="Riesgo Alto">
      <formula>NOT(ISERROR(SEARCH("Riesgo Alto",V80)))</formula>
    </cfRule>
    <cfRule type="containsText" dxfId="130" priority="120" stopIfTrue="1" operator="containsText" text="Riesgo Extremo">
      <formula>NOT(ISERROR(SEARCH("Riesgo Extremo",V80)))</formula>
    </cfRule>
  </conditionalFormatting>
  <conditionalFormatting sqref="V80">
    <cfRule type="containsText" dxfId="129" priority="115" stopIfTrue="1" operator="containsText" text="Riesgo Extremo">
      <formula>NOT(ISERROR(SEARCH("Riesgo Extremo",V80)))</formula>
    </cfRule>
  </conditionalFormatting>
  <conditionalFormatting sqref="E75">
    <cfRule type="containsText" dxfId="128" priority="32" stopIfTrue="1" operator="containsText" text="Riesgo Alto">
      <formula>NOT(ISERROR(SEARCH("Riesgo Alto",E75)))</formula>
    </cfRule>
    <cfRule type="containsText" dxfId="127" priority="33" stopIfTrue="1" operator="containsText" text="Riesgo Moderado">
      <formula>NOT(ISERROR(SEARCH("Riesgo Moderado",E75)))</formula>
    </cfRule>
    <cfRule type="containsText" dxfId="126" priority="34" stopIfTrue="1" operator="containsText" text="Riesgo Bajo">
      <formula>NOT(ISERROR(SEARCH("Riesgo Bajo",E75)))</formula>
    </cfRule>
    <cfRule type="containsText" dxfId="125" priority="35" stopIfTrue="1" operator="containsText" text="Riesgo Alto">
      <formula>NOT(ISERROR(SEARCH("Riesgo Alto",E75)))</formula>
    </cfRule>
    <cfRule type="containsText" dxfId="124" priority="36" stopIfTrue="1" operator="containsText" text="Riesgo Extremo">
      <formula>NOT(ISERROR(SEARCH("Riesgo Extremo",E75)))</formula>
    </cfRule>
  </conditionalFormatting>
  <conditionalFormatting sqref="E75">
    <cfRule type="containsText" dxfId="123" priority="31" stopIfTrue="1" operator="containsText" text="Riesgo Extremo">
      <formula>NOT(ISERROR(SEARCH("Riesgo Extremo",E75)))</formula>
    </cfRule>
  </conditionalFormatting>
  <conditionalFormatting sqref="E81:E82">
    <cfRule type="containsText" dxfId="122" priority="26" stopIfTrue="1" operator="containsText" text="Riesgo Alto">
      <formula>NOT(ISERROR(SEARCH("Riesgo Alto",E81)))</formula>
    </cfRule>
    <cfRule type="containsText" dxfId="121" priority="27" stopIfTrue="1" operator="containsText" text="Riesgo Moderado">
      <formula>NOT(ISERROR(SEARCH("Riesgo Moderado",E81)))</formula>
    </cfRule>
    <cfRule type="containsText" dxfId="120" priority="28" stopIfTrue="1" operator="containsText" text="Riesgo Bajo">
      <formula>NOT(ISERROR(SEARCH("Riesgo Bajo",E81)))</formula>
    </cfRule>
    <cfRule type="containsText" dxfId="119" priority="29" stopIfTrue="1" operator="containsText" text="Riesgo Alto">
      <formula>NOT(ISERROR(SEARCH("Riesgo Alto",E81)))</formula>
    </cfRule>
    <cfRule type="containsText" dxfId="118" priority="30" stopIfTrue="1" operator="containsText" text="Riesgo Extremo">
      <formula>NOT(ISERROR(SEARCH("Riesgo Extremo",E81)))</formula>
    </cfRule>
  </conditionalFormatting>
  <conditionalFormatting sqref="E81:E82">
    <cfRule type="containsText" dxfId="117" priority="25" stopIfTrue="1" operator="containsText" text="Riesgo Extremo">
      <formula>NOT(ISERROR(SEARCH("Riesgo Extremo",E81)))</formula>
    </cfRule>
  </conditionalFormatting>
  <conditionalFormatting sqref="V76:V77">
    <cfRule type="containsText" dxfId="116" priority="20" stopIfTrue="1" operator="containsText" text="Riesgo Alto">
      <formula>NOT(ISERROR(SEARCH("Riesgo Alto",V76)))</formula>
    </cfRule>
    <cfRule type="containsText" dxfId="115" priority="21" stopIfTrue="1" operator="containsText" text="Riesgo Moderado">
      <formula>NOT(ISERROR(SEARCH("Riesgo Moderado",V76)))</formula>
    </cfRule>
    <cfRule type="containsText" dxfId="114" priority="22" stopIfTrue="1" operator="containsText" text="Riesgo Bajo">
      <formula>NOT(ISERROR(SEARCH("Riesgo Bajo",V76)))</formula>
    </cfRule>
    <cfRule type="containsText" dxfId="113" priority="23" stopIfTrue="1" operator="containsText" text="Riesgo Alto">
      <formula>NOT(ISERROR(SEARCH("Riesgo Alto",V76)))</formula>
    </cfRule>
    <cfRule type="containsText" dxfId="112" priority="24" stopIfTrue="1" operator="containsText" text="Riesgo Extremo">
      <formula>NOT(ISERROR(SEARCH("Riesgo Extremo",V76)))</formula>
    </cfRule>
  </conditionalFormatting>
  <conditionalFormatting sqref="V76:V77">
    <cfRule type="containsText" dxfId="111" priority="19" stopIfTrue="1" operator="containsText" text="Riesgo Extremo">
      <formula>NOT(ISERROR(SEARCH("Riesgo Extremo",V76)))</formula>
    </cfRule>
  </conditionalFormatting>
  <conditionalFormatting sqref="E78:E79">
    <cfRule type="containsText" dxfId="110" priority="14" stopIfTrue="1" operator="containsText" text="Riesgo Alto">
      <formula>NOT(ISERROR(SEARCH("Riesgo Alto",E78)))</formula>
    </cfRule>
    <cfRule type="containsText" dxfId="109" priority="15" stopIfTrue="1" operator="containsText" text="Riesgo Moderado">
      <formula>NOT(ISERROR(SEARCH("Riesgo Moderado",E78)))</formula>
    </cfRule>
    <cfRule type="containsText" dxfId="108" priority="16" stopIfTrue="1" operator="containsText" text="Riesgo Bajo">
      <formula>NOT(ISERROR(SEARCH("Riesgo Bajo",E78)))</formula>
    </cfRule>
    <cfRule type="containsText" dxfId="107" priority="17" stopIfTrue="1" operator="containsText" text="Riesgo Alto">
      <formula>NOT(ISERROR(SEARCH("Riesgo Alto",E78)))</formula>
    </cfRule>
    <cfRule type="containsText" dxfId="106" priority="18" stopIfTrue="1" operator="containsText" text="Riesgo Extremo">
      <formula>NOT(ISERROR(SEARCH("Riesgo Extremo",E78)))</formula>
    </cfRule>
  </conditionalFormatting>
  <conditionalFormatting sqref="E78:E79">
    <cfRule type="containsText" dxfId="105" priority="13" stopIfTrue="1" operator="containsText" text="Riesgo Extremo">
      <formula>NOT(ISERROR(SEARCH("Riesgo Extremo",E78)))</formula>
    </cfRule>
  </conditionalFormatting>
  <conditionalFormatting sqref="V83">
    <cfRule type="containsText" dxfId="104" priority="8" stopIfTrue="1" operator="containsText" text="Riesgo Alto">
      <formula>NOT(ISERROR(SEARCH("Riesgo Alto",V83)))</formula>
    </cfRule>
    <cfRule type="containsText" dxfId="103" priority="9" stopIfTrue="1" operator="containsText" text="Riesgo Moderado">
      <formula>NOT(ISERROR(SEARCH("Riesgo Moderado",V83)))</formula>
    </cfRule>
    <cfRule type="containsText" dxfId="102" priority="10" stopIfTrue="1" operator="containsText" text="Riesgo Bajo">
      <formula>NOT(ISERROR(SEARCH("Riesgo Bajo",V83)))</formula>
    </cfRule>
    <cfRule type="containsText" dxfId="101" priority="11" stopIfTrue="1" operator="containsText" text="Riesgo Alto">
      <formula>NOT(ISERROR(SEARCH("Riesgo Alto",V83)))</formula>
    </cfRule>
    <cfRule type="containsText" dxfId="100" priority="12" stopIfTrue="1" operator="containsText" text="Riesgo Extremo">
      <formula>NOT(ISERROR(SEARCH("Riesgo Extremo",V83)))</formula>
    </cfRule>
  </conditionalFormatting>
  <conditionalFormatting sqref="V83">
    <cfRule type="containsText" dxfId="99" priority="7" stopIfTrue="1" operator="containsText" text="Riesgo Extremo">
      <formula>NOT(ISERROR(SEARCH("Riesgo Extremo",V83)))</formula>
    </cfRule>
  </conditionalFormatting>
  <conditionalFormatting sqref="E84">
    <cfRule type="containsText" dxfId="98" priority="2" stopIfTrue="1" operator="containsText" text="Riesgo Alto">
      <formula>NOT(ISERROR(SEARCH("Riesgo Alto",E84)))</formula>
    </cfRule>
    <cfRule type="containsText" dxfId="97" priority="3" stopIfTrue="1" operator="containsText" text="Riesgo Moderado">
      <formula>NOT(ISERROR(SEARCH("Riesgo Moderado",E84)))</formula>
    </cfRule>
    <cfRule type="containsText" dxfId="96" priority="4" stopIfTrue="1" operator="containsText" text="Riesgo Bajo">
      <formula>NOT(ISERROR(SEARCH("Riesgo Bajo",E84)))</formula>
    </cfRule>
    <cfRule type="containsText" dxfId="95" priority="5" stopIfTrue="1" operator="containsText" text="Riesgo Alto">
      <formula>NOT(ISERROR(SEARCH("Riesgo Alto",E84)))</formula>
    </cfRule>
    <cfRule type="containsText" dxfId="94" priority="6" stopIfTrue="1" operator="containsText" text="Riesgo Extremo">
      <formula>NOT(ISERROR(SEARCH("Riesgo Extremo",E84)))</formula>
    </cfRule>
  </conditionalFormatting>
  <conditionalFormatting sqref="E84">
    <cfRule type="containsText" dxfId="93" priority="1" stopIfTrue="1" operator="containsText" text="Riesgo Extremo">
      <formula>NOT(ISERROR(SEARCH("Riesgo Extremo",E84)))</formula>
    </cfRule>
  </conditionalFormatting>
  <dataValidations count="9">
    <dataValidation type="list" allowBlank="1" showDropDown="1" showInputMessage="1" showErrorMessage="1" sqref="H23:H24 H34 H27:H31 H37:H67 H70:H84" xr:uid="{00000000-0002-0000-0400-000000000000}">
      <formula1>PROBABILIDAD</formula1>
    </dataValidation>
    <dataValidation type="list" allowBlank="1" showDropDown="1" showInputMessage="1" showErrorMessage="1" sqref="H25:H26 H32:H33 H35:H36 I30:I67 I22:I28 I70:I84" xr:uid="{00000000-0002-0000-0400-000001000000}">
      <formula1>IMPACTO</formula1>
    </dataValidation>
    <dataValidation type="list" allowBlank="1" showInputMessage="1" showErrorMessage="1" errorTitle="Error" error="Esta opción no está permitida" sqref="Y22:Y28 Y65:Y84" xr:uid="{00000000-0002-0000-0400-000002000000}">
      <formula1>OPCIONESDEMANEJO</formula1>
    </dataValidation>
    <dataValidation type="list" allowBlank="1" showInputMessage="1" showErrorMessage="1" sqref="J22:J67 J69:J84" xr:uid="{00000000-0002-0000-0400-000003000000}">
      <formula1>HerramientaControl</formula1>
    </dataValidation>
    <dataValidation type="list" allowBlank="1" showInputMessage="1" showErrorMessage="1" errorTitle="ERROR" error="Este valor no es permitido" sqref="L24:L25 L22 K22:K67 K69:K84" xr:uid="{00000000-0002-0000-0400-000004000000}">
      <formula1>ManualesInstructivos</formula1>
    </dataValidation>
    <dataValidation type="list" allowBlank="1" showInputMessage="1" showErrorMessage="1" errorTitle="ERROR" error="Este valor no es permitido" sqref="L23 L26:L67 L69:L84" xr:uid="{00000000-0002-0000-0400-000005000000}">
      <formula1>HerramientaEfectiva</formula1>
    </dataValidation>
    <dataValidation type="list" allowBlank="1" showInputMessage="1" showErrorMessage="1" errorTitle="ERROR" error="Este valor no es permitido" sqref="M22:M67 M69:M84" xr:uid="{00000000-0002-0000-0400-000006000000}">
      <formula1>ResponDefinidos</formula1>
    </dataValidation>
    <dataValidation type="list" allowBlank="1" showInputMessage="1" showErrorMessage="1" errorTitle="ERROR" error="Este valor no es permitido" sqref="N22:N67 N69:N84" xr:uid="{00000000-0002-0000-0400-000007000000}">
      <formula1>FrecuenciaSeguim</formula1>
    </dataValidation>
    <dataValidation type="list" allowBlank="1" showInputMessage="1" showErrorMessage="1" errorTitle="ERROR" error="Este valor no es permitido" sqref="F22:F84" xr:uid="{00000000-0002-0000-0400-000008000000}">
      <formula1>EXISTENCONTROLES</formula1>
    </dataValidation>
  </dataValidations>
  <printOptions horizontalCentered="1" verticalCentered="1"/>
  <pageMargins left="0.98425196850393704" right="0" top="0" bottom="0" header="0" footer="0"/>
  <pageSetup scale="50"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T180"/>
  <sheetViews>
    <sheetView topLeftCell="A10" zoomScale="40" zoomScaleNormal="40" workbookViewId="0">
      <selection activeCell="I7" sqref="I7"/>
    </sheetView>
  </sheetViews>
  <sheetFormatPr baseColWidth="10" defaultRowHeight="18.75" x14ac:dyDescent="0.25"/>
  <cols>
    <col min="1" max="1" width="73.140625" style="274" customWidth="1"/>
    <col min="2" max="2" width="44.42578125" style="274" customWidth="1"/>
    <col min="3" max="3" width="77.42578125" style="274" customWidth="1"/>
    <col min="4" max="4" width="41.42578125" style="274" customWidth="1"/>
    <col min="5" max="5" width="39.28515625" style="274" customWidth="1"/>
    <col min="6" max="6" width="11.42578125" style="274"/>
    <col min="7" max="7" width="14.42578125" style="274" customWidth="1"/>
    <col min="8" max="8" width="34.28515625" style="274" customWidth="1"/>
    <col min="9" max="9" width="63.42578125" style="275" customWidth="1"/>
    <col min="10" max="10" width="47.5703125" style="259" customWidth="1"/>
    <col min="11" max="11" width="29.85546875" style="259" customWidth="1"/>
    <col min="12" max="12" width="46.85546875" style="258" customWidth="1"/>
    <col min="13" max="13" width="45.42578125" style="258" customWidth="1"/>
    <col min="14" max="14" width="16" style="258" customWidth="1"/>
    <col min="15" max="19" width="11.42578125" style="258"/>
    <col min="20" max="20" width="26.85546875" style="258" customWidth="1"/>
    <col min="21" max="21" width="5" style="274" customWidth="1"/>
    <col min="22" max="22" width="11.42578125" style="274"/>
    <col min="23" max="23" width="45.42578125" style="274" customWidth="1"/>
    <col min="24" max="24" width="13.42578125" style="274" customWidth="1"/>
    <col min="25" max="25" width="11.42578125" style="274"/>
    <col min="26" max="26" width="14.140625" style="274" customWidth="1"/>
    <col min="27" max="27" width="13.140625" style="274" customWidth="1"/>
    <col min="28" max="28" width="11.42578125" style="274"/>
    <col min="29" max="29" width="15.85546875" style="274" customWidth="1"/>
    <col min="30" max="30" width="26" style="274" customWidth="1"/>
    <col min="31" max="16384" width="11.42578125" style="274"/>
  </cols>
  <sheetData>
    <row r="1" spans="1:12" s="258" customFormat="1" ht="19.5" thickBot="1" x14ac:dyDescent="0.3">
      <c r="I1" s="259"/>
      <c r="J1" s="259"/>
      <c r="K1" s="259"/>
    </row>
    <row r="2" spans="1:12" s="258" customFormat="1" ht="19.5" thickBot="1" x14ac:dyDescent="0.3">
      <c r="A2" s="835" t="s">
        <v>444</v>
      </c>
      <c r="B2" s="836"/>
      <c r="C2" s="836"/>
      <c r="D2" s="836"/>
      <c r="E2" s="836"/>
      <c r="F2" s="836"/>
      <c r="G2" s="836"/>
      <c r="H2" s="836"/>
      <c r="I2" s="836"/>
      <c r="J2" s="836"/>
      <c r="K2" s="836"/>
      <c r="L2" s="837"/>
    </row>
    <row r="3" spans="1:12" s="258" customFormat="1" ht="32.25" customHeight="1" thickBot="1" x14ac:dyDescent="0.3">
      <c r="A3" s="835" t="s">
        <v>511</v>
      </c>
      <c r="B3" s="836"/>
      <c r="C3" s="836"/>
      <c r="D3" s="836"/>
      <c r="E3" s="836"/>
      <c r="F3" s="836"/>
      <c r="G3" s="836"/>
      <c r="H3" s="836"/>
      <c r="I3" s="836"/>
      <c r="J3" s="836"/>
      <c r="K3" s="836"/>
      <c r="L3" s="837"/>
    </row>
    <row r="4" spans="1:12" s="258" customFormat="1" ht="90.75" customHeight="1" thickBot="1" x14ac:dyDescent="0.3">
      <c r="A4" s="841" t="s">
        <v>426</v>
      </c>
      <c r="B4" s="842"/>
      <c r="C4" s="843"/>
      <c r="D4" s="844" t="s">
        <v>286</v>
      </c>
      <c r="E4" s="844" t="s">
        <v>10</v>
      </c>
      <c r="F4" s="847" t="s">
        <v>292</v>
      </c>
      <c r="G4" s="848"/>
      <c r="H4" s="848"/>
      <c r="I4" s="848"/>
      <c r="J4" s="848"/>
      <c r="K4" s="848"/>
      <c r="L4" s="849"/>
    </row>
    <row r="5" spans="1:12" s="258" customFormat="1" ht="77.25" customHeight="1" thickBot="1" x14ac:dyDescent="0.3">
      <c r="A5" s="260" t="s">
        <v>427</v>
      </c>
      <c r="B5" s="261" t="s">
        <v>428</v>
      </c>
      <c r="C5" s="262" t="s">
        <v>429</v>
      </c>
      <c r="D5" s="845"/>
      <c r="E5" s="846"/>
      <c r="F5" s="263" t="s">
        <v>287</v>
      </c>
      <c r="G5" s="263" t="s">
        <v>288</v>
      </c>
      <c r="H5" s="263" t="s">
        <v>289</v>
      </c>
      <c r="I5" s="263" t="s">
        <v>287</v>
      </c>
      <c r="J5" s="263" t="s">
        <v>288</v>
      </c>
      <c r="K5" s="263" t="s">
        <v>290</v>
      </c>
      <c r="L5" s="264" t="s">
        <v>291</v>
      </c>
    </row>
    <row r="6" spans="1:12" s="258" customFormat="1" ht="178.5" customHeight="1" x14ac:dyDescent="0.25">
      <c r="A6" s="280" t="s">
        <v>430</v>
      </c>
      <c r="B6" s="283" t="s">
        <v>439</v>
      </c>
      <c r="C6" s="286" t="s">
        <v>445</v>
      </c>
      <c r="D6" s="265">
        <v>1</v>
      </c>
      <c r="E6" s="298" t="s">
        <v>397</v>
      </c>
      <c r="F6" s="299">
        <v>3</v>
      </c>
      <c r="G6" s="300">
        <v>6</v>
      </c>
      <c r="H6" s="321" t="s">
        <v>156</v>
      </c>
      <c r="I6" s="301">
        <v>1</v>
      </c>
      <c r="J6" s="301">
        <v>6</v>
      </c>
      <c r="K6" s="338" t="s">
        <v>469</v>
      </c>
      <c r="L6" s="302" t="s">
        <v>293</v>
      </c>
    </row>
    <row r="7" spans="1:12" s="258" customFormat="1" ht="147.75" customHeight="1" x14ac:dyDescent="0.25">
      <c r="A7" s="281" t="s">
        <v>431</v>
      </c>
      <c r="B7" s="284" t="s">
        <v>439</v>
      </c>
      <c r="C7" s="287" t="s">
        <v>446</v>
      </c>
      <c r="D7" s="266">
        <v>2</v>
      </c>
      <c r="E7" s="302" t="s">
        <v>401</v>
      </c>
      <c r="F7" s="303">
        <v>5</v>
      </c>
      <c r="G7" s="304">
        <v>11</v>
      </c>
      <c r="H7" s="305" t="s">
        <v>219</v>
      </c>
      <c r="I7" s="306">
        <v>3</v>
      </c>
      <c r="J7" s="306">
        <v>11</v>
      </c>
      <c r="K7" s="307" t="s">
        <v>214</v>
      </c>
      <c r="L7" s="308" t="s">
        <v>294</v>
      </c>
    </row>
    <row r="8" spans="1:12" s="258" customFormat="1" ht="173.25" customHeight="1" x14ac:dyDescent="0.25">
      <c r="A8" s="281" t="s">
        <v>432</v>
      </c>
      <c r="B8" s="284" t="s">
        <v>439</v>
      </c>
      <c r="C8" s="287" t="s">
        <v>446</v>
      </c>
      <c r="D8" s="266">
        <v>3</v>
      </c>
      <c r="E8" s="302" t="s">
        <v>274</v>
      </c>
      <c r="F8" s="303">
        <v>4</v>
      </c>
      <c r="G8" s="304">
        <v>11</v>
      </c>
      <c r="H8" s="305" t="s">
        <v>217</v>
      </c>
      <c r="I8" s="306">
        <v>2</v>
      </c>
      <c r="J8" s="306">
        <v>11</v>
      </c>
      <c r="K8" s="307" t="s">
        <v>208</v>
      </c>
      <c r="L8" s="308" t="s">
        <v>295</v>
      </c>
    </row>
    <row r="9" spans="1:12" s="258" customFormat="1" ht="169.5" customHeight="1" x14ac:dyDescent="0.25">
      <c r="A9" s="281" t="s">
        <v>433</v>
      </c>
      <c r="B9" s="284" t="s">
        <v>439</v>
      </c>
      <c r="C9" s="287" t="s">
        <v>447</v>
      </c>
      <c r="D9" s="277">
        <v>4</v>
      </c>
      <c r="E9" s="309" t="s">
        <v>405</v>
      </c>
      <c r="F9" s="310">
        <v>3</v>
      </c>
      <c r="G9" s="311">
        <v>11</v>
      </c>
      <c r="H9" s="305" t="s">
        <v>214</v>
      </c>
      <c r="I9" s="306">
        <v>1</v>
      </c>
      <c r="J9" s="306">
        <v>11</v>
      </c>
      <c r="K9" s="307" t="s">
        <v>203</v>
      </c>
      <c r="L9" s="308" t="s">
        <v>296</v>
      </c>
    </row>
    <row r="10" spans="1:12" s="258" customFormat="1" ht="102.75" customHeight="1" thickBot="1" x14ac:dyDescent="0.3">
      <c r="A10" s="281" t="s">
        <v>273</v>
      </c>
      <c r="B10" s="284" t="s">
        <v>439</v>
      </c>
      <c r="C10" s="287" t="s">
        <v>470</v>
      </c>
      <c r="D10" s="277">
        <v>5</v>
      </c>
      <c r="E10" s="309" t="s">
        <v>407</v>
      </c>
      <c r="F10" s="310">
        <v>4</v>
      </c>
      <c r="G10" s="311">
        <v>4</v>
      </c>
      <c r="H10" s="305" t="s">
        <v>217</v>
      </c>
      <c r="I10" s="306">
        <v>2</v>
      </c>
      <c r="J10" s="306">
        <v>11</v>
      </c>
      <c r="K10" s="307" t="s">
        <v>203</v>
      </c>
      <c r="L10" s="308" t="s">
        <v>297</v>
      </c>
    </row>
    <row r="11" spans="1:12" s="258" customFormat="1" ht="159" customHeight="1" thickBot="1" x14ac:dyDescent="0.3">
      <c r="A11" s="281" t="s">
        <v>434</v>
      </c>
      <c r="B11" s="284" t="s">
        <v>440</v>
      </c>
      <c r="C11" s="287" t="s">
        <v>441</v>
      </c>
      <c r="D11" s="277">
        <v>6</v>
      </c>
      <c r="E11" s="309" t="s">
        <v>276</v>
      </c>
      <c r="F11" s="310">
        <v>3</v>
      </c>
      <c r="G11" s="311">
        <v>7</v>
      </c>
      <c r="H11" s="305" t="s">
        <v>207</v>
      </c>
      <c r="I11" s="306">
        <v>1</v>
      </c>
      <c r="J11" s="306">
        <v>7</v>
      </c>
      <c r="K11" s="321" t="s">
        <v>156</v>
      </c>
      <c r="L11" s="308" t="s">
        <v>298</v>
      </c>
    </row>
    <row r="12" spans="1:12" s="258" customFormat="1" ht="93" customHeight="1" thickBot="1" x14ac:dyDescent="0.3">
      <c r="A12" s="281" t="s">
        <v>276</v>
      </c>
      <c r="B12" s="284" t="s">
        <v>440</v>
      </c>
      <c r="C12" s="287" t="s">
        <v>441</v>
      </c>
      <c r="D12" s="277">
        <v>7</v>
      </c>
      <c r="E12" s="309" t="s">
        <v>409</v>
      </c>
      <c r="F12" s="310">
        <v>5</v>
      </c>
      <c r="G12" s="311">
        <v>6</v>
      </c>
      <c r="H12" s="305" t="s">
        <v>207</v>
      </c>
      <c r="I12" s="306">
        <v>3</v>
      </c>
      <c r="J12" s="306">
        <v>6</v>
      </c>
      <c r="K12" s="321" t="s">
        <v>156</v>
      </c>
      <c r="L12" s="308" t="s">
        <v>299</v>
      </c>
    </row>
    <row r="13" spans="1:12" s="258" customFormat="1" ht="93" customHeight="1" thickBot="1" x14ac:dyDescent="0.3">
      <c r="A13" s="281" t="s">
        <v>278</v>
      </c>
      <c r="B13" s="284" t="s">
        <v>440</v>
      </c>
      <c r="C13" s="287" t="s">
        <v>441</v>
      </c>
      <c r="D13" s="277">
        <v>8</v>
      </c>
      <c r="E13" s="309" t="s">
        <v>413</v>
      </c>
      <c r="F13" s="310">
        <v>3</v>
      </c>
      <c r="G13" s="311">
        <v>11</v>
      </c>
      <c r="H13" s="305" t="s">
        <v>207</v>
      </c>
      <c r="I13" s="306">
        <v>4</v>
      </c>
      <c r="J13" s="306">
        <v>3</v>
      </c>
      <c r="K13" s="338" t="s">
        <v>469</v>
      </c>
      <c r="L13" s="308" t="s">
        <v>300</v>
      </c>
    </row>
    <row r="14" spans="1:12" s="258" customFormat="1" ht="75.75" customHeight="1" thickBot="1" x14ac:dyDescent="0.3">
      <c r="A14" s="281" t="s">
        <v>435</v>
      </c>
      <c r="B14" s="284" t="s">
        <v>448</v>
      </c>
      <c r="C14" s="287" t="s">
        <v>449</v>
      </c>
      <c r="D14" s="277">
        <v>9</v>
      </c>
      <c r="E14" s="309" t="s">
        <v>278</v>
      </c>
      <c r="F14" s="310">
        <v>3</v>
      </c>
      <c r="G14" s="311">
        <v>6</v>
      </c>
      <c r="H14" s="321" t="s">
        <v>156</v>
      </c>
      <c r="I14" s="306">
        <v>3</v>
      </c>
      <c r="J14" s="306">
        <v>6</v>
      </c>
      <c r="K14" s="321" t="s">
        <v>156</v>
      </c>
      <c r="L14" s="337" t="s">
        <v>300</v>
      </c>
    </row>
    <row r="15" spans="1:12" s="258" customFormat="1" ht="75.75" customHeight="1" x14ac:dyDescent="0.25">
      <c r="A15" s="281" t="s">
        <v>436</v>
      </c>
      <c r="B15" s="284" t="s">
        <v>438</v>
      </c>
      <c r="C15" s="287" t="s">
        <v>442</v>
      </c>
      <c r="D15" s="852" t="s">
        <v>286</v>
      </c>
      <c r="E15" s="854" t="s">
        <v>4</v>
      </c>
      <c r="F15" s="857" t="s">
        <v>292</v>
      </c>
      <c r="G15" s="858"/>
      <c r="H15" s="858"/>
      <c r="I15" s="858"/>
      <c r="J15" s="858"/>
      <c r="K15" s="859"/>
      <c r="L15" s="844" t="s">
        <v>291</v>
      </c>
    </row>
    <row r="16" spans="1:12" s="258" customFormat="1" ht="150.75" customHeight="1" thickBot="1" x14ac:dyDescent="0.3">
      <c r="A16" s="282" t="s">
        <v>437</v>
      </c>
      <c r="B16" s="285" t="s">
        <v>438</v>
      </c>
      <c r="C16" s="292" t="s">
        <v>443</v>
      </c>
      <c r="D16" s="853"/>
      <c r="E16" s="855"/>
      <c r="F16" s="846"/>
      <c r="G16" s="860"/>
      <c r="H16" s="860"/>
      <c r="I16" s="860"/>
      <c r="J16" s="860"/>
      <c r="K16" s="856"/>
      <c r="L16" s="871"/>
    </row>
    <row r="17" spans="1:12" s="258" customFormat="1" ht="124.5" customHeight="1" thickBot="1" x14ac:dyDescent="0.3">
      <c r="A17" s="312"/>
      <c r="B17" s="313"/>
      <c r="C17" s="314"/>
      <c r="D17" s="846"/>
      <c r="E17" s="856"/>
      <c r="F17" s="847" t="s">
        <v>301</v>
      </c>
      <c r="G17" s="849"/>
      <c r="H17" s="847" t="s">
        <v>302</v>
      </c>
      <c r="I17" s="849"/>
      <c r="J17" s="848" t="s">
        <v>303</v>
      </c>
      <c r="K17" s="849"/>
      <c r="L17" s="845"/>
    </row>
    <row r="18" spans="1:12" s="258" customFormat="1" ht="59.25" customHeight="1" x14ac:dyDescent="0.25">
      <c r="A18" s="315"/>
      <c r="B18" s="316"/>
      <c r="C18" s="317"/>
      <c r="D18" s="293">
        <v>2</v>
      </c>
      <c r="E18" s="143" t="s">
        <v>501</v>
      </c>
      <c r="F18" s="861" t="s">
        <v>182</v>
      </c>
      <c r="G18" s="861"/>
      <c r="H18" s="861" t="s">
        <v>182</v>
      </c>
      <c r="I18" s="861"/>
      <c r="J18" s="880" t="s">
        <v>499</v>
      </c>
      <c r="K18" s="881"/>
      <c r="L18" s="294" t="s">
        <v>304</v>
      </c>
    </row>
    <row r="19" spans="1:12" s="258" customFormat="1" ht="93" customHeight="1" thickBot="1" x14ac:dyDescent="0.3">
      <c r="A19" s="318"/>
      <c r="B19" s="319"/>
      <c r="C19" s="320"/>
      <c r="D19" s="295">
        <v>3</v>
      </c>
      <c r="E19" s="296" t="s">
        <v>305</v>
      </c>
      <c r="F19" s="850" t="s">
        <v>182</v>
      </c>
      <c r="G19" s="850"/>
      <c r="H19" s="850" t="s">
        <v>182</v>
      </c>
      <c r="I19" s="850"/>
      <c r="J19" s="851" t="s">
        <v>306</v>
      </c>
      <c r="K19" s="851"/>
      <c r="L19" s="297" t="s">
        <v>304</v>
      </c>
    </row>
    <row r="20" spans="1:12" s="258" customFormat="1" ht="19.5" thickBot="1" x14ac:dyDescent="0.3">
      <c r="A20" s="278"/>
      <c r="B20" s="279"/>
      <c r="C20" s="279"/>
      <c r="D20" s="288"/>
      <c r="E20" s="84"/>
      <c r="F20" s="289"/>
      <c r="G20" s="289"/>
      <c r="H20" s="289"/>
      <c r="I20" s="289"/>
      <c r="J20" s="290"/>
      <c r="K20" s="291"/>
      <c r="L20" s="276"/>
    </row>
    <row r="21" spans="1:12" s="258" customFormat="1" ht="47.25" customHeight="1" thickBot="1" x14ac:dyDescent="0.3">
      <c r="A21" s="838" t="s">
        <v>170</v>
      </c>
      <c r="B21" s="839"/>
      <c r="C21" s="839"/>
      <c r="D21" s="840"/>
      <c r="E21" s="838" t="s">
        <v>6</v>
      </c>
      <c r="F21" s="839"/>
      <c r="G21" s="839"/>
      <c r="H21" s="840"/>
      <c r="I21" s="838" t="s">
        <v>16</v>
      </c>
      <c r="J21" s="840"/>
    </row>
    <row r="22" spans="1:12" s="258" customFormat="1" ht="39.75" thickBot="1" x14ac:dyDescent="0.3">
      <c r="A22" s="350" t="s">
        <v>7</v>
      </c>
      <c r="B22" s="351"/>
      <c r="C22" s="862" t="s">
        <v>19</v>
      </c>
      <c r="D22" s="863"/>
      <c r="E22" s="862" t="s">
        <v>17</v>
      </c>
      <c r="F22" s="863"/>
      <c r="G22" s="862" t="s">
        <v>19</v>
      </c>
      <c r="H22" s="863"/>
      <c r="I22" s="267" t="s">
        <v>18</v>
      </c>
      <c r="J22" s="268" t="s">
        <v>335</v>
      </c>
    </row>
    <row r="23" spans="1:12" s="258" customFormat="1" ht="33" customHeight="1" x14ac:dyDescent="0.25">
      <c r="A23" s="355" t="s">
        <v>452</v>
      </c>
      <c r="B23" s="269"/>
      <c r="C23" s="864"/>
      <c r="D23" s="865"/>
      <c r="E23" s="799" t="s">
        <v>337</v>
      </c>
      <c r="F23" s="642"/>
      <c r="G23" s="864"/>
      <c r="H23" s="865"/>
      <c r="I23" s="882" t="s">
        <v>512</v>
      </c>
      <c r="J23" s="866"/>
    </row>
    <row r="24" spans="1:12" s="258" customFormat="1" ht="171" customHeight="1" x14ac:dyDescent="0.25">
      <c r="A24" s="355" t="s">
        <v>453</v>
      </c>
      <c r="B24" s="270"/>
      <c r="C24" s="869"/>
      <c r="D24" s="870"/>
      <c r="E24" s="831" t="s">
        <v>450</v>
      </c>
      <c r="F24" s="645"/>
      <c r="G24" s="869"/>
      <c r="H24" s="870"/>
      <c r="I24" s="883"/>
      <c r="J24" s="867"/>
    </row>
    <row r="25" spans="1:12" s="258" customFormat="1" ht="44.25" customHeight="1" thickBot="1" x14ac:dyDescent="0.3">
      <c r="A25" s="355" t="s">
        <v>454</v>
      </c>
      <c r="B25" s="270"/>
      <c r="C25" s="869"/>
      <c r="D25" s="870"/>
      <c r="E25" s="831" t="s">
        <v>459</v>
      </c>
      <c r="F25" s="645"/>
      <c r="G25" s="869"/>
      <c r="H25" s="870"/>
      <c r="I25" s="884"/>
      <c r="J25" s="868"/>
    </row>
    <row r="26" spans="1:12" s="258" customFormat="1" ht="42" customHeight="1" x14ac:dyDescent="0.25">
      <c r="A26" s="355" t="s">
        <v>455</v>
      </c>
      <c r="B26" s="270"/>
      <c r="C26" s="869"/>
      <c r="D26" s="870"/>
      <c r="E26" s="356"/>
      <c r="F26" s="357"/>
      <c r="G26" s="869"/>
      <c r="H26" s="870"/>
      <c r="I26" s="874"/>
      <c r="J26" s="877"/>
    </row>
    <row r="27" spans="1:12" s="258" customFormat="1" ht="35.25" customHeight="1" x14ac:dyDescent="0.25">
      <c r="A27" s="355" t="s">
        <v>456</v>
      </c>
      <c r="B27" s="270"/>
      <c r="C27" s="869"/>
      <c r="D27" s="870"/>
      <c r="E27" s="356"/>
      <c r="F27" s="357"/>
      <c r="G27" s="869"/>
      <c r="H27" s="870"/>
      <c r="I27" s="875"/>
      <c r="J27" s="878"/>
    </row>
    <row r="28" spans="1:12" s="258" customFormat="1" ht="37.5" customHeight="1" x14ac:dyDescent="0.25">
      <c r="A28" s="355" t="s">
        <v>457</v>
      </c>
      <c r="B28" s="270"/>
      <c r="C28" s="869"/>
      <c r="D28" s="870"/>
      <c r="E28" s="356"/>
      <c r="F28" s="357"/>
      <c r="G28" s="348"/>
      <c r="H28" s="349"/>
      <c r="I28" s="875"/>
      <c r="J28" s="878"/>
    </row>
    <row r="29" spans="1:12" s="258" customFormat="1" ht="33.75" customHeight="1" x14ac:dyDescent="0.25">
      <c r="A29" s="355" t="s">
        <v>458</v>
      </c>
      <c r="B29" s="270"/>
      <c r="C29" s="869"/>
      <c r="D29" s="870"/>
      <c r="E29" s="356"/>
      <c r="F29" s="357"/>
      <c r="G29" s="348"/>
      <c r="H29" s="349"/>
      <c r="I29" s="875"/>
      <c r="J29" s="878"/>
    </row>
    <row r="30" spans="1:12" s="258" customFormat="1" ht="19.5" thickBot="1" x14ac:dyDescent="0.3">
      <c r="A30" s="360" t="s">
        <v>462</v>
      </c>
      <c r="B30" s="271"/>
      <c r="C30" s="872"/>
      <c r="D30" s="873"/>
      <c r="E30" s="358"/>
      <c r="F30" s="359"/>
      <c r="G30" s="272"/>
      <c r="H30" s="273"/>
      <c r="I30" s="876"/>
      <c r="J30" s="879"/>
      <c r="K30" s="259"/>
    </row>
    <row r="31" spans="1:12" s="258" customFormat="1" x14ac:dyDescent="0.25">
      <c r="I31" s="259"/>
      <c r="J31" s="259"/>
      <c r="K31" s="259"/>
    </row>
    <row r="32" spans="1:12" s="258" customFormat="1" x14ac:dyDescent="0.25">
      <c r="I32" s="259"/>
      <c r="J32" s="259"/>
      <c r="K32" s="259"/>
    </row>
    <row r="33" spans="9:11" s="258" customFormat="1" x14ac:dyDescent="0.25">
      <c r="I33" s="259"/>
      <c r="J33" s="259"/>
      <c r="K33" s="259"/>
    </row>
    <row r="34" spans="9:11" s="258" customFormat="1" x14ac:dyDescent="0.25">
      <c r="I34" s="259"/>
      <c r="J34" s="259"/>
      <c r="K34" s="259"/>
    </row>
    <row r="35" spans="9:11" s="258" customFormat="1" x14ac:dyDescent="0.25">
      <c r="I35" s="259"/>
      <c r="J35" s="259"/>
      <c r="K35" s="259"/>
    </row>
    <row r="36" spans="9:11" s="258" customFormat="1" x14ac:dyDescent="0.25">
      <c r="I36" s="259"/>
      <c r="J36" s="259"/>
      <c r="K36" s="259"/>
    </row>
    <row r="37" spans="9:11" s="258" customFormat="1" x14ac:dyDescent="0.25">
      <c r="I37" s="259"/>
      <c r="J37" s="259"/>
      <c r="K37" s="259"/>
    </row>
    <row r="38" spans="9:11" s="258" customFormat="1" x14ac:dyDescent="0.25">
      <c r="I38" s="259"/>
      <c r="J38" s="259"/>
      <c r="K38" s="259"/>
    </row>
    <row r="39" spans="9:11" s="258" customFormat="1" x14ac:dyDescent="0.25">
      <c r="I39" s="259"/>
      <c r="J39" s="259"/>
      <c r="K39" s="259"/>
    </row>
    <row r="40" spans="9:11" s="258" customFormat="1" x14ac:dyDescent="0.25">
      <c r="I40" s="259"/>
      <c r="J40" s="259"/>
      <c r="K40" s="259"/>
    </row>
    <row r="41" spans="9:11" s="258" customFormat="1" x14ac:dyDescent="0.25">
      <c r="I41" s="259"/>
      <c r="J41" s="259"/>
      <c r="K41" s="259"/>
    </row>
    <row r="42" spans="9:11" s="258" customFormat="1" x14ac:dyDescent="0.25">
      <c r="I42" s="259"/>
      <c r="J42" s="259"/>
      <c r="K42" s="259"/>
    </row>
    <row r="43" spans="9:11" s="258" customFormat="1" x14ac:dyDescent="0.25">
      <c r="I43" s="259"/>
      <c r="J43" s="259"/>
      <c r="K43" s="259"/>
    </row>
    <row r="44" spans="9:11" s="258" customFormat="1" x14ac:dyDescent="0.25">
      <c r="I44" s="259"/>
      <c r="J44" s="259"/>
      <c r="K44" s="259"/>
    </row>
    <row r="45" spans="9:11" s="258" customFormat="1" x14ac:dyDescent="0.25">
      <c r="I45" s="259"/>
      <c r="J45" s="259"/>
      <c r="K45" s="259"/>
    </row>
    <row r="46" spans="9:11" s="258" customFormat="1" x14ac:dyDescent="0.25">
      <c r="I46" s="259"/>
      <c r="J46" s="259"/>
      <c r="K46" s="259"/>
    </row>
    <row r="47" spans="9:11" s="258" customFormat="1" x14ac:dyDescent="0.25">
      <c r="I47" s="259"/>
      <c r="J47" s="259"/>
      <c r="K47" s="259"/>
    </row>
    <row r="48" spans="9:11" s="258" customFormat="1" x14ac:dyDescent="0.25">
      <c r="I48" s="259"/>
      <c r="J48" s="259"/>
      <c r="K48" s="259"/>
    </row>
    <row r="49" spans="9:11" s="258" customFormat="1" x14ac:dyDescent="0.25">
      <c r="I49" s="259"/>
      <c r="J49" s="259"/>
      <c r="K49" s="259"/>
    </row>
    <row r="50" spans="9:11" s="258" customFormat="1" x14ac:dyDescent="0.25">
      <c r="I50" s="259"/>
      <c r="J50" s="259"/>
      <c r="K50" s="259"/>
    </row>
    <row r="51" spans="9:11" s="258" customFormat="1" x14ac:dyDescent="0.25">
      <c r="I51" s="259"/>
      <c r="J51" s="259"/>
      <c r="K51" s="259"/>
    </row>
    <row r="52" spans="9:11" s="258" customFormat="1" x14ac:dyDescent="0.25">
      <c r="I52" s="259"/>
      <c r="J52" s="259"/>
      <c r="K52" s="259"/>
    </row>
    <row r="53" spans="9:11" s="258" customFormat="1" x14ac:dyDescent="0.25">
      <c r="I53" s="259"/>
      <c r="J53" s="259"/>
      <c r="K53" s="259"/>
    </row>
    <row r="54" spans="9:11" s="258" customFormat="1" x14ac:dyDescent="0.25">
      <c r="I54" s="259"/>
      <c r="J54" s="259"/>
      <c r="K54" s="259"/>
    </row>
    <row r="55" spans="9:11" s="258" customFormat="1" x14ac:dyDescent="0.25">
      <c r="I55" s="259"/>
      <c r="J55" s="259"/>
      <c r="K55" s="259"/>
    </row>
    <row r="56" spans="9:11" s="258" customFormat="1" x14ac:dyDescent="0.25">
      <c r="I56" s="259"/>
      <c r="J56" s="259"/>
      <c r="K56" s="259"/>
    </row>
    <row r="57" spans="9:11" s="258" customFormat="1" x14ac:dyDescent="0.25">
      <c r="I57" s="259"/>
      <c r="J57" s="259"/>
      <c r="K57" s="259"/>
    </row>
    <row r="58" spans="9:11" s="258" customFormat="1" x14ac:dyDescent="0.25">
      <c r="I58" s="259"/>
      <c r="J58" s="259"/>
      <c r="K58" s="259"/>
    </row>
    <row r="59" spans="9:11" s="258" customFormat="1" x14ac:dyDescent="0.25">
      <c r="I59" s="259"/>
      <c r="J59" s="259"/>
      <c r="K59" s="259"/>
    </row>
    <row r="60" spans="9:11" s="258" customFormat="1" x14ac:dyDescent="0.25">
      <c r="I60" s="259"/>
      <c r="J60" s="259"/>
      <c r="K60" s="259"/>
    </row>
    <row r="61" spans="9:11" s="258" customFormat="1" x14ac:dyDescent="0.25">
      <c r="I61" s="259"/>
      <c r="J61" s="259"/>
      <c r="K61" s="259"/>
    </row>
    <row r="62" spans="9:11" s="258" customFormat="1" x14ac:dyDescent="0.25">
      <c r="I62" s="259"/>
      <c r="J62" s="259"/>
      <c r="K62" s="259"/>
    </row>
    <row r="63" spans="9:11" s="258" customFormat="1" x14ac:dyDescent="0.25">
      <c r="I63" s="259"/>
      <c r="J63" s="259"/>
      <c r="K63" s="259"/>
    </row>
    <row r="64" spans="9:11" s="258" customFormat="1" x14ac:dyDescent="0.25">
      <c r="I64" s="259"/>
      <c r="J64" s="259"/>
      <c r="K64" s="259"/>
    </row>
    <row r="65" spans="9:11" s="258" customFormat="1" x14ac:dyDescent="0.25">
      <c r="I65" s="259"/>
      <c r="J65" s="259"/>
      <c r="K65" s="259"/>
    </row>
    <row r="66" spans="9:11" s="258" customFormat="1" x14ac:dyDescent="0.25">
      <c r="I66" s="259"/>
      <c r="J66" s="259"/>
      <c r="K66" s="259"/>
    </row>
    <row r="67" spans="9:11" s="258" customFormat="1" x14ac:dyDescent="0.25">
      <c r="I67" s="259"/>
      <c r="J67" s="259"/>
      <c r="K67" s="259"/>
    </row>
    <row r="68" spans="9:11" s="258" customFormat="1" x14ac:dyDescent="0.25">
      <c r="I68" s="259"/>
      <c r="J68" s="259"/>
      <c r="K68" s="259"/>
    </row>
    <row r="69" spans="9:11" s="258" customFormat="1" x14ac:dyDescent="0.25">
      <c r="I69" s="259"/>
      <c r="J69" s="259"/>
      <c r="K69" s="259"/>
    </row>
    <row r="70" spans="9:11" s="258" customFormat="1" x14ac:dyDescent="0.25">
      <c r="I70" s="259"/>
      <c r="J70" s="259"/>
      <c r="K70" s="259"/>
    </row>
    <row r="71" spans="9:11" s="258" customFormat="1" x14ac:dyDescent="0.25">
      <c r="I71" s="259"/>
      <c r="J71" s="259"/>
      <c r="K71" s="259"/>
    </row>
    <row r="72" spans="9:11" s="258" customFormat="1" x14ac:dyDescent="0.25">
      <c r="I72" s="259"/>
      <c r="J72" s="259"/>
      <c r="K72" s="259"/>
    </row>
    <row r="73" spans="9:11" s="258" customFormat="1" x14ac:dyDescent="0.25">
      <c r="I73" s="259"/>
      <c r="J73" s="259"/>
      <c r="K73" s="259"/>
    </row>
    <row r="74" spans="9:11" s="258" customFormat="1" x14ac:dyDescent="0.25">
      <c r="I74" s="259"/>
      <c r="J74" s="259"/>
      <c r="K74" s="259"/>
    </row>
    <row r="75" spans="9:11" s="258" customFormat="1" x14ac:dyDescent="0.25">
      <c r="I75" s="259"/>
      <c r="J75" s="259"/>
      <c r="K75" s="259"/>
    </row>
    <row r="76" spans="9:11" s="258" customFormat="1" x14ac:dyDescent="0.25">
      <c r="I76" s="259"/>
      <c r="J76" s="259"/>
      <c r="K76" s="259"/>
    </row>
    <row r="77" spans="9:11" s="258" customFormat="1" x14ac:dyDescent="0.25">
      <c r="I77" s="259"/>
      <c r="J77" s="259"/>
      <c r="K77" s="259"/>
    </row>
    <row r="78" spans="9:11" s="258" customFormat="1" x14ac:dyDescent="0.25">
      <c r="I78" s="259"/>
      <c r="J78" s="259"/>
      <c r="K78" s="259"/>
    </row>
    <row r="79" spans="9:11" s="258" customFormat="1" x14ac:dyDescent="0.25">
      <c r="I79" s="259"/>
      <c r="J79" s="259"/>
      <c r="K79" s="259"/>
    </row>
    <row r="80" spans="9:11" s="258" customFormat="1" x14ac:dyDescent="0.25">
      <c r="I80" s="259"/>
      <c r="J80" s="259"/>
      <c r="K80" s="259"/>
    </row>
    <row r="81" spans="9:11" s="258" customFormat="1" x14ac:dyDescent="0.25">
      <c r="I81" s="259"/>
      <c r="J81" s="259"/>
      <c r="K81" s="259"/>
    </row>
    <row r="82" spans="9:11" s="258" customFormat="1" x14ac:dyDescent="0.25">
      <c r="I82" s="259"/>
      <c r="J82" s="259"/>
      <c r="K82" s="259"/>
    </row>
    <row r="83" spans="9:11" s="258" customFormat="1" x14ac:dyDescent="0.25">
      <c r="I83" s="259"/>
      <c r="J83" s="259"/>
      <c r="K83" s="259"/>
    </row>
    <row r="84" spans="9:11" s="258" customFormat="1" x14ac:dyDescent="0.25">
      <c r="I84" s="259"/>
      <c r="J84" s="259"/>
      <c r="K84" s="259"/>
    </row>
    <row r="85" spans="9:11" s="258" customFormat="1" x14ac:dyDescent="0.25">
      <c r="I85" s="259"/>
      <c r="J85" s="259"/>
      <c r="K85" s="259"/>
    </row>
    <row r="86" spans="9:11" s="258" customFormat="1" x14ac:dyDescent="0.25">
      <c r="I86" s="259"/>
      <c r="J86" s="259"/>
      <c r="K86" s="259"/>
    </row>
    <row r="87" spans="9:11" s="258" customFormat="1" x14ac:dyDescent="0.25">
      <c r="I87" s="259"/>
      <c r="J87" s="259"/>
      <c r="K87" s="259"/>
    </row>
    <row r="88" spans="9:11" s="258" customFormat="1" x14ac:dyDescent="0.25">
      <c r="I88" s="259"/>
      <c r="J88" s="259"/>
      <c r="K88" s="259"/>
    </row>
    <row r="89" spans="9:11" s="258" customFormat="1" x14ac:dyDescent="0.25">
      <c r="I89" s="259"/>
      <c r="J89" s="259"/>
      <c r="K89" s="259"/>
    </row>
    <row r="90" spans="9:11" s="258" customFormat="1" x14ac:dyDescent="0.25">
      <c r="I90" s="259"/>
      <c r="J90" s="259"/>
      <c r="K90" s="259"/>
    </row>
    <row r="91" spans="9:11" s="258" customFormat="1" x14ac:dyDescent="0.25">
      <c r="I91" s="259"/>
      <c r="J91" s="259"/>
      <c r="K91" s="259"/>
    </row>
    <row r="92" spans="9:11" s="258" customFormat="1" x14ac:dyDescent="0.25">
      <c r="I92" s="259"/>
      <c r="J92" s="259"/>
      <c r="K92" s="259"/>
    </row>
    <row r="93" spans="9:11" s="258" customFormat="1" x14ac:dyDescent="0.25">
      <c r="I93" s="259"/>
      <c r="J93" s="259"/>
      <c r="K93" s="259"/>
    </row>
    <row r="94" spans="9:11" s="258" customFormat="1" x14ac:dyDescent="0.25">
      <c r="I94" s="259"/>
      <c r="J94" s="259"/>
      <c r="K94" s="259"/>
    </row>
    <row r="95" spans="9:11" s="258" customFormat="1" x14ac:dyDescent="0.25">
      <c r="I95" s="259"/>
      <c r="J95" s="259"/>
      <c r="K95" s="259"/>
    </row>
    <row r="96" spans="9:11" s="258" customFormat="1" x14ac:dyDescent="0.25">
      <c r="I96" s="259"/>
      <c r="J96" s="259"/>
      <c r="K96" s="259"/>
    </row>
    <row r="97" spans="9:11" s="258" customFormat="1" x14ac:dyDescent="0.25">
      <c r="I97" s="259"/>
      <c r="J97" s="259"/>
      <c r="K97" s="259"/>
    </row>
    <row r="98" spans="9:11" s="258" customFormat="1" x14ac:dyDescent="0.25">
      <c r="I98" s="259"/>
      <c r="J98" s="259"/>
      <c r="K98" s="259"/>
    </row>
    <row r="99" spans="9:11" s="258" customFormat="1" x14ac:dyDescent="0.25">
      <c r="I99" s="259"/>
      <c r="J99" s="259"/>
      <c r="K99" s="259"/>
    </row>
    <row r="100" spans="9:11" s="258" customFormat="1" x14ac:dyDescent="0.25">
      <c r="I100" s="259"/>
      <c r="J100" s="259"/>
      <c r="K100" s="259"/>
    </row>
    <row r="101" spans="9:11" s="258" customFormat="1" x14ac:dyDescent="0.25">
      <c r="I101" s="259"/>
      <c r="J101" s="259"/>
      <c r="K101" s="259"/>
    </row>
    <row r="102" spans="9:11" s="258" customFormat="1" x14ac:dyDescent="0.25">
      <c r="I102" s="259"/>
      <c r="J102" s="259"/>
      <c r="K102" s="259"/>
    </row>
    <row r="103" spans="9:11" s="258" customFormat="1" x14ac:dyDescent="0.25">
      <c r="I103" s="259"/>
      <c r="J103" s="259"/>
      <c r="K103" s="259"/>
    </row>
    <row r="104" spans="9:11" s="258" customFormat="1" x14ac:dyDescent="0.25">
      <c r="I104" s="259"/>
      <c r="J104" s="259"/>
      <c r="K104" s="259"/>
    </row>
    <row r="105" spans="9:11" s="258" customFormat="1" x14ac:dyDescent="0.25">
      <c r="I105" s="259"/>
      <c r="J105" s="259"/>
      <c r="K105" s="259"/>
    </row>
    <row r="106" spans="9:11" s="258" customFormat="1" x14ac:dyDescent="0.25">
      <c r="I106" s="259"/>
      <c r="J106" s="259"/>
      <c r="K106" s="259"/>
    </row>
    <row r="107" spans="9:11" s="258" customFormat="1" x14ac:dyDescent="0.25">
      <c r="I107" s="259"/>
      <c r="J107" s="259"/>
      <c r="K107" s="259"/>
    </row>
    <row r="108" spans="9:11" s="258" customFormat="1" x14ac:dyDescent="0.25">
      <c r="I108" s="259"/>
      <c r="J108" s="259"/>
      <c r="K108" s="259"/>
    </row>
    <row r="109" spans="9:11" s="258" customFormat="1" x14ac:dyDescent="0.25">
      <c r="I109" s="259"/>
      <c r="J109" s="259"/>
      <c r="K109" s="259"/>
    </row>
    <row r="110" spans="9:11" s="258" customFormat="1" x14ac:dyDescent="0.25">
      <c r="I110" s="259"/>
      <c r="J110" s="259"/>
      <c r="K110" s="259"/>
    </row>
    <row r="111" spans="9:11" s="258" customFormat="1" x14ac:dyDescent="0.25">
      <c r="I111" s="259"/>
      <c r="J111" s="259"/>
      <c r="K111" s="259"/>
    </row>
    <row r="112" spans="9:11" s="258" customFormat="1" x14ac:dyDescent="0.25">
      <c r="I112" s="259"/>
      <c r="J112" s="259"/>
      <c r="K112" s="259"/>
    </row>
    <row r="113" spans="9:11" s="258" customFormat="1" x14ac:dyDescent="0.25">
      <c r="I113" s="259"/>
      <c r="J113" s="259"/>
      <c r="K113" s="259"/>
    </row>
    <row r="114" spans="9:11" s="258" customFormat="1" x14ac:dyDescent="0.25">
      <c r="I114" s="259"/>
      <c r="J114" s="259"/>
      <c r="K114" s="259"/>
    </row>
    <row r="115" spans="9:11" s="258" customFormat="1" x14ac:dyDescent="0.25">
      <c r="I115" s="259"/>
      <c r="J115" s="259"/>
      <c r="K115" s="259"/>
    </row>
    <row r="116" spans="9:11" s="258" customFormat="1" x14ac:dyDescent="0.25">
      <c r="I116" s="259"/>
      <c r="J116" s="259"/>
      <c r="K116" s="259"/>
    </row>
    <row r="117" spans="9:11" s="258" customFormat="1" x14ac:dyDescent="0.25">
      <c r="I117" s="259"/>
      <c r="J117" s="259"/>
      <c r="K117" s="259"/>
    </row>
    <row r="118" spans="9:11" s="258" customFormat="1" x14ac:dyDescent="0.25">
      <c r="I118" s="259"/>
      <c r="J118" s="259"/>
      <c r="K118" s="259"/>
    </row>
    <row r="119" spans="9:11" s="258" customFormat="1" x14ac:dyDescent="0.25">
      <c r="I119" s="259"/>
      <c r="J119" s="259"/>
      <c r="K119" s="259"/>
    </row>
    <row r="120" spans="9:11" s="258" customFormat="1" x14ac:dyDescent="0.25">
      <c r="I120" s="259"/>
      <c r="J120" s="259"/>
      <c r="K120" s="259"/>
    </row>
    <row r="121" spans="9:11" s="258" customFormat="1" x14ac:dyDescent="0.25">
      <c r="I121" s="259"/>
      <c r="J121" s="259"/>
      <c r="K121" s="259"/>
    </row>
    <row r="122" spans="9:11" s="258" customFormat="1" x14ac:dyDescent="0.25">
      <c r="I122" s="259"/>
      <c r="J122" s="259"/>
      <c r="K122" s="259"/>
    </row>
    <row r="123" spans="9:11" s="258" customFormat="1" x14ac:dyDescent="0.25">
      <c r="I123" s="259"/>
      <c r="J123" s="259"/>
      <c r="K123" s="259"/>
    </row>
    <row r="124" spans="9:11" s="258" customFormat="1" x14ac:dyDescent="0.25">
      <c r="I124" s="259"/>
      <c r="J124" s="259"/>
      <c r="K124" s="259"/>
    </row>
    <row r="125" spans="9:11" s="258" customFormat="1" x14ac:dyDescent="0.25">
      <c r="I125" s="259"/>
      <c r="J125" s="259"/>
      <c r="K125" s="259"/>
    </row>
    <row r="126" spans="9:11" s="258" customFormat="1" x14ac:dyDescent="0.25">
      <c r="I126" s="259"/>
      <c r="J126" s="259"/>
      <c r="K126" s="259"/>
    </row>
    <row r="127" spans="9:11" s="258" customFormat="1" x14ac:dyDescent="0.25">
      <c r="I127" s="259"/>
      <c r="J127" s="259"/>
      <c r="K127" s="259"/>
    </row>
    <row r="128" spans="9:11" s="258" customFormat="1" x14ac:dyDescent="0.25">
      <c r="I128" s="259"/>
      <c r="J128" s="259"/>
      <c r="K128" s="259"/>
    </row>
    <row r="129" spans="9:11" s="258" customFormat="1" x14ac:dyDescent="0.25">
      <c r="I129" s="259"/>
      <c r="J129" s="259"/>
      <c r="K129" s="259"/>
    </row>
    <row r="130" spans="9:11" s="258" customFormat="1" x14ac:dyDescent="0.25">
      <c r="I130" s="259"/>
      <c r="J130" s="259"/>
      <c r="K130" s="259"/>
    </row>
    <row r="131" spans="9:11" s="258" customFormat="1" x14ac:dyDescent="0.25">
      <c r="I131" s="259"/>
      <c r="J131" s="259"/>
      <c r="K131" s="259"/>
    </row>
    <row r="132" spans="9:11" s="258" customFormat="1" x14ac:dyDescent="0.25">
      <c r="I132" s="259"/>
      <c r="J132" s="259"/>
      <c r="K132" s="259"/>
    </row>
    <row r="133" spans="9:11" s="258" customFormat="1" x14ac:dyDescent="0.25">
      <c r="I133" s="259"/>
      <c r="J133" s="259"/>
      <c r="K133" s="259"/>
    </row>
    <row r="134" spans="9:11" s="258" customFormat="1" x14ac:dyDescent="0.25">
      <c r="I134" s="259"/>
      <c r="J134" s="259"/>
      <c r="K134" s="259"/>
    </row>
    <row r="135" spans="9:11" s="258" customFormat="1" x14ac:dyDescent="0.25">
      <c r="I135" s="259"/>
      <c r="J135" s="259"/>
      <c r="K135" s="259"/>
    </row>
    <row r="136" spans="9:11" s="258" customFormat="1" x14ac:dyDescent="0.25">
      <c r="I136" s="259"/>
      <c r="J136" s="259"/>
      <c r="K136" s="259"/>
    </row>
    <row r="137" spans="9:11" s="258" customFormat="1" x14ac:dyDescent="0.25">
      <c r="I137" s="259"/>
      <c r="J137" s="259"/>
      <c r="K137" s="259"/>
    </row>
    <row r="138" spans="9:11" s="258" customFormat="1" x14ac:dyDescent="0.25">
      <c r="I138" s="259"/>
      <c r="J138" s="259"/>
      <c r="K138" s="259"/>
    </row>
    <row r="139" spans="9:11" s="258" customFormat="1" x14ac:dyDescent="0.25">
      <c r="I139" s="259"/>
      <c r="J139" s="259"/>
      <c r="K139" s="259"/>
    </row>
    <row r="140" spans="9:11" s="258" customFormat="1" x14ac:dyDescent="0.25">
      <c r="I140" s="259"/>
      <c r="J140" s="259"/>
      <c r="K140" s="259"/>
    </row>
    <row r="141" spans="9:11" s="258" customFormat="1" x14ac:dyDescent="0.25">
      <c r="I141" s="259"/>
      <c r="J141" s="259"/>
      <c r="K141" s="259"/>
    </row>
    <row r="142" spans="9:11" s="258" customFormat="1" x14ac:dyDescent="0.25">
      <c r="I142" s="259"/>
      <c r="J142" s="259"/>
      <c r="K142" s="259"/>
    </row>
    <row r="143" spans="9:11" s="258" customFormat="1" x14ac:dyDescent="0.25">
      <c r="I143" s="259"/>
      <c r="J143" s="259"/>
      <c r="K143" s="259"/>
    </row>
    <row r="144" spans="9:11" s="258" customFormat="1" x14ac:dyDescent="0.25">
      <c r="I144" s="259"/>
      <c r="J144" s="259"/>
      <c r="K144" s="259"/>
    </row>
    <row r="145" spans="9:11" s="258" customFormat="1" x14ac:dyDescent="0.25">
      <c r="I145" s="259"/>
      <c r="J145" s="259"/>
      <c r="K145" s="259"/>
    </row>
    <row r="146" spans="9:11" s="258" customFormat="1" x14ac:dyDescent="0.25">
      <c r="I146" s="259"/>
      <c r="J146" s="259"/>
      <c r="K146" s="259"/>
    </row>
    <row r="147" spans="9:11" s="258" customFormat="1" x14ac:dyDescent="0.25">
      <c r="I147" s="259"/>
      <c r="J147" s="259"/>
      <c r="K147" s="259"/>
    </row>
    <row r="148" spans="9:11" s="258" customFormat="1" x14ac:dyDescent="0.25">
      <c r="I148" s="259"/>
      <c r="J148" s="259"/>
      <c r="K148" s="259"/>
    </row>
    <row r="149" spans="9:11" s="258" customFormat="1" x14ac:dyDescent="0.25">
      <c r="I149" s="259"/>
      <c r="J149" s="259"/>
      <c r="K149" s="259"/>
    </row>
    <row r="150" spans="9:11" s="258" customFormat="1" x14ac:dyDescent="0.25">
      <c r="I150" s="259"/>
      <c r="J150" s="259"/>
      <c r="K150" s="259"/>
    </row>
    <row r="151" spans="9:11" s="258" customFormat="1" x14ac:dyDescent="0.25">
      <c r="I151" s="259"/>
      <c r="J151" s="259"/>
      <c r="K151" s="259"/>
    </row>
    <row r="152" spans="9:11" s="258" customFormat="1" x14ac:dyDescent="0.25">
      <c r="I152" s="259"/>
      <c r="J152" s="259"/>
      <c r="K152" s="259"/>
    </row>
    <row r="153" spans="9:11" s="258" customFormat="1" x14ac:dyDescent="0.25">
      <c r="I153" s="259"/>
      <c r="J153" s="259"/>
      <c r="K153" s="259"/>
    </row>
    <row r="154" spans="9:11" s="258" customFormat="1" x14ac:dyDescent="0.25">
      <c r="I154" s="259"/>
      <c r="J154" s="259"/>
      <c r="K154" s="259"/>
    </row>
    <row r="155" spans="9:11" s="258" customFormat="1" x14ac:dyDescent="0.25">
      <c r="I155" s="259"/>
      <c r="J155" s="259"/>
      <c r="K155" s="259"/>
    </row>
    <row r="156" spans="9:11" s="258" customFormat="1" x14ac:dyDescent="0.25">
      <c r="I156" s="259"/>
      <c r="J156" s="259"/>
      <c r="K156" s="259"/>
    </row>
    <row r="157" spans="9:11" s="258" customFormat="1" x14ac:dyDescent="0.25">
      <c r="I157" s="259"/>
      <c r="J157" s="259"/>
      <c r="K157" s="259"/>
    </row>
    <row r="158" spans="9:11" s="258" customFormat="1" x14ac:dyDescent="0.25">
      <c r="I158" s="259"/>
      <c r="J158" s="259"/>
      <c r="K158" s="259"/>
    </row>
    <row r="159" spans="9:11" s="258" customFormat="1" x14ac:dyDescent="0.25">
      <c r="I159" s="259"/>
      <c r="J159" s="259"/>
      <c r="K159" s="259"/>
    </row>
    <row r="160" spans="9:11" s="258" customFormat="1" x14ac:dyDescent="0.25">
      <c r="I160" s="259"/>
      <c r="J160" s="259"/>
      <c r="K160" s="259"/>
    </row>
    <row r="161" spans="9:11" s="258" customFormat="1" x14ac:dyDescent="0.25">
      <c r="I161" s="259"/>
      <c r="J161" s="259"/>
      <c r="K161" s="259"/>
    </row>
    <row r="162" spans="9:11" s="258" customFormat="1" x14ac:dyDescent="0.25">
      <c r="I162" s="259"/>
      <c r="J162" s="259"/>
      <c r="K162" s="259"/>
    </row>
    <row r="163" spans="9:11" s="258" customFormat="1" x14ac:dyDescent="0.25">
      <c r="I163" s="259"/>
      <c r="J163" s="259"/>
      <c r="K163" s="259"/>
    </row>
    <row r="164" spans="9:11" s="258" customFormat="1" x14ac:dyDescent="0.25">
      <c r="I164" s="259"/>
      <c r="J164" s="259"/>
      <c r="K164" s="259"/>
    </row>
    <row r="165" spans="9:11" s="258" customFormat="1" x14ac:dyDescent="0.25">
      <c r="I165" s="259"/>
      <c r="J165" s="259"/>
      <c r="K165" s="259"/>
    </row>
    <row r="166" spans="9:11" s="258" customFormat="1" x14ac:dyDescent="0.25">
      <c r="I166" s="259"/>
      <c r="J166" s="259"/>
      <c r="K166" s="259"/>
    </row>
    <row r="167" spans="9:11" s="258" customFormat="1" x14ac:dyDescent="0.25">
      <c r="I167" s="259"/>
      <c r="J167" s="259"/>
      <c r="K167" s="259"/>
    </row>
    <row r="168" spans="9:11" s="258" customFormat="1" x14ac:dyDescent="0.25">
      <c r="I168" s="259"/>
      <c r="J168" s="259"/>
      <c r="K168" s="259"/>
    </row>
    <row r="169" spans="9:11" s="258" customFormat="1" x14ac:dyDescent="0.25">
      <c r="I169" s="259"/>
      <c r="J169" s="259"/>
      <c r="K169" s="259"/>
    </row>
    <row r="170" spans="9:11" s="258" customFormat="1" x14ac:dyDescent="0.25">
      <c r="I170" s="259"/>
      <c r="J170" s="259"/>
      <c r="K170" s="259"/>
    </row>
    <row r="171" spans="9:11" s="258" customFormat="1" x14ac:dyDescent="0.25">
      <c r="I171" s="259"/>
      <c r="J171" s="259"/>
      <c r="K171" s="259"/>
    </row>
    <row r="172" spans="9:11" s="258" customFormat="1" x14ac:dyDescent="0.25">
      <c r="I172" s="259"/>
      <c r="J172" s="259"/>
      <c r="K172" s="259"/>
    </row>
    <row r="173" spans="9:11" s="258" customFormat="1" x14ac:dyDescent="0.25">
      <c r="I173" s="259"/>
      <c r="J173" s="259"/>
      <c r="K173" s="259"/>
    </row>
    <row r="174" spans="9:11" s="258" customFormat="1" x14ac:dyDescent="0.25">
      <c r="I174" s="259"/>
      <c r="J174" s="259"/>
      <c r="K174" s="259"/>
    </row>
    <row r="175" spans="9:11" s="258" customFormat="1" x14ac:dyDescent="0.25">
      <c r="I175" s="259"/>
      <c r="J175" s="259"/>
      <c r="K175" s="259"/>
    </row>
    <row r="176" spans="9:11" s="258" customFormat="1" x14ac:dyDescent="0.25">
      <c r="I176" s="259"/>
      <c r="J176" s="259"/>
      <c r="K176" s="259"/>
    </row>
    <row r="177" spans="9:11" s="258" customFormat="1" x14ac:dyDescent="0.25">
      <c r="I177" s="259"/>
      <c r="J177" s="259"/>
      <c r="K177" s="259"/>
    </row>
    <row r="178" spans="9:11" s="258" customFormat="1" x14ac:dyDescent="0.25">
      <c r="I178" s="259"/>
      <c r="J178" s="259"/>
      <c r="K178" s="259"/>
    </row>
    <row r="179" spans="9:11" s="258" customFormat="1" x14ac:dyDescent="0.25">
      <c r="I179" s="259"/>
      <c r="J179" s="259"/>
      <c r="K179" s="259"/>
    </row>
    <row r="180" spans="9:11" s="258" customFormat="1" x14ac:dyDescent="0.25">
      <c r="I180" s="259"/>
      <c r="J180" s="259"/>
      <c r="K180" s="259"/>
    </row>
  </sheetData>
  <mergeCells count="45">
    <mergeCell ref="L15:L17"/>
    <mergeCell ref="C30:D30"/>
    <mergeCell ref="C29:D29"/>
    <mergeCell ref="I26:I30"/>
    <mergeCell ref="J26:J30"/>
    <mergeCell ref="H18:I18"/>
    <mergeCell ref="J18:K18"/>
    <mergeCell ref="F17:G17"/>
    <mergeCell ref="H17:I17"/>
    <mergeCell ref="J17:K17"/>
    <mergeCell ref="C26:D26"/>
    <mergeCell ref="G26:H26"/>
    <mergeCell ref="C27:D27"/>
    <mergeCell ref="G27:H27"/>
    <mergeCell ref="C28:D28"/>
    <mergeCell ref="I23:I25"/>
    <mergeCell ref="J23:J25"/>
    <mergeCell ref="C24:D24"/>
    <mergeCell ref="E24:F24"/>
    <mergeCell ref="G24:H24"/>
    <mergeCell ref="C25:D25"/>
    <mergeCell ref="E25:F25"/>
    <mergeCell ref="G25:H25"/>
    <mergeCell ref="C22:D22"/>
    <mergeCell ref="E22:F22"/>
    <mergeCell ref="G22:H22"/>
    <mergeCell ref="C23:D23"/>
    <mergeCell ref="E23:F23"/>
    <mergeCell ref="G23:H23"/>
    <mergeCell ref="A2:L2"/>
    <mergeCell ref="A3:L3"/>
    <mergeCell ref="A21:D21"/>
    <mergeCell ref="E21:H21"/>
    <mergeCell ref="I21:J21"/>
    <mergeCell ref="A4:C4"/>
    <mergeCell ref="D4:D5"/>
    <mergeCell ref="E4:E5"/>
    <mergeCell ref="F4:L4"/>
    <mergeCell ref="F19:G19"/>
    <mergeCell ref="H19:I19"/>
    <mergeCell ref="J19:K19"/>
    <mergeCell ref="D15:D17"/>
    <mergeCell ref="E15:E17"/>
    <mergeCell ref="F15:K16"/>
    <mergeCell ref="F18:G18"/>
  </mergeCells>
  <conditionalFormatting sqref="H8:H10">
    <cfRule type="containsText" dxfId="92" priority="164" stopIfTrue="1" operator="containsText" text="Riesgo Alto">
      <formula>NOT(ISERROR(SEARCH("Riesgo Alto",H8)))</formula>
    </cfRule>
    <cfRule type="containsText" dxfId="91" priority="165" stopIfTrue="1" operator="containsText" text="Riesgo Moderado">
      <formula>NOT(ISERROR(SEARCH("Riesgo Moderado",H8)))</formula>
    </cfRule>
    <cfRule type="containsText" dxfId="90" priority="166" stopIfTrue="1" operator="containsText" text="Riesgo Bajo">
      <formula>NOT(ISERROR(SEARCH("Riesgo Bajo",H8)))</formula>
    </cfRule>
    <cfRule type="containsText" dxfId="89" priority="167" stopIfTrue="1" operator="containsText" text="Riesgo Alto">
      <formula>NOT(ISERROR(SEARCH("Riesgo Alto",H8)))</formula>
    </cfRule>
    <cfRule type="containsText" dxfId="88" priority="168" stopIfTrue="1" operator="containsText" text="Riesgo Extremo">
      <formula>NOT(ISERROR(SEARCH("Riesgo Extremo",H8)))</formula>
    </cfRule>
  </conditionalFormatting>
  <conditionalFormatting sqref="H8:H10">
    <cfRule type="containsText" dxfId="87" priority="163" stopIfTrue="1" operator="containsText" text="Riesgo Extremo">
      <formula>NOT(ISERROR(SEARCH("Riesgo Extremo",H8)))</formula>
    </cfRule>
  </conditionalFormatting>
  <conditionalFormatting sqref="K8:K10">
    <cfRule type="containsText" dxfId="86" priority="152" stopIfTrue="1" operator="containsText" text="Riesgo Alto">
      <formula>NOT(ISERROR(SEARCH("Riesgo Alto",K8)))</formula>
    </cfRule>
    <cfRule type="containsText" dxfId="85" priority="153" stopIfTrue="1" operator="containsText" text="Riesgo Moderado">
      <formula>NOT(ISERROR(SEARCH("Riesgo Moderado",K8)))</formula>
    </cfRule>
    <cfRule type="containsText" dxfId="84" priority="154" stopIfTrue="1" operator="containsText" text="Riesgo Bajo">
      <formula>NOT(ISERROR(SEARCH("Riesgo Bajo",K8)))</formula>
    </cfRule>
    <cfRule type="containsText" dxfId="83" priority="155" stopIfTrue="1" operator="containsText" text="Riesgo Alto">
      <formula>NOT(ISERROR(SEARCH("Riesgo Alto",K8)))</formula>
    </cfRule>
    <cfRule type="containsText" dxfId="82" priority="156" stopIfTrue="1" operator="containsText" text="Riesgo Extremo">
      <formula>NOT(ISERROR(SEARCH("Riesgo Extremo",K8)))</formula>
    </cfRule>
  </conditionalFormatting>
  <conditionalFormatting sqref="K8:K10">
    <cfRule type="containsText" dxfId="81" priority="151" stopIfTrue="1" operator="containsText" text="Riesgo Extremo">
      <formula>NOT(ISERROR(SEARCH("Riesgo Extremo",K8)))</formula>
    </cfRule>
  </conditionalFormatting>
  <conditionalFormatting sqref="H6">
    <cfRule type="containsText" dxfId="80" priority="140" stopIfTrue="1" operator="containsText" text="Riesgo Alto">
      <formula>NOT(ISERROR(SEARCH("Riesgo Alto",H6)))</formula>
    </cfRule>
    <cfRule type="containsText" dxfId="79" priority="141" stopIfTrue="1" operator="containsText" text="Riesgo Moderado">
      <formula>NOT(ISERROR(SEARCH("Riesgo Moderado",H6)))</formula>
    </cfRule>
    <cfRule type="containsText" dxfId="78" priority="142" stopIfTrue="1" operator="containsText" text="Riesgo Bajo">
      <formula>NOT(ISERROR(SEARCH("Riesgo Bajo",H6)))</formula>
    </cfRule>
    <cfRule type="containsText" dxfId="77" priority="143" stopIfTrue="1" operator="containsText" text="Riesgo Alto">
      <formula>NOT(ISERROR(SEARCH("Riesgo Alto",H6)))</formula>
    </cfRule>
    <cfRule type="containsText" dxfId="76" priority="144" stopIfTrue="1" operator="containsText" text="Riesgo Extremo">
      <formula>NOT(ISERROR(SEARCH("Riesgo Extremo",H6)))</formula>
    </cfRule>
  </conditionalFormatting>
  <conditionalFormatting sqref="H6">
    <cfRule type="containsText" dxfId="75" priority="139" stopIfTrue="1" operator="containsText" text="Riesgo Extremo">
      <formula>NOT(ISERROR(SEARCH("Riesgo Extremo",H6)))</formula>
    </cfRule>
  </conditionalFormatting>
  <conditionalFormatting sqref="K6">
    <cfRule type="containsText" dxfId="74" priority="134" stopIfTrue="1" operator="containsText" text="Riesgo Alto">
      <formula>NOT(ISERROR(SEARCH("Riesgo Alto",K6)))</formula>
    </cfRule>
    <cfRule type="containsText" dxfId="73" priority="135" stopIfTrue="1" operator="containsText" text="Riesgo Moderado">
      <formula>NOT(ISERROR(SEARCH("Riesgo Moderado",K6)))</formula>
    </cfRule>
    <cfRule type="containsText" dxfId="72" priority="136" stopIfTrue="1" operator="containsText" text="Riesgo Bajo">
      <formula>NOT(ISERROR(SEARCH("Riesgo Bajo",K6)))</formula>
    </cfRule>
    <cfRule type="containsText" dxfId="71" priority="137" stopIfTrue="1" operator="containsText" text="Riesgo Alto">
      <formula>NOT(ISERROR(SEARCH("Riesgo Alto",K6)))</formula>
    </cfRule>
    <cfRule type="containsText" dxfId="70" priority="138" stopIfTrue="1" operator="containsText" text="Riesgo Extremo">
      <formula>NOT(ISERROR(SEARCH("Riesgo Extremo",K6)))</formula>
    </cfRule>
  </conditionalFormatting>
  <conditionalFormatting sqref="K6">
    <cfRule type="containsText" dxfId="69" priority="133" stopIfTrue="1" operator="containsText" text="Riesgo Extremo">
      <formula>NOT(ISERROR(SEARCH("Riesgo Extremo",K6)))</formula>
    </cfRule>
  </conditionalFormatting>
  <conditionalFormatting sqref="H7">
    <cfRule type="containsText" dxfId="68" priority="128" stopIfTrue="1" operator="containsText" text="Riesgo Alto">
      <formula>NOT(ISERROR(SEARCH("Riesgo Alto",H7)))</formula>
    </cfRule>
    <cfRule type="containsText" dxfId="67" priority="129" stopIfTrue="1" operator="containsText" text="Riesgo Moderado">
      <formula>NOT(ISERROR(SEARCH("Riesgo Moderado",H7)))</formula>
    </cfRule>
    <cfRule type="containsText" dxfId="66" priority="130" stopIfTrue="1" operator="containsText" text="Riesgo Bajo">
      <formula>NOT(ISERROR(SEARCH("Riesgo Bajo",H7)))</formula>
    </cfRule>
    <cfRule type="containsText" dxfId="65" priority="131" stopIfTrue="1" operator="containsText" text="Riesgo Alto">
      <formula>NOT(ISERROR(SEARCH("Riesgo Alto",H7)))</formula>
    </cfRule>
    <cfRule type="containsText" dxfId="64" priority="132" stopIfTrue="1" operator="containsText" text="Riesgo Extremo">
      <formula>NOT(ISERROR(SEARCH("Riesgo Extremo",H7)))</formula>
    </cfRule>
  </conditionalFormatting>
  <conditionalFormatting sqref="H7">
    <cfRule type="containsText" dxfId="63" priority="127" stopIfTrue="1" operator="containsText" text="Riesgo Extremo">
      <formula>NOT(ISERROR(SEARCH("Riesgo Extremo",H7)))</formula>
    </cfRule>
  </conditionalFormatting>
  <conditionalFormatting sqref="K7">
    <cfRule type="containsText" dxfId="62" priority="122" stopIfTrue="1" operator="containsText" text="Riesgo Alto">
      <formula>NOT(ISERROR(SEARCH("Riesgo Alto",K7)))</formula>
    </cfRule>
    <cfRule type="containsText" dxfId="61" priority="123" stopIfTrue="1" operator="containsText" text="Riesgo Moderado">
      <formula>NOT(ISERROR(SEARCH("Riesgo Moderado",K7)))</formula>
    </cfRule>
    <cfRule type="containsText" dxfId="60" priority="124" stopIfTrue="1" operator="containsText" text="Riesgo Bajo">
      <formula>NOT(ISERROR(SEARCH("Riesgo Bajo",K7)))</formula>
    </cfRule>
    <cfRule type="containsText" dxfId="59" priority="125" stopIfTrue="1" operator="containsText" text="Riesgo Alto">
      <formula>NOT(ISERROR(SEARCH("Riesgo Alto",K7)))</formula>
    </cfRule>
    <cfRule type="containsText" dxfId="58" priority="126" stopIfTrue="1" operator="containsText" text="Riesgo Extremo">
      <formula>NOT(ISERROR(SEARCH("Riesgo Extremo",K7)))</formula>
    </cfRule>
  </conditionalFormatting>
  <conditionalFormatting sqref="K7">
    <cfRule type="containsText" dxfId="57" priority="121" stopIfTrue="1" operator="containsText" text="Riesgo Extremo">
      <formula>NOT(ISERROR(SEARCH("Riesgo Extremo",K7)))</formula>
    </cfRule>
  </conditionalFormatting>
  <conditionalFormatting sqref="H11">
    <cfRule type="containsText" dxfId="56" priority="44" stopIfTrue="1" operator="containsText" text="Riesgo Alto">
      <formula>NOT(ISERROR(SEARCH("Riesgo Alto",H11)))</formula>
    </cfRule>
    <cfRule type="containsText" dxfId="55" priority="45" stopIfTrue="1" operator="containsText" text="Riesgo Moderado">
      <formula>NOT(ISERROR(SEARCH("Riesgo Moderado",H11)))</formula>
    </cfRule>
    <cfRule type="containsText" dxfId="54" priority="46" stopIfTrue="1" operator="containsText" text="Riesgo Bajo">
      <formula>NOT(ISERROR(SEARCH("Riesgo Bajo",H11)))</formula>
    </cfRule>
    <cfRule type="containsText" dxfId="53" priority="47" stopIfTrue="1" operator="containsText" text="Riesgo Alto">
      <formula>NOT(ISERROR(SEARCH("Riesgo Alto",H11)))</formula>
    </cfRule>
    <cfRule type="containsText" dxfId="52" priority="48" stopIfTrue="1" operator="containsText" text="Riesgo Extremo">
      <formula>NOT(ISERROR(SEARCH("Riesgo Extremo",H11)))</formula>
    </cfRule>
  </conditionalFormatting>
  <conditionalFormatting sqref="H11">
    <cfRule type="containsText" dxfId="51" priority="43" stopIfTrue="1" operator="containsText" text="Riesgo Extremo">
      <formula>NOT(ISERROR(SEARCH("Riesgo Extremo",H11)))</formula>
    </cfRule>
  </conditionalFormatting>
  <conditionalFormatting sqref="H12">
    <cfRule type="containsText" dxfId="50" priority="38" stopIfTrue="1" operator="containsText" text="Riesgo Alto">
      <formula>NOT(ISERROR(SEARCH("Riesgo Alto",H12)))</formula>
    </cfRule>
    <cfRule type="containsText" dxfId="49" priority="39" stopIfTrue="1" operator="containsText" text="Riesgo Moderado">
      <formula>NOT(ISERROR(SEARCH("Riesgo Moderado",H12)))</formula>
    </cfRule>
    <cfRule type="containsText" dxfId="48" priority="40" stopIfTrue="1" operator="containsText" text="Riesgo Bajo">
      <formula>NOT(ISERROR(SEARCH("Riesgo Bajo",H12)))</formula>
    </cfRule>
    <cfRule type="containsText" dxfId="47" priority="41" stopIfTrue="1" operator="containsText" text="Riesgo Alto">
      <formula>NOT(ISERROR(SEARCH("Riesgo Alto",H12)))</formula>
    </cfRule>
    <cfRule type="containsText" dxfId="46" priority="42" stopIfTrue="1" operator="containsText" text="Riesgo Extremo">
      <formula>NOT(ISERROR(SEARCH("Riesgo Extremo",H12)))</formula>
    </cfRule>
  </conditionalFormatting>
  <conditionalFormatting sqref="H12">
    <cfRule type="containsText" dxfId="45" priority="37" stopIfTrue="1" operator="containsText" text="Riesgo Extremo">
      <formula>NOT(ISERROR(SEARCH("Riesgo Extremo",H12)))</formula>
    </cfRule>
  </conditionalFormatting>
  <conditionalFormatting sqref="H14">
    <cfRule type="containsText" dxfId="44" priority="32" stopIfTrue="1" operator="containsText" text="Riesgo Alto">
      <formula>NOT(ISERROR(SEARCH("Riesgo Alto",H14)))</formula>
    </cfRule>
    <cfRule type="containsText" dxfId="43" priority="33" stopIfTrue="1" operator="containsText" text="Riesgo Moderado">
      <formula>NOT(ISERROR(SEARCH("Riesgo Moderado",H14)))</formula>
    </cfRule>
    <cfRule type="containsText" dxfId="42" priority="34" stopIfTrue="1" operator="containsText" text="Riesgo Bajo">
      <formula>NOT(ISERROR(SEARCH("Riesgo Bajo",H14)))</formula>
    </cfRule>
    <cfRule type="containsText" dxfId="41" priority="35" stopIfTrue="1" operator="containsText" text="Riesgo Alto">
      <formula>NOT(ISERROR(SEARCH("Riesgo Alto",H14)))</formula>
    </cfRule>
    <cfRule type="containsText" dxfId="40" priority="36" stopIfTrue="1" operator="containsText" text="Riesgo Extremo">
      <formula>NOT(ISERROR(SEARCH("Riesgo Extremo",H14)))</formula>
    </cfRule>
  </conditionalFormatting>
  <conditionalFormatting sqref="H14">
    <cfRule type="containsText" dxfId="39" priority="31" stopIfTrue="1" operator="containsText" text="Riesgo Extremo">
      <formula>NOT(ISERROR(SEARCH("Riesgo Extremo",H14)))</formula>
    </cfRule>
  </conditionalFormatting>
  <conditionalFormatting sqref="K11">
    <cfRule type="containsText" dxfId="38" priority="26" stopIfTrue="1" operator="containsText" text="Riesgo Alto">
      <formula>NOT(ISERROR(SEARCH("Riesgo Alto",K11)))</formula>
    </cfRule>
    <cfRule type="containsText" dxfId="37" priority="27" stopIfTrue="1" operator="containsText" text="Riesgo Moderado">
      <formula>NOT(ISERROR(SEARCH("Riesgo Moderado",K11)))</formula>
    </cfRule>
    <cfRule type="containsText" dxfId="36" priority="28" stopIfTrue="1" operator="containsText" text="Riesgo Bajo">
      <formula>NOT(ISERROR(SEARCH("Riesgo Bajo",K11)))</formula>
    </cfRule>
    <cfRule type="containsText" dxfId="35" priority="29" stopIfTrue="1" operator="containsText" text="Riesgo Alto">
      <formula>NOT(ISERROR(SEARCH("Riesgo Alto",K11)))</formula>
    </cfRule>
    <cfRule type="containsText" dxfId="34" priority="30" stopIfTrue="1" operator="containsText" text="Riesgo Extremo">
      <formula>NOT(ISERROR(SEARCH("Riesgo Extremo",K11)))</formula>
    </cfRule>
  </conditionalFormatting>
  <conditionalFormatting sqref="K11">
    <cfRule type="containsText" dxfId="33" priority="25" stopIfTrue="1" operator="containsText" text="Riesgo Extremo">
      <formula>NOT(ISERROR(SEARCH("Riesgo Extremo",K11)))</formula>
    </cfRule>
  </conditionalFormatting>
  <conditionalFormatting sqref="K12">
    <cfRule type="containsText" dxfId="32" priority="20" stopIfTrue="1" operator="containsText" text="Riesgo Alto">
      <formula>NOT(ISERROR(SEARCH("Riesgo Alto",K12)))</formula>
    </cfRule>
    <cfRule type="containsText" dxfId="31" priority="21" stopIfTrue="1" operator="containsText" text="Riesgo Moderado">
      <formula>NOT(ISERROR(SEARCH("Riesgo Moderado",K12)))</formula>
    </cfRule>
    <cfRule type="containsText" dxfId="30" priority="22" stopIfTrue="1" operator="containsText" text="Riesgo Bajo">
      <formula>NOT(ISERROR(SEARCH("Riesgo Bajo",K12)))</formula>
    </cfRule>
    <cfRule type="containsText" dxfId="29" priority="23" stopIfTrue="1" operator="containsText" text="Riesgo Alto">
      <formula>NOT(ISERROR(SEARCH("Riesgo Alto",K12)))</formula>
    </cfRule>
    <cfRule type="containsText" dxfId="28" priority="24" stopIfTrue="1" operator="containsText" text="Riesgo Extremo">
      <formula>NOT(ISERROR(SEARCH("Riesgo Extremo",K12)))</formula>
    </cfRule>
  </conditionalFormatting>
  <conditionalFormatting sqref="K12">
    <cfRule type="containsText" dxfId="27" priority="19" stopIfTrue="1" operator="containsText" text="Riesgo Extremo">
      <formula>NOT(ISERROR(SEARCH("Riesgo Extremo",K12)))</formula>
    </cfRule>
  </conditionalFormatting>
  <conditionalFormatting sqref="K13">
    <cfRule type="containsText" dxfId="26" priority="14" stopIfTrue="1" operator="containsText" text="Riesgo Alto">
      <formula>NOT(ISERROR(SEARCH("Riesgo Alto",K13)))</formula>
    </cfRule>
    <cfRule type="containsText" dxfId="25" priority="15" stopIfTrue="1" operator="containsText" text="Riesgo Moderado">
      <formula>NOT(ISERROR(SEARCH("Riesgo Moderado",K13)))</formula>
    </cfRule>
    <cfRule type="containsText" dxfId="24" priority="16" stopIfTrue="1" operator="containsText" text="Riesgo Bajo">
      <formula>NOT(ISERROR(SEARCH("Riesgo Bajo",K13)))</formula>
    </cfRule>
    <cfRule type="containsText" dxfId="23" priority="17" stopIfTrue="1" operator="containsText" text="Riesgo Alto">
      <formula>NOT(ISERROR(SEARCH("Riesgo Alto",K13)))</formula>
    </cfRule>
    <cfRule type="containsText" dxfId="22" priority="18" stopIfTrue="1" operator="containsText" text="Riesgo Extremo">
      <formula>NOT(ISERROR(SEARCH("Riesgo Extremo",K13)))</formula>
    </cfRule>
  </conditionalFormatting>
  <conditionalFormatting sqref="K13">
    <cfRule type="containsText" dxfId="21" priority="13" stopIfTrue="1" operator="containsText" text="Riesgo Extremo">
      <formula>NOT(ISERROR(SEARCH("Riesgo Extremo",K13)))</formula>
    </cfRule>
  </conditionalFormatting>
  <conditionalFormatting sqref="K14">
    <cfRule type="containsText" dxfId="20" priority="8" stopIfTrue="1" operator="containsText" text="Riesgo Alto">
      <formula>NOT(ISERROR(SEARCH("Riesgo Alto",K14)))</formula>
    </cfRule>
    <cfRule type="containsText" dxfId="19" priority="9" stopIfTrue="1" operator="containsText" text="Riesgo Moderado">
      <formula>NOT(ISERROR(SEARCH("Riesgo Moderado",K14)))</formula>
    </cfRule>
    <cfRule type="containsText" dxfId="18" priority="10" stopIfTrue="1" operator="containsText" text="Riesgo Bajo">
      <formula>NOT(ISERROR(SEARCH("Riesgo Bajo",K14)))</formula>
    </cfRule>
    <cfRule type="containsText" dxfId="17" priority="11" stopIfTrue="1" operator="containsText" text="Riesgo Alto">
      <formula>NOT(ISERROR(SEARCH("Riesgo Alto",K14)))</formula>
    </cfRule>
    <cfRule type="containsText" dxfId="16" priority="12" stopIfTrue="1" operator="containsText" text="Riesgo Extremo">
      <formula>NOT(ISERROR(SEARCH("Riesgo Extremo",K14)))</formula>
    </cfRule>
  </conditionalFormatting>
  <conditionalFormatting sqref="K14">
    <cfRule type="containsText" dxfId="15" priority="7" stopIfTrue="1" operator="containsText" text="Riesgo Extremo">
      <formula>NOT(ISERROR(SEARCH("Riesgo Extremo",K14)))</formula>
    </cfRule>
  </conditionalFormatting>
  <conditionalFormatting sqref="H13">
    <cfRule type="containsText" dxfId="14" priority="2" stopIfTrue="1" operator="containsText" text="Riesgo Alto">
      <formula>NOT(ISERROR(SEARCH("Riesgo Alto",H13)))</formula>
    </cfRule>
    <cfRule type="containsText" dxfId="13" priority="3" stopIfTrue="1" operator="containsText" text="Riesgo Moderado">
      <formula>NOT(ISERROR(SEARCH("Riesgo Moderado",H13)))</formula>
    </cfRule>
    <cfRule type="containsText" dxfId="12" priority="4" stopIfTrue="1" operator="containsText" text="Riesgo Bajo">
      <formula>NOT(ISERROR(SEARCH("Riesgo Bajo",H13)))</formula>
    </cfRule>
    <cfRule type="containsText" dxfId="11" priority="5" stopIfTrue="1" operator="containsText" text="Riesgo Alto">
      <formula>NOT(ISERROR(SEARCH("Riesgo Alto",H13)))</formula>
    </cfRule>
    <cfRule type="containsText" dxfId="10" priority="6" stopIfTrue="1" operator="containsText" text="Riesgo Extremo">
      <formula>NOT(ISERROR(SEARCH("Riesgo Extremo",H13)))</formula>
    </cfRule>
  </conditionalFormatting>
  <conditionalFormatting sqref="H13">
    <cfRule type="containsText" dxfId="9" priority="1" stopIfTrue="1" operator="containsText" text="Riesgo Extremo">
      <formula>NOT(ISERROR(SEARCH("Riesgo Extremo",H13)))</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0"/>
    <pageSetUpPr fitToPage="1"/>
  </sheetPr>
  <dimension ref="B2:U28"/>
  <sheetViews>
    <sheetView topLeftCell="A4" workbookViewId="0">
      <selection activeCell="H14" sqref="H14"/>
    </sheetView>
  </sheetViews>
  <sheetFormatPr baseColWidth="10" defaultRowHeight="12.75" x14ac:dyDescent="0.2"/>
  <cols>
    <col min="1" max="1" width="7" customWidth="1"/>
    <col min="2" max="3" width="9.7109375" customWidth="1"/>
    <col min="4" max="4" width="27.140625" customWidth="1"/>
    <col min="5" max="5" width="13.85546875" customWidth="1"/>
    <col min="6" max="6" width="26.140625" customWidth="1"/>
    <col min="7" max="7" width="16.28515625" customWidth="1"/>
    <col min="8" max="8" width="21.140625" bestFit="1" customWidth="1"/>
    <col min="9" max="9" width="21.7109375" customWidth="1"/>
    <col min="10" max="10" width="22.85546875" customWidth="1"/>
    <col min="11" max="12" width="19.7109375" customWidth="1"/>
    <col min="13" max="13" width="24" customWidth="1"/>
    <col min="14" max="14" width="51.140625" customWidth="1"/>
    <col min="15" max="16" width="22" customWidth="1"/>
    <col min="17" max="20" width="26.140625" customWidth="1"/>
    <col min="21" max="21" width="22" customWidth="1"/>
  </cols>
  <sheetData>
    <row r="2" spans="2:21" ht="22.5" customHeight="1" x14ac:dyDescent="0.2">
      <c r="B2" s="901"/>
      <c r="C2" s="901"/>
      <c r="D2" s="901"/>
      <c r="E2" s="901"/>
      <c r="F2" s="901"/>
      <c r="G2" s="886" t="s">
        <v>0</v>
      </c>
      <c r="H2" s="887"/>
      <c r="I2" s="887"/>
      <c r="J2" s="887"/>
      <c r="K2" s="887"/>
      <c r="L2" s="887"/>
      <c r="M2" s="887"/>
      <c r="N2" s="887"/>
      <c r="O2" s="887"/>
      <c r="P2" s="888"/>
      <c r="Q2" s="919" t="s">
        <v>157</v>
      </c>
      <c r="R2" s="919"/>
      <c r="S2" s="919"/>
      <c r="T2" s="919"/>
      <c r="U2" s="919"/>
    </row>
    <row r="3" spans="2:21" ht="22.5" customHeight="1" x14ac:dyDescent="0.2">
      <c r="B3" s="901"/>
      <c r="C3" s="901"/>
      <c r="D3" s="901"/>
      <c r="E3" s="901"/>
      <c r="F3" s="901"/>
      <c r="G3" s="886" t="s">
        <v>1</v>
      </c>
      <c r="H3" s="887"/>
      <c r="I3" s="887"/>
      <c r="J3" s="887"/>
      <c r="K3" s="887"/>
      <c r="L3" s="887"/>
      <c r="M3" s="887"/>
      <c r="N3" s="887"/>
      <c r="O3" s="887"/>
      <c r="P3" s="888"/>
      <c r="Q3" s="885" t="s">
        <v>158</v>
      </c>
      <c r="R3" s="885"/>
      <c r="S3" s="885"/>
      <c r="T3" s="885"/>
      <c r="U3" s="885"/>
    </row>
    <row r="4" spans="2:21" ht="22.5" customHeight="1" x14ac:dyDescent="0.2">
      <c r="B4" s="901"/>
      <c r="C4" s="901"/>
      <c r="D4" s="901"/>
      <c r="E4" s="901"/>
      <c r="F4" s="901"/>
      <c r="G4" s="886" t="s">
        <v>2</v>
      </c>
      <c r="H4" s="887"/>
      <c r="I4" s="887"/>
      <c r="J4" s="887"/>
      <c r="K4" s="887"/>
      <c r="L4" s="887"/>
      <c r="M4" s="887"/>
      <c r="N4" s="887"/>
      <c r="O4" s="887"/>
      <c r="P4" s="888"/>
      <c r="Q4" s="898" t="s">
        <v>159</v>
      </c>
      <c r="R4" s="898"/>
      <c r="S4" s="898"/>
      <c r="T4" s="898"/>
      <c r="U4" s="898"/>
    </row>
    <row r="5" spans="2:21" ht="22.5" customHeight="1" x14ac:dyDescent="0.2">
      <c r="B5" s="901"/>
      <c r="C5" s="901"/>
      <c r="D5" s="901"/>
      <c r="E5" s="901"/>
      <c r="F5" s="901"/>
      <c r="G5" s="886" t="s">
        <v>160</v>
      </c>
      <c r="H5" s="887"/>
      <c r="I5" s="887"/>
      <c r="J5" s="887"/>
      <c r="K5" s="887"/>
      <c r="L5" s="887"/>
      <c r="M5" s="887"/>
      <c r="N5" s="887"/>
      <c r="O5" s="887"/>
      <c r="P5" s="888"/>
      <c r="Q5" s="899" t="s">
        <v>20</v>
      </c>
      <c r="R5" s="899"/>
      <c r="S5" s="899"/>
      <c r="T5" s="899"/>
      <c r="U5" s="899"/>
    </row>
    <row r="7" spans="2:21" ht="16.5" customHeight="1" x14ac:dyDescent="0.2">
      <c r="B7" s="42"/>
      <c r="C7" s="42"/>
      <c r="D7" s="42"/>
      <c r="E7" s="42"/>
      <c r="F7" s="43"/>
      <c r="G7" s="43"/>
      <c r="H7" s="19"/>
      <c r="I7" s="19"/>
      <c r="J7" s="19"/>
      <c r="K7" s="19"/>
      <c r="L7" s="19"/>
      <c r="M7" s="19"/>
      <c r="N7" s="19"/>
    </row>
    <row r="8" spans="2:21" ht="25.5" customHeight="1" x14ac:dyDescent="0.2">
      <c r="B8" s="93" t="s">
        <v>161</v>
      </c>
      <c r="C8" s="94"/>
      <c r="D8" s="94"/>
      <c r="E8" s="49"/>
      <c r="F8" s="49"/>
      <c r="G8" s="49"/>
      <c r="H8" s="49"/>
      <c r="I8" s="49"/>
      <c r="J8" s="49"/>
      <c r="K8" s="49"/>
      <c r="L8" s="50"/>
      <c r="M8" s="916" t="s">
        <v>138</v>
      </c>
      <c r="N8" s="917"/>
      <c r="O8" s="917"/>
      <c r="P8" s="917"/>
      <c r="Q8" s="917"/>
      <c r="R8" s="917"/>
      <c r="S8" s="917"/>
      <c r="T8" s="917"/>
    </row>
    <row r="9" spans="2:21" s="1" customFormat="1" ht="24.75" customHeight="1" x14ac:dyDescent="0.25">
      <c r="B9" s="51"/>
      <c r="C9" s="52"/>
      <c r="D9" s="52"/>
      <c r="E9" s="52"/>
      <c r="F9" s="52"/>
      <c r="G9" s="52"/>
      <c r="H9" s="52"/>
      <c r="I9" s="52"/>
      <c r="J9" s="52"/>
      <c r="K9" s="52"/>
      <c r="L9" s="53"/>
      <c r="M9" s="918" t="s">
        <v>162</v>
      </c>
      <c r="N9" s="902" t="s">
        <v>140</v>
      </c>
      <c r="O9" s="902"/>
      <c r="P9" s="902"/>
      <c r="Q9" s="902" t="s">
        <v>141</v>
      </c>
      <c r="R9" s="902"/>
      <c r="S9" s="903" t="s">
        <v>142</v>
      </c>
      <c r="T9" s="903" t="s">
        <v>163</v>
      </c>
    </row>
    <row r="10" spans="2:21" s="3" customFormat="1" ht="39.75" customHeight="1" x14ac:dyDescent="0.2">
      <c r="B10" s="2" t="s">
        <v>9</v>
      </c>
      <c r="C10" s="2" t="s">
        <v>164</v>
      </c>
      <c r="D10" s="2" t="s">
        <v>143</v>
      </c>
      <c r="E10" s="8" t="s">
        <v>10</v>
      </c>
      <c r="F10" s="6" t="s">
        <v>48</v>
      </c>
      <c r="G10" s="6" t="s">
        <v>47</v>
      </c>
      <c r="H10" s="6" t="s">
        <v>165</v>
      </c>
      <c r="I10" s="6" t="s">
        <v>166</v>
      </c>
      <c r="J10" s="6" t="s">
        <v>167</v>
      </c>
      <c r="K10" s="6" t="s">
        <v>13</v>
      </c>
      <c r="L10" s="6" t="s">
        <v>145</v>
      </c>
      <c r="M10" s="904"/>
      <c r="N10" s="87" t="s">
        <v>42</v>
      </c>
      <c r="O10" s="87" t="s">
        <v>146</v>
      </c>
      <c r="P10" s="87" t="s">
        <v>147</v>
      </c>
      <c r="Q10" s="87" t="s">
        <v>148</v>
      </c>
      <c r="R10" s="87" t="s">
        <v>149</v>
      </c>
      <c r="S10" s="904"/>
      <c r="T10" s="904"/>
    </row>
    <row r="11" spans="2:21" ht="24" customHeight="1" x14ac:dyDescent="0.2">
      <c r="B11" s="910" t="str">
        <f>'SEPG-F-007'!C23</f>
        <v>Plan de Acción</v>
      </c>
      <c r="C11" s="910"/>
      <c r="D11" s="924" t="e">
        <f>'SEPG-F-007'!#REF!</f>
        <v>#REF!</v>
      </c>
      <c r="E11" s="913" t="e">
        <f>'SEPG-F-007'!#REF!</f>
        <v>#REF!</v>
      </c>
      <c r="F11" s="85" t="e">
        <f>#REF!</f>
        <v>#REF!</v>
      </c>
      <c r="G11" s="85" t="e">
        <f>#REF!</f>
        <v>#REF!</v>
      </c>
      <c r="H11" s="86" t="e">
        <f>#REF!</f>
        <v>#REF!</v>
      </c>
      <c r="I11" s="95">
        <f>'SEPG-F-014'!H22</f>
        <v>0</v>
      </c>
      <c r="J11" s="86">
        <f>'SEPG-F-014'!R22</f>
        <v>-1</v>
      </c>
      <c r="K11" s="920">
        <f>'SEPG-F-007'!O23</f>
        <v>0</v>
      </c>
      <c r="L11" s="921" t="s">
        <v>150</v>
      </c>
      <c r="M11" s="905" t="e">
        <f>#REF!</f>
        <v>#REF!</v>
      </c>
      <c r="N11" s="905" t="e">
        <f>#REF!</f>
        <v>#REF!</v>
      </c>
      <c r="O11" s="905" t="e">
        <f>#REF!</f>
        <v>#REF!</v>
      </c>
      <c r="P11" s="905" t="e">
        <f>#REF!</f>
        <v>#REF!</v>
      </c>
      <c r="Q11" s="905" t="e">
        <f>#REF!</f>
        <v>#REF!</v>
      </c>
      <c r="R11" s="905" t="e">
        <f>#REF!</f>
        <v>#REF!</v>
      </c>
      <c r="S11" s="905" t="e">
        <f>#REF!</f>
        <v>#REF!</v>
      </c>
      <c r="T11" s="905"/>
    </row>
    <row r="12" spans="2:21" ht="24" customHeight="1" x14ac:dyDescent="0.2">
      <c r="B12" s="911"/>
      <c r="C12" s="911"/>
      <c r="D12" s="925"/>
      <c r="E12" s="914"/>
      <c r="F12" s="908" t="e">
        <f>#REF!</f>
        <v>#REF!</v>
      </c>
      <c r="G12" s="908" t="e">
        <f>#REF!</f>
        <v>#REF!</v>
      </c>
      <c r="H12" s="908" t="e">
        <f>#REF!</f>
        <v>#REF!</v>
      </c>
      <c r="I12" s="96" t="str">
        <f>'SEPG-F-014'!G23</f>
        <v xml:space="preserve">Auditorias internas y externas </v>
      </c>
      <c r="J12" s="908">
        <f>'SEPG-F-014'!R23</f>
        <v>-2</v>
      </c>
      <c r="K12" s="908"/>
      <c r="L12" s="922"/>
      <c r="M12" s="906"/>
      <c r="N12" s="906"/>
      <c r="O12" s="906"/>
      <c r="P12" s="906"/>
      <c r="Q12" s="906"/>
      <c r="R12" s="906"/>
      <c r="S12" s="906"/>
      <c r="T12" s="906"/>
    </row>
    <row r="13" spans="2:21" ht="24" customHeight="1" x14ac:dyDescent="0.2">
      <c r="B13" s="912"/>
      <c r="C13" s="911"/>
      <c r="D13" s="925"/>
      <c r="E13" s="915"/>
      <c r="F13" s="909"/>
      <c r="G13" s="909"/>
      <c r="H13" s="909"/>
      <c r="I13" s="97" t="str">
        <f>'SEPG-F-014'!G24</f>
        <v>Comité MIPG</v>
      </c>
      <c r="J13" s="909"/>
      <c r="K13" s="909"/>
      <c r="L13" s="923"/>
      <c r="M13" s="907"/>
      <c r="N13" s="907"/>
      <c r="O13" s="907"/>
      <c r="P13" s="907"/>
      <c r="Q13" s="907"/>
      <c r="R13" s="907"/>
      <c r="S13" s="907"/>
      <c r="T13" s="907"/>
    </row>
    <row r="14" spans="2:21" ht="24" customHeight="1" x14ac:dyDescent="0.2">
      <c r="B14" s="910" t="str">
        <f>'SEPG-F-007'!C24</f>
        <v>Plan de Acción</v>
      </c>
      <c r="C14" s="911"/>
      <c r="D14" s="925"/>
      <c r="E14" s="913" t="str">
        <f>'SEPG-F-007'!E23</f>
        <v xml:space="preserve">Contar con información que permita evaluar el tráfico y  recaudo en las concesiones y así mejorar la confiabilidad de las proyecciones de contingencia a cargo de la Entidad. </v>
      </c>
      <c r="F14" s="85" t="e">
        <f>#REF!</f>
        <v>#REF!</v>
      </c>
      <c r="G14" s="85" t="e">
        <f>#REF!</f>
        <v>#REF!</v>
      </c>
      <c r="H14" s="86" t="e">
        <f>#REF!</f>
        <v>#REF!</v>
      </c>
      <c r="I14" s="95" t="str">
        <f>'SEPG-F-014'!G25</f>
        <v>Matrices de seguimiento</v>
      </c>
      <c r="J14" s="86">
        <f>'SEPG-F-014'!R25</f>
        <v>-2</v>
      </c>
      <c r="K14" s="920">
        <f>'SEPG-F-007'!O24</f>
        <v>0</v>
      </c>
      <c r="L14" s="921" t="s">
        <v>150</v>
      </c>
      <c r="M14" s="905" t="e">
        <f>#REF!</f>
        <v>#REF!</v>
      </c>
      <c r="N14" s="905" t="e">
        <f>#REF!</f>
        <v>#REF!</v>
      </c>
      <c r="O14" s="905" t="e">
        <f>#REF!</f>
        <v>#REF!</v>
      </c>
      <c r="P14" s="905" t="e">
        <f>#REF!</f>
        <v>#REF!</v>
      </c>
      <c r="Q14" s="905" t="e">
        <f>#REF!</f>
        <v>#REF!</v>
      </c>
      <c r="R14" s="905" t="e">
        <f>#REF!</f>
        <v>#REF!</v>
      </c>
      <c r="S14" s="905" t="e">
        <f>#REF!</f>
        <v>#REF!</v>
      </c>
      <c r="T14" s="905"/>
    </row>
    <row r="15" spans="2:21" ht="24" customHeight="1" x14ac:dyDescent="0.2">
      <c r="B15" s="911"/>
      <c r="C15" s="911"/>
      <c r="D15" s="925"/>
      <c r="E15" s="914"/>
      <c r="F15" s="908" t="e">
        <f>#REF!</f>
        <v>#REF!</v>
      </c>
      <c r="G15" s="908" t="e">
        <f>#REF!</f>
        <v>#REF!</v>
      </c>
      <c r="H15" s="908" t="e">
        <f>#REF!</f>
        <v>#REF!</v>
      </c>
      <c r="I15" s="96" t="e">
        <f>'SEPG-F-014'!#REF!</f>
        <v>#REF!</v>
      </c>
      <c r="J15" s="908" t="e">
        <f>'SEPG-F-014'!#REF!</f>
        <v>#REF!</v>
      </c>
      <c r="K15" s="908"/>
      <c r="L15" s="922"/>
      <c r="M15" s="906"/>
      <c r="N15" s="906"/>
      <c r="O15" s="906"/>
      <c r="P15" s="906"/>
      <c r="Q15" s="906"/>
      <c r="R15" s="906"/>
      <c r="S15" s="906"/>
      <c r="T15" s="906"/>
    </row>
    <row r="16" spans="2:21" ht="24" customHeight="1" x14ac:dyDescent="0.2">
      <c r="B16" s="912"/>
      <c r="C16" s="911"/>
      <c r="D16" s="925"/>
      <c r="E16" s="915"/>
      <c r="F16" s="909"/>
      <c r="G16" s="909"/>
      <c r="H16" s="909"/>
      <c r="I16" s="97" t="e">
        <f>'SEPG-F-014'!#REF!</f>
        <v>#REF!</v>
      </c>
      <c r="J16" s="909"/>
      <c r="K16" s="909"/>
      <c r="L16" s="923"/>
      <c r="M16" s="907"/>
      <c r="N16" s="907"/>
      <c r="O16" s="907"/>
      <c r="P16" s="907"/>
      <c r="Q16" s="907"/>
      <c r="R16" s="907"/>
      <c r="S16" s="907"/>
      <c r="T16" s="907"/>
    </row>
    <row r="17" spans="2:21" ht="24" customHeight="1" x14ac:dyDescent="0.2">
      <c r="B17" s="910" t="e">
        <f>'SEPG-F-007'!#REF!</f>
        <v>#REF!</v>
      </c>
      <c r="C17" s="911"/>
      <c r="D17" s="925"/>
      <c r="E17" s="913" t="e">
        <f>'SEPG-F-007'!#REF!</f>
        <v>#REF!</v>
      </c>
      <c r="F17" s="85" t="e">
        <f>#REF!</f>
        <v>#REF!</v>
      </c>
      <c r="G17" s="85" t="e">
        <f>#REF!</f>
        <v>#REF!</v>
      </c>
      <c r="H17" s="86" t="e">
        <f>#REF!</f>
        <v>#REF!</v>
      </c>
      <c r="I17" s="95" t="str">
        <f>'SEPG-F-014'!G27</f>
        <v>Metodología para elaboración del Anteproyecto de presupuesto</v>
      </c>
      <c r="J17" s="86">
        <f>'SEPG-F-014'!R27</f>
        <v>-2</v>
      </c>
      <c r="K17" s="920" t="e">
        <f>'SEPG-F-007'!#REF!</f>
        <v>#REF!</v>
      </c>
      <c r="L17" s="921" t="s">
        <v>168</v>
      </c>
      <c r="M17" s="905" t="e">
        <f>#REF!</f>
        <v>#REF!</v>
      </c>
      <c r="N17" s="905" t="e">
        <f>#REF!</f>
        <v>#REF!</v>
      </c>
      <c r="O17" s="905" t="e">
        <f>#REF!</f>
        <v>#REF!</v>
      </c>
      <c r="P17" s="905" t="e">
        <f>#REF!</f>
        <v>#REF!</v>
      </c>
      <c r="Q17" s="905" t="e">
        <f>#REF!</f>
        <v>#REF!</v>
      </c>
      <c r="R17" s="905" t="e">
        <f>#REF!</f>
        <v>#REF!</v>
      </c>
      <c r="S17" s="905" t="e">
        <f>#REF!</f>
        <v>#REF!</v>
      </c>
      <c r="T17" s="905"/>
    </row>
    <row r="18" spans="2:21" ht="24" customHeight="1" x14ac:dyDescent="0.2">
      <c r="B18" s="911"/>
      <c r="C18" s="911"/>
      <c r="D18" s="925"/>
      <c r="E18" s="914"/>
      <c r="F18" s="908" t="e">
        <f>#REF!</f>
        <v>#REF!</v>
      </c>
      <c r="G18" s="908" t="e">
        <f>#REF!</f>
        <v>#REF!</v>
      </c>
      <c r="H18" s="908" t="e">
        <f>#REF!</f>
        <v>#REF!</v>
      </c>
      <c r="I18" s="96" t="str">
        <f>'SEPG-F-014'!G28</f>
        <v>Seguimiento a la ejecución presupuestal y proyección de la misma</v>
      </c>
      <c r="J18" s="900">
        <f>'SEPG-F-014'!R28</f>
        <v>-2</v>
      </c>
      <c r="K18" s="908"/>
      <c r="L18" s="922"/>
      <c r="M18" s="906"/>
      <c r="N18" s="906"/>
      <c r="O18" s="906"/>
      <c r="P18" s="906"/>
      <c r="Q18" s="906"/>
      <c r="R18" s="906"/>
      <c r="S18" s="906"/>
      <c r="T18" s="906"/>
    </row>
    <row r="19" spans="2:21" ht="24" customHeight="1" x14ac:dyDescent="0.2">
      <c r="B19" s="912"/>
      <c r="C19" s="911"/>
      <c r="D19" s="925"/>
      <c r="E19" s="915"/>
      <c r="F19" s="909"/>
      <c r="G19" s="909"/>
      <c r="H19" s="909"/>
      <c r="I19" s="97" t="e">
        <f>'SEPG-F-014'!#REF!</f>
        <v>#REF!</v>
      </c>
      <c r="J19" s="900"/>
      <c r="K19" s="909"/>
      <c r="L19" s="923"/>
      <c r="M19" s="907"/>
      <c r="N19" s="907"/>
      <c r="O19" s="907"/>
      <c r="P19" s="907"/>
      <c r="Q19" s="907"/>
      <c r="R19" s="907"/>
      <c r="S19" s="907"/>
      <c r="T19" s="907"/>
    </row>
    <row r="20" spans="2:21" ht="24" customHeight="1" x14ac:dyDescent="0.2">
      <c r="B20" s="910" t="e">
        <f>'SEPG-F-007'!#REF!</f>
        <v>#REF!</v>
      </c>
      <c r="C20" s="911"/>
      <c r="D20" s="925"/>
      <c r="E20" s="913" t="e">
        <f>'SEPG-F-007'!#REF!</f>
        <v>#REF!</v>
      </c>
      <c r="F20" s="85" t="e">
        <f>#REF!</f>
        <v>#REF!</v>
      </c>
      <c r="G20" s="85" t="e">
        <f>#REF!</f>
        <v>#REF!</v>
      </c>
      <c r="H20" s="86" t="e">
        <f>#REF!</f>
        <v>#REF!</v>
      </c>
      <c r="I20" s="95">
        <f>'SEPG-F-014'!G29</f>
        <v>0</v>
      </c>
      <c r="J20" s="86">
        <f>'SEPG-F-014'!R29</f>
        <v>-2</v>
      </c>
      <c r="K20" s="920" t="e">
        <f>'SEPG-F-007'!#REF!</f>
        <v>#REF!</v>
      </c>
      <c r="L20" s="921" t="s">
        <v>169</v>
      </c>
      <c r="M20" s="905" t="e">
        <f>#REF!</f>
        <v>#REF!</v>
      </c>
      <c r="N20" s="905" t="e">
        <f>#REF!</f>
        <v>#REF!</v>
      </c>
      <c r="O20" s="905" t="e">
        <f>#REF!</f>
        <v>#REF!</v>
      </c>
      <c r="P20" s="905" t="e">
        <f>#REF!</f>
        <v>#REF!</v>
      </c>
      <c r="Q20" s="905" t="e">
        <f>#REF!</f>
        <v>#REF!</v>
      </c>
      <c r="R20" s="905" t="e">
        <f>#REF!</f>
        <v>#REF!</v>
      </c>
      <c r="S20" s="905" t="e">
        <f>#REF!</f>
        <v>#REF!</v>
      </c>
      <c r="T20" s="905"/>
    </row>
    <row r="21" spans="2:21" ht="24" customHeight="1" x14ac:dyDescent="0.2">
      <c r="B21" s="911"/>
      <c r="C21" s="911"/>
      <c r="D21" s="925"/>
      <c r="E21" s="914"/>
      <c r="F21" s="908" t="e">
        <f>#REF!</f>
        <v>#REF!</v>
      </c>
      <c r="G21" s="908" t="e">
        <f>#REF!</f>
        <v>#REF!</v>
      </c>
      <c r="H21" s="908" t="e">
        <f>#REF!</f>
        <v>#REF!</v>
      </c>
      <c r="I21" s="96">
        <f>'SEPG-F-014'!G30</f>
        <v>0</v>
      </c>
      <c r="J21" s="908">
        <f>'SEPG-F-014'!R30</f>
        <v>0</v>
      </c>
      <c r="K21" s="908"/>
      <c r="L21" s="922"/>
      <c r="M21" s="906"/>
      <c r="N21" s="906"/>
      <c r="O21" s="906"/>
      <c r="P21" s="906"/>
      <c r="Q21" s="906"/>
      <c r="R21" s="906"/>
      <c r="S21" s="906"/>
      <c r="T21" s="906"/>
    </row>
    <row r="22" spans="2:21" ht="24" customHeight="1" x14ac:dyDescent="0.2">
      <c r="B22" s="912"/>
      <c r="C22" s="911"/>
      <c r="D22" s="925"/>
      <c r="E22" s="915"/>
      <c r="F22" s="909"/>
      <c r="G22" s="909"/>
      <c r="H22" s="909"/>
      <c r="I22" s="97">
        <f>'SEPG-F-014'!G31</f>
        <v>0</v>
      </c>
      <c r="J22" s="909"/>
      <c r="K22" s="909"/>
      <c r="L22" s="923"/>
      <c r="M22" s="907"/>
      <c r="N22" s="907"/>
      <c r="O22" s="907"/>
      <c r="P22" s="907"/>
      <c r="Q22" s="907"/>
      <c r="R22" s="907"/>
      <c r="S22" s="907"/>
      <c r="T22" s="907"/>
    </row>
    <row r="23" spans="2:21" ht="24" customHeight="1" x14ac:dyDescent="0.2">
      <c r="B23" s="910" t="e">
        <f>'SEPG-F-007'!#REF!</f>
        <v>#REF!</v>
      </c>
      <c r="C23" s="911"/>
      <c r="D23" s="925"/>
      <c r="E23" s="913" t="e">
        <f>'SEPG-F-007'!#REF!</f>
        <v>#REF!</v>
      </c>
      <c r="F23" s="85" t="e">
        <f>#REF!</f>
        <v>#REF!</v>
      </c>
      <c r="G23" s="85" t="e">
        <f>#REF!</f>
        <v>#REF!</v>
      </c>
      <c r="H23" s="86" t="e">
        <f>#REF!</f>
        <v>#REF!</v>
      </c>
      <c r="I23" s="95">
        <f>'SEPG-F-014'!G50</f>
        <v>0</v>
      </c>
      <c r="J23" s="86">
        <f>'SEPG-F-014'!R50</f>
        <v>0</v>
      </c>
      <c r="K23" s="920" t="e">
        <f>'SEPG-F-007'!#REF!</f>
        <v>#REF!</v>
      </c>
      <c r="L23" s="921" t="s">
        <v>151</v>
      </c>
      <c r="M23" s="905" t="e">
        <f>#REF!</f>
        <v>#REF!</v>
      </c>
      <c r="N23" s="905" t="e">
        <f>#REF!</f>
        <v>#REF!</v>
      </c>
      <c r="O23" s="905" t="e">
        <f>#REF!</f>
        <v>#REF!</v>
      </c>
      <c r="P23" s="905" t="e">
        <f>#REF!</f>
        <v>#REF!</v>
      </c>
      <c r="Q23" s="905" t="e">
        <f>#REF!</f>
        <v>#REF!</v>
      </c>
      <c r="R23" s="905" t="e">
        <f>#REF!</f>
        <v>#REF!</v>
      </c>
      <c r="S23" s="905" t="e">
        <f>#REF!</f>
        <v>#REF!</v>
      </c>
      <c r="T23" s="905"/>
    </row>
    <row r="24" spans="2:21" ht="24" customHeight="1" x14ac:dyDescent="0.2">
      <c r="B24" s="911"/>
      <c r="C24" s="911"/>
      <c r="D24" s="925"/>
      <c r="E24" s="914"/>
      <c r="F24" s="908" t="e">
        <f>#REF!</f>
        <v>#REF!</v>
      </c>
      <c r="G24" s="908" t="e">
        <f>#REF!</f>
        <v>#REF!</v>
      </c>
      <c r="H24" s="908" t="e">
        <f>#REF!</f>
        <v>#REF!</v>
      </c>
      <c r="I24" s="96">
        <f>'SEPG-F-014'!G51</f>
        <v>0</v>
      </c>
      <c r="J24" s="908">
        <f>'SEPG-F-014'!R51</f>
        <v>0</v>
      </c>
      <c r="K24" s="908"/>
      <c r="L24" s="922"/>
      <c r="M24" s="906"/>
      <c r="N24" s="906"/>
      <c r="O24" s="906"/>
      <c r="P24" s="906"/>
      <c r="Q24" s="906"/>
      <c r="R24" s="906"/>
      <c r="S24" s="906"/>
      <c r="T24" s="906"/>
    </row>
    <row r="25" spans="2:21" ht="24" customHeight="1" x14ac:dyDescent="0.2">
      <c r="B25" s="912"/>
      <c r="C25" s="912"/>
      <c r="D25" s="926"/>
      <c r="E25" s="915"/>
      <c r="F25" s="909"/>
      <c r="G25" s="909"/>
      <c r="H25" s="909"/>
      <c r="I25" s="97">
        <f>'SEPG-F-014'!G52</f>
        <v>0</v>
      </c>
      <c r="J25" s="909"/>
      <c r="K25" s="909"/>
      <c r="L25" s="923"/>
      <c r="M25" s="907"/>
      <c r="N25" s="907"/>
      <c r="O25" s="907"/>
      <c r="P25" s="907"/>
      <c r="Q25" s="907"/>
      <c r="R25" s="907"/>
      <c r="S25" s="907"/>
      <c r="T25" s="907"/>
    </row>
    <row r="26" spans="2:21" ht="6.75" customHeight="1" thickBot="1" x14ac:dyDescent="0.25">
      <c r="B26" s="3"/>
      <c r="C26" s="3"/>
      <c r="D26" s="3"/>
      <c r="E26" s="3"/>
      <c r="F26" s="98"/>
      <c r="G26" s="9"/>
      <c r="H26" s="9"/>
      <c r="I26" s="9"/>
      <c r="J26" s="99"/>
      <c r="K26" s="9"/>
      <c r="L26" s="9"/>
      <c r="N26" s="3"/>
    </row>
    <row r="27" spans="2:21" ht="15.75" customHeight="1" thickBot="1" x14ac:dyDescent="0.25">
      <c r="B27" s="895" t="s">
        <v>170</v>
      </c>
      <c r="C27" s="896"/>
      <c r="D27" s="896"/>
      <c r="E27" s="896"/>
      <c r="F27" s="896"/>
      <c r="G27" s="896"/>
      <c r="H27" s="896"/>
      <c r="I27" s="897"/>
      <c r="J27" s="895" t="s">
        <v>6</v>
      </c>
      <c r="K27" s="896"/>
      <c r="L27" s="896"/>
      <c r="M27" s="896"/>
      <c r="N27" s="897"/>
      <c r="O27" s="889" t="s">
        <v>171</v>
      </c>
      <c r="P27" s="890"/>
      <c r="Q27" s="890"/>
      <c r="R27" s="890"/>
      <c r="S27" s="890"/>
      <c r="T27" s="890"/>
      <c r="U27" s="891"/>
    </row>
    <row r="28" spans="2:21" ht="52.5" customHeight="1" thickBot="1" x14ac:dyDescent="0.25">
      <c r="B28" s="892" t="s">
        <v>172</v>
      </c>
      <c r="C28" s="893"/>
      <c r="D28" s="893"/>
      <c r="E28" s="893"/>
      <c r="F28" s="893"/>
      <c r="G28" s="893"/>
      <c r="H28" s="893"/>
      <c r="I28" s="894"/>
      <c r="J28" s="892" t="s">
        <v>172</v>
      </c>
      <c r="K28" s="893"/>
      <c r="L28" s="893"/>
      <c r="M28" s="893"/>
      <c r="N28" s="894"/>
      <c r="O28" s="892" t="s">
        <v>173</v>
      </c>
      <c r="P28" s="893"/>
      <c r="Q28" s="893"/>
      <c r="R28" s="893"/>
      <c r="S28" s="893"/>
      <c r="T28" s="893"/>
      <c r="U28" s="894"/>
    </row>
  </sheetData>
  <mergeCells count="103">
    <mergeCell ref="P14:P16"/>
    <mergeCell ref="R20:R22"/>
    <mergeCell ref="Q11:Q13"/>
    <mergeCell ref="R11:R13"/>
    <mergeCell ref="R14:R16"/>
    <mergeCell ref="O14:O16"/>
    <mergeCell ref="T23:T25"/>
    <mergeCell ref="T17:T19"/>
    <mergeCell ref="T20:T22"/>
    <mergeCell ref="Q23:Q25"/>
    <mergeCell ref="R23:R25"/>
    <mergeCell ref="S23:S25"/>
    <mergeCell ref="P23:P25"/>
    <mergeCell ref="Q17:Q19"/>
    <mergeCell ref="R17:R19"/>
    <mergeCell ref="S11:S13"/>
    <mergeCell ref="Q14:Q16"/>
    <mergeCell ref="S20:S22"/>
    <mergeCell ref="Q20:Q22"/>
    <mergeCell ref="S17:S19"/>
    <mergeCell ref="P17:P19"/>
    <mergeCell ref="P20:P22"/>
    <mergeCell ref="M23:M25"/>
    <mergeCell ref="N23:N25"/>
    <mergeCell ref="M20:M22"/>
    <mergeCell ref="L14:L16"/>
    <mergeCell ref="L23:L25"/>
    <mergeCell ref="L20:L22"/>
    <mergeCell ref="N20:N22"/>
    <mergeCell ref="M14:M16"/>
    <mergeCell ref="N14:N16"/>
    <mergeCell ref="E11:E13"/>
    <mergeCell ref="H18:H19"/>
    <mergeCell ref="B11:B13"/>
    <mergeCell ref="F18:F19"/>
    <mergeCell ref="O20:O22"/>
    <mergeCell ref="O23:O25"/>
    <mergeCell ref="B20:B22"/>
    <mergeCell ref="F24:F25"/>
    <mergeCell ref="G24:G25"/>
    <mergeCell ref="H24:H25"/>
    <mergeCell ref="J15:J16"/>
    <mergeCell ref="K14:K16"/>
    <mergeCell ref="G18:G19"/>
    <mergeCell ref="B14:B16"/>
    <mergeCell ref="E14:E16"/>
    <mergeCell ref="B23:B25"/>
    <mergeCell ref="E23:E25"/>
    <mergeCell ref="E20:E22"/>
    <mergeCell ref="H15:H16"/>
    <mergeCell ref="D11:D25"/>
    <mergeCell ref="F21:F22"/>
    <mergeCell ref="G21:G22"/>
    <mergeCell ref="H21:H22"/>
    <mergeCell ref="J21:J22"/>
    <mergeCell ref="Q2:U2"/>
    <mergeCell ref="G3:P3"/>
    <mergeCell ref="J24:J25"/>
    <mergeCell ref="K17:K19"/>
    <mergeCell ref="K23:K25"/>
    <mergeCell ref="K20:K22"/>
    <mergeCell ref="T9:T10"/>
    <mergeCell ref="T14:T16"/>
    <mergeCell ref="F15:F16"/>
    <mergeCell ref="G15:G16"/>
    <mergeCell ref="N17:N19"/>
    <mergeCell ref="S14:S16"/>
    <mergeCell ref="L17:L19"/>
    <mergeCell ref="M17:M19"/>
    <mergeCell ref="O17:O19"/>
    <mergeCell ref="L11:L13"/>
    <mergeCell ref="H12:H13"/>
    <mergeCell ref="J12:J13"/>
    <mergeCell ref="M11:M13"/>
    <mergeCell ref="N11:N13"/>
    <mergeCell ref="K11:K13"/>
    <mergeCell ref="N9:P9"/>
    <mergeCell ref="O11:O13"/>
    <mergeCell ref="P11:P13"/>
    <mergeCell ref="Q3:U3"/>
    <mergeCell ref="G4:P4"/>
    <mergeCell ref="O27:U27"/>
    <mergeCell ref="O28:U28"/>
    <mergeCell ref="J27:N27"/>
    <mergeCell ref="J28:N28"/>
    <mergeCell ref="B27:I27"/>
    <mergeCell ref="B28:I28"/>
    <mergeCell ref="Q4:U4"/>
    <mergeCell ref="G5:P5"/>
    <mergeCell ref="Q5:U5"/>
    <mergeCell ref="J18:J19"/>
    <mergeCell ref="B2:F5"/>
    <mergeCell ref="Q9:R9"/>
    <mergeCell ref="S9:S10"/>
    <mergeCell ref="T11:T13"/>
    <mergeCell ref="F12:F13"/>
    <mergeCell ref="G12:G13"/>
    <mergeCell ref="B17:B19"/>
    <mergeCell ref="E17:E19"/>
    <mergeCell ref="C11:C25"/>
    <mergeCell ref="G2:P2"/>
    <mergeCell ref="M8:T8"/>
    <mergeCell ref="M9:M10"/>
  </mergeCells>
  <conditionalFormatting sqref="H12:H13">
    <cfRule type="containsText" dxfId="8" priority="5" stopIfTrue="1" operator="containsText" text="riesgo Extrema">
      <formula>NOT(ISERROR(SEARCH("riesgo Extrema",H12)))</formula>
    </cfRule>
    <cfRule type="containsText" dxfId="7" priority="6" stopIfTrue="1" operator="containsText" text="riesgo Alta">
      <formula>NOT(ISERROR(SEARCH("riesgo Alta",H12)))</formula>
    </cfRule>
    <cfRule type="containsText" dxfId="6" priority="7" stopIfTrue="1" operator="containsText" text="riesgo Moderada">
      <formula>NOT(ISERROR(SEARCH("riesgo Moderada",H12)))</formula>
    </cfRule>
    <cfRule type="containsText" dxfId="5" priority="8" stopIfTrue="1" operator="containsText" text="riesgo Baja">
      <formula>NOT(ISERROR(SEARCH("riesgo Baja",H12)))</formula>
    </cfRule>
    <cfRule type="containsText" dxfId="4" priority="9" stopIfTrue="1" operator="containsText" text=" riesgo Baja">
      <formula>NOT(ISERROR(SEARCH(" riesgo Baja",H12)))</formula>
    </cfRule>
  </conditionalFormatting>
  <conditionalFormatting sqref="J15:J16 H15:H16 J18:J19 H18:H19 J21:J22 H21:H22 J12:J13 H24:H25 J24:J25">
    <cfRule type="containsText" dxfId="3" priority="1" stopIfTrue="1" operator="containsText" text="riesgo Extrema">
      <formula>NOT(ISERROR(SEARCH("riesgo Extrema",H12)))</formula>
    </cfRule>
    <cfRule type="containsText" dxfId="2" priority="2" stopIfTrue="1" operator="containsText" text="riesgo Alta">
      <formula>NOT(ISERROR(SEARCH("riesgo Alta",H12)))</formula>
    </cfRule>
    <cfRule type="containsText" dxfId="1" priority="3" stopIfTrue="1" operator="containsText" text="riesgo Moderada">
      <formula>NOT(ISERROR(SEARCH("riesgo Moderada",H12)))</formula>
    </cfRule>
    <cfRule type="containsText" dxfId="0" priority="4" stopIfTrue="1" operator="containsText" text="riesgo Baja">
      <formula>NOT(ISERROR(SEARCH("riesgo Baja",H12)))</formula>
    </cfRule>
  </conditionalFormatting>
  <dataValidations count="1">
    <dataValidation type="list" allowBlank="1" showInputMessage="1" showErrorMessage="1" errorTitle="Error" error="Esta opción no está permitida" sqref="L11:L25" xr:uid="{00000000-0002-0000-0600-000000000000}">
      <formula1>OPCIONESDEMANEJO</formula1>
    </dataValidation>
  </dataValidations>
  <printOptions horizontalCentered="1" verticalCentered="1"/>
  <pageMargins left="0.98425196850393704" right="0.78740157480314965" top="0" bottom="0" header="0" footer="0"/>
  <pageSetup scale="27"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B3:N88"/>
  <sheetViews>
    <sheetView topLeftCell="A36" workbookViewId="0">
      <selection activeCell="D22" sqref="D22"/>
    </sheetView>
  </sheetViews>
  <sheetFormatPr baseColWidth="10" defaultRowHeight="12.75" x14ac:dyDescent="0.2"/>
  <cols>
    <col min="1" max="1" width="4.28515625" customWidth="1"/>
    <col min="2" max="2" width="45.85546875" customWidth="1"/>
    <col min="3" max="3" width="28.7109375" customWidth="1"/>
    <col min="4" max="4" width="26.140625" customWidth="1"/>
    <col min="5" max="5" width="18" customWidth="1"/>
    <col min="6" max="7" width="17.85546875" customWidth="1"/>
    <col min="8" max="8" width="20.28515625" customWidth="1"/>
    <col min="9" max="12" width="11.28515625" customWidth="1"/>
    <col min="13" max="13" width="7" customWidth="1"/>
    <col min="14" max="14" width="22.140625" customWidth="1"/>
  </cols>
  <sheetData>
    <row r="3" spans="2:14" x14ac:dyDescent="0.2">
      <c r="J3" t="s">
        <v>174</v>
      </c>
      <c r="K3" t="s">
        <v>175</v>
      </c>
      <c r="L3" t="s">
        <v>176</v>
      </c>
      <c r="N3" s="4"/>
    </row>
    <row r="4" spans="2:14" ht="107.25" customHeight="1" x14ac:dyDescent="0.2">
      <c r="B4" t="s">
        <v>13</v>
      </c>
      <c r="D4" t="s">
        <v>177</v>
      </c>
      <c r="G4" t="s">
        <v>47</v>
      </c>
      <c r="H4" t="s">
        <v>48</v>
      </c>
      <c r="J4" s="7" t="s">
        <v>178</v>
      </c>
      <c r="K4" s="7" t="s">
        <v>179</v>
      </c>
      <c r="L4" s="7" t="s">
        <v>180</v>
      </c>
      <c r="N4" s="17" t="s">
        <v>145</v>
      </c>
    </row>
    <row r="5" spans="2:14" x14ac:dyDescent="0.2">
      <c r="B5" t="s">
        <v>181</v>
      </c>
      <c r="D5">
        <v>1</v>
      </c>
      <c r="G5" t="s">
        <v>182</v>
      </c>
      <c r="H5" t="s">
        <v>182</v>
      </c>
      <c r="J5">
        <v>0</v>
      </c>
      <c r="K5">
        <v>0</v>
      </c>
      <c r="L5">
        <v>0</v>
      </c>
      <c r="N5" s="4" t="s">
        <v>168</v>
      </c>
    </row>
    <row r="6" spans="2:14" x14ac:dyDescent="0.2">
      <c r="B6" t="s">
        <v>15</v>
      </c>
      <c r="D6">
        <v>0</v>
      </c>
      <c r="J6">
        <v>1</v>
      </c>
      <c r="K6">
        <v>1</v>
      </c>
      <c r="L6">
        <v>1</v>
      </c>
      <c r="N6" s="4" t="s">
        <v>151</v>
      </c>
    </row>
    <row r="7" spans="2:14" ht="38.25" x14ac:dyDescent="0.2">
      <c r="B7" t="s">
        <v>183</v>
      </c>
      <c r="N7" s="18" t="s">
        <v>169</v>
      </c>
    </row>
    <row r="8" spans="2:14" ht="76.5" x14ac:dyDescent="0.2">
      <c r="B8" t="s">
        <v>184</v>
      </c>
      <c r="D8" s="18" t="s">
        <v>131</v>
      </c>
      <c r="E8" s="18" t="s">
        <v>185</v>
      </c>
      <c r="F8" s="18" t="s">
        <v>133</v>
      </c>
      <c r="G8" s="18" t="s">
        <v>186</v>
      </c>
      <c r="H8" s="18" t="s">
        <v>135</v>
      </c>
      <c r="N8" s="4" t="s">
        <v>150</v>
      </c>
    </row>
    <row r="9" spans="2:14" x14ac:dyDescent="0.2">
      <c r="B9" t="s">
        <v>187</v>
      </c>
      <c r="D9" s="46">
        <v>0</v>
      </c>
      <c r="E9" s="46">
        <v>0</v>
      </c>
      <c r="F9" s="46">
        <v>0</v>
      </c>
      <c r="G9" s="46">
        <v>0</v>
      </c>
      <c r="H9" s="46">
        <v>0</v>
      </c>
      <c r="N9" s="4"/>
    </row>
    <row r="10" spans="2:14" x14ac:dyDescent="0.2">
      <c r="B10" t="s">
        <v>14</v>
      </c>
      <c r="D10" s="46">
        <v>15</v>
      </c>
      <c r="E10" s="46">
        <v>15</v>
      </c>
      <c r="F10" s="46">
        <v>30</v>
      </c>
      <c r="G10" s="46">
        <v>15</v>
      </c>
      <c r="H10" s="46">
        <v>25</v>
      </c>
    </row>
    <row r="11" spans="2:14" x14ac:dyDescent="0.2">
      <c r="B11" s="4" t="s">
        <v>188</v>
      </c>
    </row>
    <row r="16" spans="2:14" ht="15.75" x14ac:dyDescent="0.2">
      <c r="B16" s="11">
        <v>1</v>
      </c>
      <c r="C16" s="14" t="s">
        <v>189</v>
      </c>
      <c r="D16" s="12"/>
      <c r="E16" s="41" t="s">
        <v>182</v>
      </c>
      <c r="I16" s="927"/>
      <c r="J16" s="928"/>
      <c r="K16" s="928"/>
      <c r="L16" s="928"/>
    </row>
    <row r="17" spans="2:12" ht="15.75" x14ac:dyDescent="0.2">
      <c r="B17" s="11">
        <v>2</v>
      </c>
      <c r="C17" s="14" t="s">
        <v>190</v>
      </c>
      <c r="D17" s="12"/>
      <c r="E17" s="12"/>
      <c r="I17" s="88"/>
      <c r="J17" s="18"/>
      <c r="K17" s="18"/>
      <c r="L17" s="18"/>
    </row>
    <row r="18" spans="2:12" ht="15.75" x14ac:dyDescent="0.2">
      <c r="B18" s="11">
        <v>3</v>
      </c>
      <c r="C18" s="14" t="s">
        <v>191</v>
      </c>
      <c r="D18" s="12"/>
      <c r="E18" s="12"/>
      <c r="I18" s="88"/>
      <c r="J18" s="18"/>
      <c r="K18" s="18"/>
      <c r="L18" s="18"/>
    </row>
    <row r="19" spans="2:12" ht="15.75" x14ac:dyDescent="0.2">
      <c r="B19" s="11">
        <v>4</v>
      </c>
      <c r="C19" s="14" t="s">
        <v>192</v>
      </c>
      <c r="D19" s="13"/>
      <c r="E19" s="13"/>
      <c r="I19" s="927"/>
      <c r="J19" s="928"/>
      <c r="K19" s="928"/>
      <c r="L19" s="928"/>
    </row>
    <row r="20" spans="2:12" ht="15.75" x14ac:dyDescent="0.2">
      <c r="B20" s="11">
        <v>5</v>
      </c>
      <c r="C20" s="14" t="s">
        <v>193</v>
      </c>
      <c r="D20" s="13"/>
      <c r="E20" s="13"/>
      <c r="I20" s="927"/>
      <c r="J20" s="928"/>
      <c r="K20" s="928"/>
      <c r="L20" s="928"/>
    </row>
    <row r="21" spans="2:12" ht="15.75" x14ac:dyDescent="0.2">
      <c r="C21" s="26"/>
      <c r="D21" s="13"/>
      <c r="E21" s="13"/>
      <c r="I21" s="88"/>
      <c r="J21" s="18"/>
      <c r="K21" s="18"/>
      <c r="L21" s="18"/>
    </row>
    <row r="24" spans="2:12" x14ac:dyDescent="0.2">
      <c r="B24" s="15">
        <v>13</v>
      </c>
      <c r="C24" s="14" t="s">
        <v>38</v>
      </c>
      <c r="D24" s="15"/>
    </row>
    <row r="25" spans="2:12" x14ac:dyDescent="0.2">
      <c r="B25" s="15">
        <v>11</v>
      </c>
      <c r="C25" s="14" t="s">
        <v>36</v>
      </c>
      <c r="D25" s="15"/>
    </row>
    <row r="26" spans="2:12" x14ac:dyDescent="0.2">
      <c r="B26" s="15">
        <v>7</v>
      </c>
      <c r="C26" s="14" t="s">
        <v>34</v>
      </c>
      <c r="D26" s="15"/>
    </row>
    <row r="27" spans="2:12" x14ac:dyDescent="0.2">
      <c r="B27" s="10">
        <v>6</v>
      </c>
      <c r="C27" s="14" t="s">
        <v>32</v>
      </c>
      <c r="D27" s="10"/>
    </row>
    <row r="28" spans="2:12" x14ac:dyDescent="0.2">
      <c r="B28" s="10">
        <v>1</v>
      </c>
      <c r="C28" s="14" t="s">
        <v>30</v>
      </c>
      <c r="D28" s="10"/>
    </row>
    <row r="29" spans="2:12" x14ac:dyDescent="0.2">
      <c r="B29" s="13"/>
      <c r="C29" s="26"/>
      <c r="D29" s="13"/>
    </row>
    <row r="30" spans="2:12" x14ac:dyDescent="0.2">
      <c r="B30" s="13"/>
      <c r="C30" s="26"/>
      <c r="D30" s="13"/>
    </row>
    <row r="31" spans="2:12" x14ac:dyDescent="0.2">
      <c r="B31" s="13"/>
      <c r="C31" s="26"/>
      <c r="D31" s="13"/>
    </row>
    <row r="32" spans="2:12" x14ac:dyDescent="0.2">
      <c r="B32" s="13"/>
      <c r="C32" s="26"/>
      <c r="D32" s="13"/>
    </row>
    <row r="33" spans="2:14" ht="13.5" customHeight="1" x14ac:dyDescent="0.2">
      <c r="B33" s="13"/>
      <c r="C33" s="26"/>
      <c r="D33" s="13"/>
    </row>
    <row r="34" spans="2:14" ht="13.5" customHeight="1" x14ac:dyDescent="0.2">
      <c r="B34" s="13"/>
      <c r="C34" s="26"/>
      <c r="D34" s="13"/>
    </row>
    <row r="35" spans="2:14" ht="13.5" thickBot="1" x14ac:dyDescent="0.25"/>
    <row r="36" spans="2:14" ht="26.25" thickBot="1" x14ac:dyDescent="0.25">
      <c r="B36" s="11" t="s">
        <v>194</v>
      </c>
      <c r="C36" s="11"/>
      <c r="D36" s="11" t="s">
        <v>144</v>
      </c>
      <c r="I36" s="65" t="s">
        <v>54</v>
      </c>
      <c r="J36" s="66" t="s">
        <v>55</v>
      </c>
    </row>
    <row r="37" spans="2:14" x14ac:dyDescent="0.2">
      <c r="B37" s="11">
        <v>1</v>
      </c>
      <c r="C37" s="55" t="s">
        <v>153</v>
      </c>
      <c r="D37" s="16" t="s">
        <v>195</v>
      </c>
      <c r="E37" s="40"/>
      <c r="F37" s="11"/>
      <c r="G37" s="11"/>
      <c r="I37" s="479" t="s">
        <v>57</v>
      </c>
      <c r="J37" s="63" t="s">
        <v>58</v>
      </c>
      <c r="K37" s="47"/>
      <c r="L37" s="47"/>
      <c r="M37" s="47"/>
      <c r="N37" s="47"/>
    </row>
    <row r="38" spans="2:14" x14ac:dyDescent="0.2">
      <c r="B38" s="11">
        <v>2</v>
      </c>
      <c r="C38" s="56" t="s">
        <v>196</v>
      </c>
      <c r="D38" s="16" t="s">
        <v>197</v>
      </c>
      <c r="E38" s="11"/>
      <c r="F38" s="11"/>
      <c r="G38" s="11"/>
      <c r="I38" s="480"/>
      <c r="J38" s="57" t="s">
        <v>64</v>
      </c>
      <c r="K38" s="46"/>
      <c r="L38" s="46"/>
      <c r="M38" s="46"/>
      <c r="N38" s="46"/>
    </row>
    <row r="39" spans="2:14" x14ac:dyDescent="0.2">
      <c r="B39" s="11">
        <v>3</v>
      </c>
      <c r="C39" s="56" t="s">
        <v>154</v>
      </c>
      <c r="D39" s="16" t="s">
        <v>198</v>
      </c>
      <c r="E39" s="11"/>
      <c r="F39" s="11"/>
      <c r="G39" s="11"/>
      <c r="I39" s="480"/>
      <c r="J39" s="57" t="s">
        <v>67</v>
      </c>
      <c r="K39" s="46"/>
      <c r="L39" s="46"/>
      <c r="M39" s="46"/>
      <c r="N39" s="46"/>
    </row>
    <row r="40" spans="2:14" x14ac:dyDescent="0.2">
      <c r="B40" s="11">
        <v>4</v>
      </c>
      <c r="C40" s="54" t="s">
        <v>199</v>
      </c>
      <c r="D40" s="16" t="s">
        <v>200</v>
      </c>
      <c r="E40" s="11"/>
      <c r="F40" s="11"/>
      <c r="G40" s="11"/>
      <c r="I40" s="480"/>
      <c r="J40" s="57" t="s">
        <v>69</v>
      </c>
      <c r="K40" s="46"/>
      <c r="L40" s="46"/>
      <c r="M40" s="46"/>
      <c r="N40" s="46"/>
    </row>
    <row r="41" spans="2:14" x14ac:dyDescent="0.2">
      <c r="B41" s="11">
        <v>5</v>
      </c>
      <c r="C41" s="59" t="s">
        <v>201</v>
      </c>
      <c r="D41" s="11"/>
      <c r="E41" s="11"/>
      <c r="F41" s="11"/>
      <c r="G41" s="11"/>
      <c r="I41" s="480"/>
      <c r="J41" s="57" t="s">
        <v>71</v>
      </c>
      <c r="K41" s="46"/>
      <c r="L41" s="46"/>
      <c r="M41" s="46"/>
      <c r="N41" s="46"/>
    </row>
    <row r="42" spans="2:14" ht="12.75" customHeight="1" x14ac:dyDescent="0.2">
      <c r="B42" s="11">
        <v>6</v>
      </c>
      <c r="C42" s="56" t="s">
        <v>202</v>
      </c>
      <c r="D42" s="11"/>
      <c r="E42" s="11"/>
      <c r="F42" s="11"/>
      <c r="G42" s="11"/>
      <c r="I42" s="481" t="s">
        <v>73</v>
      </c>
      <c r="J42" s="58" t="s">
        <v>74</v>
      </c>
      <c r="K42" s="46"/>
      <c r="L42" s="46"/>
      <c r="M42" s="46"/>
      <c r="N42" s="46"/>
    </row>
    <row r="43" spans="2:14" x14ac:dyDescent="0.2">
      <c r="B43" s="11">
        <v>7</v>
      </c>
      <c r="C43" s="54" t="s">
        <v>152</v>
      </c>
      <c r="D43" s="11"/>
      <c r="E43" s="11"/>
      <c r="F43" s="11"/>
      <c r="G43" s="11"/>
      <c r="I43" s="482"/>
      <c r="J43" s="58" t="s">
        <v>80</v>
      </c>
      <c r="K43" s="46"/>
      <c r="L43" s="46"/>
      <c r="M43" s="46"/>
      <c r="N43" s="46"/>
    </row>
    <row r="44" spans="2:14" x14ac:dyDescent="0.2">
      <c r="B44" s="11">
        <v>11</v>
      </c>
      <c r="C44" s="59" t="s">
        <v>203</v>
      </c>
      <c r="D44" s="11"/>
      <c r="E44" s="11"/>
      <c r="F44" s="11"/>
      <c r="G44" s="11"/>
      <c r="I44" s="482"/>
      <c r="J44" s="58" t="s">
        <v>81</v>
      </c>
      <c r="K44" s="46"/>
      <c r="L44" s="46"/>
      <c r="M44" s="46"/>
      <c r="N44" s="46"/>
    </row>
    <row r="45" spans="2:14" x14ac:dyDescent="0.2">
      <c r="B45" s="11">
        <v>12</v>
      </c>
      <c r="C45" s="56" t="s">
        <v>204</v>
      </c>
      <c r="D45" s="11"/>
      <c r="E45" s="11"/>
      <c r="F45" s="11"/>
      <c r="G45" s="11"/>
      <c r="I45" s="482"/>
      <c r="J45" s="58" t="s">
        <v>82</v>
      </c>
      <c r="K45" s="46"/>
      <c r="L45" s="46"/>
      <c r="M45" s="46"/>
      <c r="N45" s="46"/>
    </row>
    <row r="46" spans="2:14" x14ac:dyDescent="0.2">
      <c r="B46" s="11">
        <v>13</v>
      </c>
      <c r="C46" s="59" t="s">
        <v>205</v>
      </c>
      <c r="D46" s="11"/>
      <c r="E46" s="11"/>
      <c r="F46" s="11"/>
      <c r="G46" s="11"/>
      <c r="I46" s="483" t="s">
        <v>206</v>
      </c>
      <c r="J46" s="60" t="s">
        <v>84</v>
      </c>
      <c r="K46" s="46"/>
      <c r="L46" s="46"/>
      <c r="M46" s="46"/>
      <c r="N46" s="46"/>
    </row>
    <row r="47" spans="2:14" x14ac:dyDescent="0.2">
      <c r="B47" s="11">
        <v>14</v>
      </c>
      <c r="C47" s="54" t="s">
        <v>155</v>
      </c>
      <c r="D47" s="11"/>
      <c r="E47" s="11"/>
      <c r="F47" s="11"/>
      <c r="G47" s="11"/>
      <c r="I47" s="483"/>
      <c r="J47" s="60" t="s">
        <v>86</v>
      </c>
      <c r="K47" s="46"/>
      <c r="L47" s="46"/>
      <c r="M47" s="46"/>
      <c r="N47" s="46"/>
    </row>
    <row r="48" spans="2:14" x14ac:dyDescent="0.2">
      <c r="B48" s="11">
        <v>18</v>
      </c>
      <c r="C48" s="54" t="s">
        <v>156</v>
      </c>
      <c r="D48" s="11"/>
      <c r="E48" s="11"/>
      <c r="F48" s="11"/>
      <c r="G48" s="11"/>
      <c r="I48" s="483"/>
      <c r="J48" s="60" t="s">
        <v>92</v>
      </c>
      <c r="K48" s="46"/>
      <c r="L48" s="46"/>
      <c r="M48" s="46"/>
      <c r="N48" s="46"/>
    </row>
    <row r="49" spans="2:14" x14ac:dyDescent="0.2">
      <c r="B49" s="11">
        <v>21</v>
      </c>
      <c r="C49" s="59" t="s">
        <v>207</v>
      </c>
      <c r="D49" s="11"/>
      <c r="E49" s="11"/>
      <c r="F49" s="11"/>
      <c r="G49" s="11"/>
      <c r="I49" s="483"/>
      <c r="J49" s="60" t="s">
        <v>93</v>
      </c>
      <c r="K49" s="46"/>
      <c r="L49" s="46"/>
      <c r="M49" s="46"/>
      <c r="N49" s="46"/>
    </row>
    <row r="50" spans="2:14" x14ac:dyDescent="0.2">
      <c r="B50" s="11">
        <v>22</v>
      </c>
      <c r="C50" s="59" t="s">
        <v>208</v>
      </c>
      <c r="D50" s="11"/>
      <c r="E50" s="11"/>
      <c r="F50" s="11"/>
      <c r="G50" s="11"/>
      <c r="I50" s="483"/>
      <c r="J50" s="60" t="s">
        <v>94</v>
      </c>
      <c r="K50" s="46"/>
      <c r="L50" s="46"/>
      <c r="M50" s="46"/>
      <c r="N50" s="46"/>
    </row>
    <row r="51" spans="2:14" x14ac:dyDescent="0.2">
      <c r="B51" s="11">
        <v>24</v>
      </c>
      <c r="C51" s="59" t="s">
        <v>209</v>
      </c>
      <c r="D51" s="11"/>
      <c r="E51" s="11"/>
      <c r="F51" s="11"/>
      <c r="G51" s="11"/>
      <c r="I51" s="483"/>
      <c r="J51" s="60" t="s">
        <v>95</v>
      </c>
      <c r="K51" s="46"/>
      <c r="L51" s="46"/>
      <c r="M51" s="46"/>
      <c r="N51" s="46"/>
    </row>
    <row r="52" spans="2:14" x14ac:dyDescent="0.2">
      <c r="B52" s="11">
        <v>26</v>
      </c>
      <c r="C52" s="61" t="s">
        <v>210</v>
      </c>
      <c r="D52" s="11"/>
      <c r="E52" s="11"/>
      <c r="F52" s="11"/>
      <c r="G52" s="11"/>
      <c r="I52" s="483"/>
      <c r="J52" s="60" t="s">
        <v>97</v>
      </c>
      <c r="K52" s="46"/>
      <c r="L52" s="46"/>
      <c r="M52" s="46"/>
      <c r="N52" s="46"/>
    </row>
    <row r="53" spans="2:14" x14ac:dyDescent="0.2">
      <c r="B53" s="11">
        <v>28</v>
      </c>
      <c r="C53" s="59" t="s">
        <v>211</v>
      </c>
      <c r="D53" s="11"/>
      <c r="E53" s="11"/>
      <c r="F53" s="11"/>
      <c r="G53" s="11"/>
      <c r="I53" s="483"/>
      <c r="J53" s="60" t="s">
        <v>103</v>
      </c>
      <c r="K53" s="46"/>
      <c r="L53" s="46"/>
      <c r="M53" s="46"/>
      <c r="N53" s="46"/>
    </row>
    <row r="54" spans="2:14" x14ac:dyDescent="0.2">
      <c r="B54" s="11">
        <v>30</v>
      </c>
      <c r="C54" s="59" t="s">
        <v>212</v>
      </c>
      <c r="D54" s="11"/>
      <c r="E54" s="11"/>
      <c r="F54" s="11"/>
      <c r="G54" s="11"/>
      <c r="I54" s="478" t="s">
        <v>213</v>
      </c>
      <c r="J54" s="62" t="s">
        <v>105</v>
      </c>
      <c r="K54" s="46"/>
      <c r="L54" s="46"/>
      <c r="M54" s="46"/>
      <c r="N54" s="46"/>
    </row>
    <row r="55" spans="2:14" x14ac:dyDescent="0.2">
      <c r="B55" s="11">
        <v>33</v>
      </c>
      <c r="C55" s="61" t="s">
        <v>214</v>
      </c>
      <c r="D55" s="11"/>
      <c r="E55" s="11"/>
      <c r="F55" s="11"/>
      <c r="G55" s="11"/>
      <c r="I55" s="478"/>
      <c r="J55" s="62" t="s">
        <v>106</v>
      </c>
      <c r="K55" s="46"/>
      <c r="L55" s="46"/>
      <c r="M55" s="46"/>
      <c r="N55" s="46"/>
    </row>
    <row r="56" spans="2:14" x14ac:dyDescent="0.2">
      <c r="B56" s="11">
        <v>35</v>
      </c>
      <c r="C56" s="61" t="s">
        <v>215</v>
      </c>
      <c r="D56" s="11"/>
      <c r="E56" s="11"/>
      <c r="F56" s="11"/>
      <c r="G56" s="11"/>
      <c r="I56" s="478"/>
      <c r="J56" s="62" t="s">
        <v>107</v>
      </c>
      <c r="K56" s="46"/>
      <c r="L56" s="46"/>
      <c r="M56" s="46"/>
      <c r="N56" s="46"/>
    </row>
    <row r="57" spans="2:14" x14ac:dyDescent="0.2">
      <c r="B57" s="11">
        <v>39</v>
      </c>
      <c r="C57" s="61" t="s">
        <v>216</v>
      </c>
      <c r="D57" s="11"/>
      <c r="E57" s="11"/>
      <c r="F57" s="11"/>
      <c r="G57" s="11"/>
      <c r="I57" s="478"/>
      <c r="J57" s="62" t="s">
        <v>109</v>
      </c>
      <c r="K57" s="46"/>
      <c r="L57" s="46"/>
      <c r="M57" s="46"/>
      <c r="N57" s="46"/>
    </row>
    <row r="58" spans="2:14" x14ac:dyDescent="0.2">
      <c r="B58" s="11">
        <v>44</v>
      </c>
      <c r="C58" s="61" t="s">
        <v>217</v>
      </c>
      <c r="D58" s="11"/>
      <c r="E58" s="11"/>
      <c r="F58" s="11"/>
      <c r="G58" s="11"/>
      <c r="I58" s="478"/>
      <c r="J58" s="62" t="s">
        <v>115</v>
      </c>
      <c r="K58" s="46"/>
      <c r="L58" s="46"/>
      <c r="M58" s="46"/>
      <c r="N58" s="46"/>
    </row>
    <row r="59" spans="2:14" x14ac:dyDescent="0.2">
      <c r="B59" s="11">
        <v>52</v>
      </c>
      <c r="C59" s="61" t="s">
        <v>218</v>
      </c>
      <c r="D59" s="11"/>
      <c r="E59" s="11"/>
      <c r="F59" s="11"/>
      <c r="G59" s="11"/>
      <c r="I59" s="478"/>
      <c r="J59" s="62" t="s">
        <v>116</v>
      </c>
      <c r="K59" s="46"/>
      <c r="L59" s="46"/>
      <c r="M59" s="46"/>
      <c r="N59" s="46"/>
    </row>
    <row r="60" spans="2:14" x14ac:dyDescent="0.2">
      <c r="B60" s="11">
        <v>55</v>
      </c>
      <c r="C60" s="61" t="s">
        <v>219</v>
      </c>
      <c r="D60" s="11"/>
      <c r="E60" s="11"/>
      <c r="F60" s="11"/>
      <c r="G60" s="11"/>
      <c r="I60" s="478"/>
      <c r="J60" s="62" t="s">
        <v>117</v>
      </c>
      <c r="K60" s="46"/>
      <c r="L60" s="46"/>
      <c r="M60" s="46"/>
      <c r="N60" s="46"/>
    </row>
    <row r="61" spans="2:14" x14ac:dyDescent="0.2">
      <c r="B61" s="11">
        <v>65</v>
      </c>
      <c r="C61" s="61" t="s">
        <v>220</v>
      </c>
      <c r="D61" s="11"/>
      <c r="E61" s="11"/>
      <c r="F61" s="11"/>
      <c r="G61" s="11"/>
      <c r="I61" s="478"/>
      <c r="J61" s="62" t="s">
        <v>118</v>
      </c>
      <c r="K61" s="46"/>
      <c r="L61" s="46"/>
      <c r="M61" s="46"/>
      <c r="N61" s="46"/>
    </row>
    <row r="62" spans="2:14" x14ac:dyDescent="0.2">
      <c r="I62" s="46"/>
      <c r="J62" s="46"/>
      <c r="K62" s="46"/>
      <c r="L62" s="46"/>
      <c r="M62" s="46"/>
      <c r="N62" s="46"/>
    </row>
    <row r="63" spans="2:14" x14ac:dyDescent="0.2">
      <c r="I63" s="46"/>
      <c r="J63" s="46"/>
      <c r="K63" s="46"/>
      <c r="L63" s="46"/>
      <c r="M63" s="46"/>
      <c r="N63" s="46"/>
    </row>
    <row r="64" spans="2:14" ht="13.5" thickBot="1" x14ac:dyDescent="0.25">
      <c r="I64" s="46"/>
      <c r="J64" s="46"/>
      <c r="K64" s="46"/>
      <c r="L64" s="46"/>
      <c r="M64" s="46"/>
      <c r="N64" s="46"/>
    </row>
    <row r="65" spans="2:14" x14ac:dyDescent="0.2">
      <c r="B65" s="16" t="s">
        <v>221</v>
      </c>
      <c r="C65" s="16"/>
      <c r="E65" s="69" t="s">
        <v>48</v>
      </c>
      <c r="F65" s="70">
        <v>1</v>
      </c>
      <c r="G65" s="70">
        <v>2</v>
      </c>
      <c r="H65" s="70">
        <v>3</v>
      </c>
      <c r="I65" s="71">
        <v>4</v>
      </c>
      <c r="J65" s="46"/>
      <c r="K65" s="46"/>
      <c r="L65" s="46"/>
      <c r="M65" s="46"/>
      <c r="N65" s="46"/>
    </row>
    <row r="66" spans="2:14" ht="15.75" x14ac:dyDescent="0.25">
      <c r="B66" s="44" t="s">
        <v>222</v>
      </c>
      <c r="C66" s="44"/>
      <c r="D66" s="77" t="s">
        <v>223</v>
      </c>
      <c r="E66" s="72">
        <v>1</v>
      </c>
      <c r="F66" s="46">
        <v>6</v>
      </c>
      <c r="G66" s="46">
        <v>7</v>
      </c>
      <c r="H66" s="46">
        <v>11</v>
      </c>
      <c r="I66" s="73">
        <v>13</v>
      </c>
      <c r="J66" s="46"/>
      <c r="K66" s="46"/>
      <c r="L66" s="46"/>
      <c r="M66" s="46"/>
      <c r="N66" s="46"/>
    </row>
    <row r="67" spans="2:14" ht="15.75" x14ac:dyDescent="0.25">
      <c r="B67" s="44" t="s">
        <v>224</v>
      </c>
      <c r="C67" s="44"/>
      <c r="E67" s="72">
        <v>2</v>
      </c>
      <c r="F67" s="46">
        <v>12</v>
      </c>
      <c r="G67" s="46">
        <v>14</v>
      </c>
      <c r="H67" s="46">
        <v>22</v>
      </c>
      <c r="I67" s="73">
        <v>26</v>
      </c>
      <c r="J67" s="46"/>
      <c r="K67" s="46"/>
      <c r="L67" s="46"/>
      <c r="M67" s="46"/>
      <c r="N67" s="46"/>
    </row>
    <row r="68" spans="2:14" ht="15.75" x14ac:dyDescent="0.25">
      <c r="B68" s="44" t="s">
        <v>225</v>
      </c>
      <c r="C68" s="44"/>
      <c r="E68" s="72">
        <v>3</v>
      </c>
      <c r="F68" s="46">
        <v>18</v>
      </c>
      <c r="G68" s="46">
        <v>21</v>
      </c>
      <c r="H68" s="46">
        <v>33</v>
      </c>
      <c r="I68" s="73">
        <v>39</v>
      </c>
      <c r="J68" s="46"/>
      <c r="K68" s="46"/>
      <c r="L68" s="46"/>
      <c r="M68" s="46"/>
      <c r="N68" s="46"/>
    </row>
    <row r="69" spans="2:14" ht="15.75" x14ac:dyDescent="0.25">
      <c r="B69" s="44" t="s">
        <v>226</v>
      </c>
      <c r="C69" s="44"/>
      <c r="E69" s="72">
        <v>4</v>
      </c>
      <c r="F69" s="46">
        <v>24</v>
      </c>
      <c r="G69" s="46">
        <v>28</v>
      </c>
      <c r="H69" s="46">
        <v>44</v>
      </c>
      <c r="I69" s="73">
        <v>52</v>
      </c>
      <c r="J69" s="46"/>
      <c r="K69" s="46"/>
      <c r="L69" s="46"/>
      <c r="M69" s="46"/>
      <c r="N69" s="46"/>
    </row>
    <row r="70" spans="2:14" ht="16.5" thickBot="1" x14ac:dyDescent="0.3">
      <c r="B70" s="44" t="s">
        <v>227</v>
      </c>
      <c r="C70" s="44"/>
      <c r="E70" s="74">
        <v>5</v>
      </c>
      <c r="F70" s="75">
        <v>30</v>
      </c>
      <c r="G70" s="75">
        <v>35</v>
      </c>
      <c r="H70" s="75">
        <v>55</v>
      </c>
      <c r="I70" s="76">
        <v>65</v>
      </c>
      <c r="J70" s="46"/>
      <c r="K70" s="46"/>
      <c r="L70" s="46"/>
      <c r="M70" s="46"/>
      <c r="N70" s="46"/>
    </row>
    <row r="71" spans="2:14" ht="15.75" x14ac:dyDescent="0.25">
      <c r="B71" s="44" t="s">
        <v>228</v>
      </c>
      <c r="C71" s="44"/>
      <c r="I71" s="46"/>
      <c r="J71" s="46"/>
      <c r="K71" s="46"/>
      <c r="L71" s="46"/>
      <c r="M71" s="46"/>
      <c r="N71" s="46"/>
    </row>
    <row r="72" spans="2:14" ht="15.75" x14ac:dyDescent="0.25">
      <c r="B72" s="44" t="s">
        <v>229</v>
      </c>
      <c r="C72" s="44"/>
      <c r="I72" s="46"/>
      <c r="J72" s="46"/>
      <c r="K72" s="46"/>
      <c r="L72" s="46"/>
      <c r="M72" s="46"/>
      <c r="N72" s="46"/>
    </row>
    <row r="73" spans="2:14" ht="15.75" x14ac:dyDescent="0.25">
      <c r="B73" s="44" t="s">
        <v>230</v>
      </c>
      <c r="I73" s="46"/>
      <c r="J73" s="46"/>
      <c r="K73" s="46"/>
      <c r="L73" s="46"/>
      <c r="M73" s="46"/>
      <c r="N73" s="46"/>
    </row>
    <row r="74" spans="2:14" ht="15.75" x14ac:dyDescent="0.25">
      <c r="B74" s="44" t="s">
        <v>231</v>
      </c>
      <c r="F74">
        <v>0</v>
      </c>
      <c r="G74">
        <v>50</v>
      </c>
      <c r="H74">
        <v>0</v>
      </c>
      <c r="I74" s="46"/>
      <c r="J74" s="46"/>
      <c r="K74" s="46"/>
      <c r="L74" s="46"/>
      <c r="M74" s="46"/>
      <c r="N74" s="46"/>
    </row>
    <row r="75" spans="2:14" ht="15.75" x14ac:dyDescent="0.25">
      <c r="B75" s="44" t="s">
        <v>232</v>
      </c>
      <c r="F75">
        <v>51</v>
      </c>
      <c r="G75">
        <v>75</v>
      </c>
      <c r="H75">
        <v>-1</v>
      </c>
      <c r="I75" s="46"/>
      <c r="J75" s="46"/>
      <c r="K75" s="46"/>
      <c r="L75" s="46"/>
      <c r="M75" s="46"/>
      <c r="N75" s="46"/>
    </row>
    <row r="76" spans="2:14" x14ac:dyDescent="0.2">
      <c r="F76">
        <v>76</v>
      </c>
      <c r="G76">
        <v>100</v>
      </c>
      <c r="H76">
        <v>-2</v>
      </c>
      <c r="I76" s="46"/>
      <c r="J76" s="46"/>
      <c r="K76" s="46"/>
      <c r="L76" s="46"/>
      <c r="M76" s="46"/>
      <c r="N76" s="46"/>
    </row>
    <row r="77" spans="2:14" x14ac:dyDescent="0.2">
      <c r="B77" s="16" t="s">
        <v>233</v>
      </c>
      <c r="I77" s="46"/>
      <c r="J77" s="46"/>
      <c r="K77" s="46"/>
      <c r="L77" s="46"/>
      <c r="M77" s="46"/>
      <c r="N77" s="46"/>
    </row>
    <row r="78" spans="2:14" ht="15.75" x14ac:dyDescent="0.25">
      <c r="B78" s="44" t="s">
        <v>234</v>
      </c>
      <c r="D78" s="48" t="s">
        <v>234</v>
      </c>
      <c r="I78" s="46"/>
      <c r="J78" s="46"/>
      <c r="K78" s="46"/>
      <c r="L78" s="46"/>
      <c r="M78" s="46"/>
      <c r="N78" s="46"/>
    </row>
    <row r="79" spans="2:14" ht="15.75" x14ac:dyDescent="0.25">
      <c r="B79" s="44" t="s">
        <v>235</v>
      </c>
      <c r="D79" s="48" t="s">
        <v>236</v>
      </c>
      <c r="I79" s="46"/>
      <c r="J79" s="46"/>
      <c r="K79" s="46"/>
      <c r="L79" s="46"/>
      <c r="M79" s="46"/>
      <c r="N79" s="46"/>
    </row>
    <row r="80" spans="2:14" ht="15.75" x14ac:dyDescent="0.25">
      <c r="B80" s="44" t="s">
        <v>237</v>
      </c>
      <c r="D80" s="48" t="s">
        <v>232</v>
      </c>
      <c r="I80" s="46"/>
      <c r="J80" s="46"/>
      <c r="K80" s="46"/>
      <c r="L80" s="46"/>
      <c r="M80" s="46"/>
      <c r="N80" s="46"/>
    </row>
    <row r="81" spans="2:14" ht="15.75" x14ac:dyDescent="0.25">
      <c r="B81" s="44" t="s">
        <v>232</v>
      </c>
      <c r="D81" s="48" t="s">
        <v>238</v>
      </c>
      <c r="I81" s="46"/>
      <c r="J81" s="46"/>
      <c r="K81" s="46"/>
      <c r="L81" s="46"/>
      <c r="M81" s="46"/>
      <c r="N81" s="46"/>
    </row>
    <row r="82" spans="2:14" ht="15.75" x14ac:dyDescent="0.25">
      <c r="B82" s="44" t="s">
        <v>239</v>
      </c>
      <c r="D82" s="48" t="s">
        <v>5</v>
      </c>
      <c r="I82" s="46"/>
      <c r="J82" s="46"/>
      <c r="K82" s="46"/>
      <c r="L82" s="46"/>
      <c r="M82" s="46"/>
      <c r="N82" s="46"/>
    </row>
    <row r="83" spans="2:14" ht="15.75" x14ac:dyDescent="0.25">
      <c r="B83" s="44" t="s">
        <v>240</v>
      </c>
      <c r="D83" s="64" t="s">
        <v>240</v>
      </c>
      <c r="I83" s="46"/>
      <c r="J83" s="46"/>
      <c r="K83" s="46"/>
      <c r="L83" s="46"/>
      <c r="M83" s="46"/>
      <c r="N83" s="46"/>
    </row>
    <row r="84" spans="2:14" ht="15.75" x14ac:dyDescent="0.25">
      <c r="B84" s="44" t="s">
        <v>5</v>
      </c>
      <c r="D84" s="64" t="s">
        <v>241</v>
      </c>
      <c r="I84" s="46"/>
      <c r="J84" s="46"/>
      <c r="K84" s="46"/>
      <c r="L84" s="46"/>
      <c r="M84" s="46"/>
      <c r="N84" s="46"/>
    </row>
    <row r="85" spans="2:14" x14ac:dyDescent="0.2">
      <c r="I85" s="46"/>
      <c r="J85" s="46"/>
      <c r="K85" s="46"/>
      <c r="L85" s="46"/>
      <c r="M85" s="46"/>
      <c r="N85" s="46"/>
    </row>
    <row r="86" spans="2:14" x14ac:dyDescent="0.2">
      <c r="I86" s="46"/>
      <c r="J86" s="46"/>
      <c r="K86" s="46"/>
      <c r="L86" s="46"/>
      <c r="M86" s="46"/>
      <c r="N86" s="46"/>
    </row>
    <row r="87" spans="2:14" x14ac:dyDescent="0.2">
      <c r="I87" s="46"/>
      <c r="J87" s="46"/>
      <c r="K87" s="46"/>
      <c r="L87" s="46"/>
      <c r="M87" s="46"/>
      <c r="N87" s="46"/>
    </row>
    <row r="88" spans="2:14" x14ac:dyDescent="0.2">
      <c r="I88" s="46"/>
      <c r="J88" s="46"/>
      <c r="K88" s="46"/>
      <c r="L88" s="46"/>
      <c r="M88" s="46"/>
      <c r="N88" s="46"/>
    </row>
  </sheetData>
  <dataConsolidate/>
  <mergeCells count="7">
    <mergeCell ref="I46:I53"/>
    <mergeCell ref="I54:I61"/>
    <mergeCell ref="I20:L20"/>
    <mergeCell ref="I16:L16"/>
    <mergeCell ref="I19:L19"/>
    <mergeCell ref="I37:I41"/>
    <mergeCell ref="I42:I45"/>
  </mergeCells>
  <pageMargins left="0.75" right="0.75" top="1" bottom="1" header="0.3" footer="0.3"/>
  <pageSetup paperSize="9"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B3:E21"/>
  <sheetViews>
    <sheetView workbookViewId="0">
      <selection activeCell="C14" sqref="C14"/>
    </sheetView>
  </sheetViews>
  <sheetFormatPr baseColWidth="10" defaultColWidth="11.28515625" defaultRowHeight="12.75" x14ac:dyDescent="0.2"/>
  <cols>
    <col min="1" max="1" width="11.28515625" style="68"/>
    <col min="2" max="2" width="39.28515625" style="68" customWidth="1"/>
    <col min="3" max="3" width="45.28515625" style="68" customWidth="1"/>
    <col min="4" max="4" width="41.7109375" style="68" customWidth="1"/>
    <col min="5" max="5" width="40" style="68" customWidth="1"/>
    <col min="6" max="16384" width="11.28515625" style="68"/>
  </cols>
  <sheetData>
    <row r="3" spans="2:5" x14ac:dyDescent="0.2">
      <c r="B3" s="18"/>
      <c r="C3" s="18"/>
      <c r="D3" s="18"/>
      <c r="E3" s="18"/>
    </row>
    <row r="4" spans="2:5" ht="33.75" customHeight="1" x14ac:dyDescent="0.2"/>
    <row r="5" spans="2:5" ht="41.25" customHeight="1" x14ac:dyDescent="0.2"/>
    <row r="6" spans="2:5" ht="25.5" customHeight="1" x14ac:dyDescent="0.2">
      <c r="B6" s="18"/>
      <c r="C6" s="18"/>
      <c r="D6" s="18"/>
      <c r="E6" s="18"/>
    </row>
    <row r="7" spans="2:5" ht="39.75" customHeight="1" x14ac:dyDescent="0.2">
      <c r="B7" s="18"/>
      <c r="C7" s="18"/>
      <c r="D7" s="18"/>
      <c r="E7" s="18"/>
    </row>
    <row r="8" spans="2:5" ht="40.5" customHeight="1" x14ac:dyDescent="0.2">
      <c r="B8" s="18"/>
      <c r="C8" s="18"/>
      <c r="D8" s="18"/>
    </row>
    <row r="9" spans="2:5" ht="51.75" customHeight="1" x14ac:dyDescent="0.2">
      <c r="B9" s="18"/>
      <c r="C9" s="18"/>
    </row>
    <row r="15" spans="2:5" x14ac:dyDescent="0.2">
      <c r="B15" s="18"/>
    </row>
    <row r="17" spans="2:2" x14ac:dyDescent="0.2">
      <c r="B17" s="18"/>
    </row>
    <row r="18" spans="2:2" x14ac:dyDescent="0.2">
      <c r="B18" s="18"/>
    </row>
    <row r="19" spans="2:2" x14ac:dyDescent="0.2">
      <c r="B19" s="18"/>
    </row>
    <row r="20" spans="2:2" x14ac:dyDescent="0.2">
      <c r="B20" s="18"/>
    </row>
    <row r="21" spans="2:2" x14ac:dyDescent="0.2">
      <c r="B21" s="18"/>
    </row>
  </sheetData>
  <pageMargins left="0.75" right="0.75" top="1" bottom="1"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9809BB2B749D34197E341ABB0E5EA11" ma:contentTypeVersion="2" ma:contentTypeDescription="Crear nuevo documento." ma:contentTypeScope="" ma:versionID="181c8582a3183fb0f9b74351a50ca366">
  <xsd:schema xmlns:xsd="http://www.w3.org/2001/XMLSchema" xmlns:xs="http://www.w3.org/2001/XMLSchema" xmlns:p="http://schemas.microsoft.com/office/2006/metadata/properties" xmlns:ns2="43756ae8-a6e7-40f8-ab40-e4035d49e276" targetNamespace="http://schemas.microsoft.com/office/2006/metadata/properties" ma:root="true" ma:fieldsID="37b8cc1c45fedc2c663eee7e9c1168dd" ns2:_="">
    <xsd:import namespace="43756ae8-a6e7-40f8-ab40-e4035d49e27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56ae8-a6e7-40f8-ab40-e4035d49e27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69EB6E-8BA2-4448-BBFB-7B58DBFCCADD}">
  <ds:schemaRefs>
    <ds:schemaRef ds:uri="http://schemas.microsoft.com/sharepoint/v3/contenttype/forms"/>
  </ds:schemaRefs>
</ds:datastoreItem>
</file>

<file path=customXml/itemProps2.xml><?xml version="1.0" encoding="utf-8"?>
<ds:datastoreItem xmlns:ds="http://schemas.openxmlformats.org/officeDocument/2006/customXml" ds:itemID="{A8691049-1B47-4490-9816-AF34E77B9F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56ae8-a6e7-40f8-ab40-e4035d49e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4E6285-137F-4E11-8D54-8510F54BE391}">
  <ds:schemaRefs>
    <ds:schemaRef ds:uri="http://schemas.microsoft.com/office/2006/metadata/longProperties"/>
  </ds:schemaRefs>
</ds:datastoreItem>
</file>

<file path=customXml/itemProps4.xml><?xml version="1.0" encoding="utf-8"?>
<ds:datastoreItem xmlns:ds="http://schemas.openxmlformats.org/officeDocument/2006/customXml" ds:itemID="{704F48D7-29FA-4C14-BDEC-A45162B37F1F}">
  <ds:schemaRefs>
    <ds:schemaRef ds:uri="http://www.w3.org/XML/1998/namespace"/>
    <ds:schemaRef ds:uri="http://purl.org/dc/dcmitype/"/>
    <ds:schemaRef ds:uri="http://purl.org/dc/elements/1.1/"/>
    <ds:schemaRef ds:uri="43756ae8-a6e7-40f8-ab40-e4035d49e276"/>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17</vt:i4>
      </vt:variant>
    </vt:vector>
  </HeadingPairs>
  <TitlesOfParts>
    <vt:vector size="26" baseType="lpstr">
      <vt:lpstr>CICLO PHVA</vt:lpstr>
      <vt:lpstr>SEPG-F-007</vt:lpstr>
      <vt:lpstr>Mapa de riesgos</vt:lpstr>
      <vt:lpstr>SEPG-F-012</vt:lpstr>
      <vt:lpstr>SEPG-F-014</vt:lpstr>
      <vt:lpstr>Matriz de cambios</vt:lpstr>
      <vt:lpstr>Fm-20 </vt:lpstr>
      <vt:lpstr>DB</vt:lpstr>
      <vt:lpstr>Hoja1</vt:lpstr>
      <vt:lpstr>¿TIENE_HERRAMIENTA_PARA_EJERCER_EL_CONTROL?</vt:lpstr>
      <vt:lpstr>A</vt:lpstr>
      <vt:lpstr>B</vt:lpstr>
      <vt:lpstr>CE</vt:lpstr>
      <vt:lpstr>EXISTENCONTROLES</vt:lpstr>
      <vt:lpstr>FrecuenciaSeguim</vt:lpstr>
      <vt:lpstr>FrecuendiaSeguim</vt:lpstr>
      <vt:lpstr>HerramientaControl</vt:lpstr>
      <vt:lpstr>HerramientaEfectiva</vt:lpstr>
      <vt:lpstr>IMPACTO</vt:lpstr>
      <vt:lpstr>ManualesInstructivos</vt:lpstr>
      <vt:lpstr>'Fm-20 '!OP</vt:lpstr>
      <vt:lpstr>OPCIONESDEMANEJO</vt:lpstr>
      <vt:lpstr>PROBABILIDAD</vt:lpstr>
      <vt:lpstr>ResponDefinidos</vt:lpstr>
      <vt:lpstr>TieneHerramientaControl1</vt:lpstr>
      <vt:lpstr>TIPODERIESGO</vt:lpstr>
    </vt:vector>
  </TitlesOfParts>
  <Manager/>
  <Company>Dark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Vanegas</dc:creator>
  <cp:keywords/>
  <dc:description/>
  <cp:lastModifiedBy>Ingrid Johanna Maldonado Martinez</cp:lastModifiedBy>
  <cp:revision/>
  <cp:lastPrinted>2018-11-30T15:37:12Z</cp:lastPrinted>
  <dcterms:created xsi:type="dcterms:W3CDTF">2007-05-23T11:34:18Z</dcterms:created>
  <dcterms:modified xsi:type="dcterms:W3CDTF">2019-06-25T15:46:02Z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ies>
</file>