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E:\MapasRiesoInst-2017\MapaRGINFOYCOMUN2017\"/>
    </mc:Choice>
  </mc:AlternateContent>
  <bookViews>
    <workbookView xWindow="0" yWindow="0" windowWidth="24000" windowHeight="9510" firstSheet="2" activeTab="5"/>
  </bookViews>
  <sheets>
    <sheet name="SEPG-F-040" sheetId="16" r:id="rId1"/>
    <sheet name="SEPG-F-007" sheetId="9" r:id="rId2"/>
    <sheet name="SEPG-012" sheetId="1" r:id="rId3"/>
    <sheet name="SEPG-F-013" sheetId="8" state="hidden" r:id="rId4"/>
    <sheet name="SEPG-F-008" sheetId="6" r:id="rId5"/>
    <sheet name="SEPG-F-014" sheetId="5" r:id="rId6"/>
    <sheet name="CAMBIOS 2016 - 2017" sheetId="19" r:id="rId7"/>
    <sheet name="CAMBIOS 2015 - 2016" sheetId="18" r:id="rId8"/>
    <sheet name="Fm-20 " sheetId="15" state="hidden" r:id="rId9"/>
    <sheet name="DB" sheetId="14" state="hidden" r:id="rId10"/>
    <sheet name="Hoja1" sheetId="17" state="hidden" r:id="rId11"/>
  </sheets>
  <definedNames>
    <definedName name="¿TIENE_HERRAMIENTA_PARA_EJERCER_EL_CONTROL?">DB!$D$8:$D$10</definedName>
    <definedName name="A">DB!$J$5:$J$6</definedName>
    <definedName name="_xlnm.Print_Area" localSheetId="5">'SEPG-F-014'!$B$1:$Y$87</definedName>
    <definedName name="B">DB!$K$5:$K$6</definedName>
    <definedName name="CE">DB!$L$5:$L$6</definedName>
    <definedName name="EXISTENCONTROLES">DB!$D$5:$D$6</definedName>
    <definedName name="FrecuenciaSeguim">DB!$H$9:$H$10</definedName>
    <definedName name="FrecuendiaSeguim">DB!$H$9:$H$10</definedName>
    <definedName name="HerramientaControl">DB!$D$9:$D$10</definedName>
    <definedName name="HerramientaEfectiva">DB!$F$9:$F$10</definedName>
    <definedName name="IMPACTO">DB!$H$5</definedName>
    <definedName name="ManualesInstructivos">DB!$E$9:$E$10</definedName>
    <definedName name="OP" localSheetId="8">'Fm-20 '!$L$11</definedName>
    <definedName name="OPCIONESDEMANEJO">DB!$N$5:$N$8</definedName>
    <definedName name="PROBABILIDAD">DB!$G$5</definedName>
    <definedName name="ResponDefinidos">DB!$G$9:$G$10</definedName>
    <definedName name="TieneHerramientaControl1">DB!$D$9:$D$10</definedName>
    <definedName name="TIPODERIESGO">DB!$B$5:$B$11</definedName>
    <definedName name="_xlnm.Print_Titles" localSheetId="5">'SEPG-F-014'!$15:$17</definedName>
  </definedNames>
  <calcPr calcId="171026"/>
</workbook>
</file>

<file path=xl/calcChain.xml><?xml version="1.0" encoding="utf-8"?>
<calcChain xmlns="http://schemas.openxmlformats.org/spreadsheetml/2006/main">
  <c r="M33" i="5" l="1"/>
  <c r="C26" i="1"/>
  <c r="Y34" i="1" l="1"/>
  <c r="D36" i="6"/>
  <c r="P36" i="6"/>
  <c r="Q36" i="6"/>
  <c r="T36" i="6"/>
  <c r="Y32" i="1"/>
  <c r="D33" i="6"/>
  <c r="P33" i="6"/>
  <c r="P34" i="6"/>
  <c r="P35" i="6"/>
  <c r="Q33" i="6"/>
  <c r="T33" i="6"/>
  <c r="M27" i="5"/>
  <c r="Y37" i="1"/>
  <c r="H33" i="5"/>
  <c r="Y35" i="1"/>
  <c r="H30" i="5"/>
  <c r="H31" i="5"/>
  <c r="Y33" i="1"/>
  <c r="H27" i="5"/>
  <c r="Y31" i="1"/>
  <c r="H24" i="5"/>
  <c r="H25" i="5"/>
  <c r="Y36" i="1"/>
  <c r="AA36" i="1"/>
  <c r="I33" i="5"/>
  <c r="AA34" i="1"/>
  <c r="I30" i="5"/>
  <c r="AA32" i="1"/>
  <c r="I27" i="5"/>
  <c r="Y30" i="1"/>
  <c r="AA30" i="1"/>
  <c r="I24" i="5"/>
  <c r="AB36" i="1"/>
  <c r="I34" i="5"/>
  <c r="AB34" i="1"/>
  <c r="I31" i="5"/>
  <c r="AB32" i="1"/>
  <c r="I28" i="5"/>
  <c r="AB30" i="1"/>
  <c r="I25" i="5"/>
  <c r="F24" i="5"/>
  <c r="F30" i="5"/>
  <c r="E30" i="5"/>
  <c r="D30" i="5"/>
  <c r="G30" i="5"/>
  <c r="G27" i="5"/>
  <c r="G24" i="5"/>
  <c r="G25" i="5"/>
  <c r="E24" i="5"/>
  <c r="D24" i="5"/>
  <c r="B18" i="9"/>
  <c r="B19" i="9"/>
  <c r="J26" i="5"/>
  <c r="J25" i="5"/>
  <c r="D30" i="6"/>
  <c r="P31" i="6"/>
  <c r="P32" i="6"/>
  <c r="Q30" i="6"/>
  <c r="T30" i="6"/>
  <c r="M24" i="5"/>
  <c r="M25" i="5"/>
  <c r="P30" i="6"/>
  <c r="S30" i="6"/>
  <c r="K24" i="5"/>
  <c r="J24" i="5"/>
  <c r="J32" i="5"/>
  <c r="J31" i="5"/>
  <c r="M30" i="5"/>
  <c r="M31" i="5"/>
  <c r="S33" i="6"/>
  <c r="K30" i="5"/>
  <c r="J30" i="5"/>
  <c r="G31" i="5"/>
  <c r="F27" i="5"/>
  <c r="E27" i="5"/>
  <c r="D27" i="5"/>
  <c r="K9" i="19"/>
  <c r="L9" i="19"/>
  <c r="K8" i="19"/>
  <c r="L8" i="19"/>
  <c r="K7" i="19"/>
  <c r="L7" i="19"/>
  <c r="K6" i="19"/>
  <c r="K5" i="19"/>
  <c r="K4" i="19"/>
  <c r="L6" i="19"/>
  <c r="L5" i="19"/>
  <c r="L4" i="19"/>
  <c r="G33" i="5"/>
  <c r="C39" i="6"/>
  <c r="C36" i="6"/>
  <c r="B39" i="6"/>
  <c r="B36" i="6"/>
  <c r="B33" i="6"/>
  <c r="C36" i="1"/>
  <c r="B36" i="1"/>
  <c r="C34" i="1"/>
  <c r="B34" i="1"/>
  <c r="C32" i="1"/>
  <c r="F43" i="6"/>
  <c r="F42" i="6"/>
  <c r="E43" i="6"/>
  <c r="E42" i="6"/>
  <c r="C33" i="6"/>
  <c r="AA34" i="6"/>
  <c r="S34" i="6"/>
  <c r="Z34" i="6"/>
  <c r="AA33" i="6"/>
  <c r="R33" i="6"/>
  <c r="Z33" i="6"/>
  <c r="P38" i="6"/>
  <c r="P37" i="6"/>
  <c r="S37" i="6"/>
  <c r="AA37" i="6"/>
  <c r="AA36" i="6"/>
  <c r="S36" i="6"/>
  <c r="Z36" i="6"/>
  <c r="B32" i="1"/>
  <c r="Z33" i="1"/>
  <c r="E34" i="6"/>
  <c r="Z32" i="1"/>
  <c r="D34" i="6"/>
  <c r="Z35" i="1"/>
  <c r="E37" i="6"/>
  <c r="Z34" i="1"/>
  <c r="D37" i="6"/>
  <c r="Z37" i="1"/>
  <c r="E40" i="6"/>
  <c r="Z36" i="1"/>
  <c r="D40" i="6"/>
  <c r="J20" i="5"/>
  <c r="J21" i="5"/>
  <c r="B36" i="5"/>
  <c r="D36" i="5"/>
  <c r="E36" i="5"/>
  <c r="F36" i="5"/>
  <c r="J36" i="5"/>
  <c r="J37" i="5"/>
  <c r="J38" i="5"/>
  <c r="J29" i="5"/>
  <c r="P42" i="6"/>
  <c r="S42" i="6"/>
  <c r="K36" i="5"/>
  <c r="J35" i="5"/>
  <c r="Y28" i="1"/>
  <c r="G14" i="15"/>
  <c r="Y29" i="1"/>
  <c r="F14" i="15"/>
  <c r="F17" i="15"/>
  <c r="G34" i="5"/>
  <c r="F20" i="15"/>
  <c r="Y38" i="1"/>
  <c r="Y39" i="1"/>
  <c r="Y40" i="1"/>
  <c r="G39" i="5"/>
  <c r="G40" i="5"/>
  <c r="Y41" i="1"/>
  <c r="Y42" i="1"/>
  <c r="D48" i="6"/>
  <c r="Y43" i="1"/>
  <c r="H42" i="5"/>
  <c r="H43" i="5"/>
  <c r="Y44" i="1"/>
  <c r="D51" i="6"/>
  <c r="Y45" i="1"/>
  <c r="Y46" i="1"/>
  <c r="G48" i="5"/>
  <c r="G49" i="5"/>
  <c r="Y47" i="1"/>
  <c r="E54" i="6"/>
  <c r="Y48" i="1"/>
  <c r="G57" i="5"/>
  <c r="Y49" i="1"/>
  <c r="Y50" i="1"/>
  <c r="G66" i="5"/>
  <c r="G67" i="5"/>
  <c r="Y51" i="1"/>
  <c r="Y52" i="1"/>
  <c r="D63" i="6"/>
  <c r="Y53" i="1"/>
  <c r="Y54" i="1"/>
  <c r="D66" i="6"/>
  <c r="Y55" i="1"/>
  <c r="Y56" i="1"/>
  <c r="G69" i="5"/>
  <c r="G70" i="5"/>
  <c r="Y57" i="1"/>
  <c r="Y58" i="1"/>
  <c r="Y59" i="1"/>
  <c r="Y60" i="1"/>
  <c r="Y61" i="1"/>
  <c r="Y62" i="1"/>
  <c r="Y63" i="1"/>
  <c r="Y64" i="1"/>
  <c r="Y65" i="1"/>
  <c r="Y66" i="1"/>
  <c r="Y67" i="1"/>
  <c r="AA66" i="1"/>
  <c r="AB66" i="1"/>
  <c r="Y68" i="1"/>
  <c r="Y69" i="1"/>
  <c r="H72" i="5"/>
  <c r="H73" i="5"/>
  <c r="Y27" i="1"/>
  <c r="H18" i="5"/>
  <c r="H19" i="5"/>
  <c r="Y26" i="1"/>
  <c r="D24" i="6"/>
  <c r="J22" i="5"/>
  <c r="D11" i="9"/>
  <c r="G13" i="6"/>
  <c r="B28" i="9"/>
  <c r="D18" i="5"/>
  <c r="E18" i="5"/>
  <c r="F18" i="5"/>
  <c r="D21" i="5"/>
  <c r="E21" i="5"/>
  <c r="F21" i="5"/>
  <c r="D33" i="5"/>
  <c r="E33" i="5"/>
  <c r="F33" i="5"/>
  <c r="D39" i="5"/>
  <c r="E39" i="5"/>
  <c r="F39" i="5"/>
  <c r="D42" i="5"/>
  <c r="E42" i="5"/>
  <c r="F42" i="5"/>
  <c r="D45" i="5"/>
  <c r="E45" i="5"/>
  <c r="F45" i="5"/>
  <c r="H45" i="5"/>
  <c r="H46" i="5"/>
  <c r="D48" i="5"/>
  <c r="E48" i="5"/>
  <c r="F48" i="5"/>
  <c r="D51" i="5"/>
  <c r="E51" i="5"/>
  <c r="F51" i="5"/>
  <c r="G51" i="5"/>
  <c r="G52" i="5"/>
  <c r="D54" i="5"/>
  <c r="E54" i="5"/>
  <c r="F54" i="5"/>
  <c r="D57" i="5"/>
  <c r="E57" i="5"/>
  <c r="F57" i="5"/>
  <c r="D60" i="5"/>
  <c r="E60" i="5"/>
  <c r="F60" i="5"/>
  <c r="D63" i="5"/>
  <c r="E63" i="5"/>
  <c r="F63" i="5"/>
  <c r="G63" i="5"/>
  <c r="H63" i="5"/>
  <c r="D66" i="5"/>
  <c r="E66" i="5"/>
  <c r="F66" i="5"/>
  <c r="D69" i="5"/>
  <c r="E69" i="5"/>
  <c r="F69" i="5"/>
  <c r="H69" i="5"/>
  <c r="H70" i="5"/>
  <c r="D72" i="5"/>
  <c r="E72" i="5"/>
  <c r="F72" i="5"/>
  <c r="G72" i="5"/>
  <c r="G73" i="5"/>
  <c r="O69" i="5"/>
  <c r="O72" i="5"/>
  <c r="N69" i="5"/>
  <c r="N72" i="5"/>
  <c r="R45" i="6"/>
  <c r="R51" i="6"/>
  <c r="R54" i="6"/>
  <c r="R57" i="6"/>
  <c r="R60" i="6"/>
  <c r="R63" i="6"/>
  <c r="R66" i="6"/>
  <c r="R69" i="6"/>
  <c r="R72" i="6"/>
  <c r="Q48" i="6"/>
  <c r="Q51" i="6"/>
  <c r="Q54" i="6"/>
  <c r="Q57" i="6"/>
  <c r="Q60" i="6"/>
  <c r="Q63" i="6"/>
  <c r="Q66" i="6"/>
  <c r="Q69" i="6"/>
  <c r="Q72" i="6"/>
  <c r="P24" i="6"/>
  <c r="R24" i="6"/>
  <c r="P25" i="6"/>
  <c r="S25" i="6"/>
  <c r="Z25" i="6"/>
  <c r="P26" i="6"/>
  <c r="S26" i="6"/>
  <c r="Z26" i="6"/>
  <c r="P27" i="6"/>
  <c r="S27" i="6"/>
  <c r="AA48" i="1"/>
  <c r="I51" i="5"/>
  <c r="AA64" i="1"/>
  <c r="AB64" i="1"/>
  <c r="AA68" i="1"/>
  <c r="AB68" i="1"/>
  <c r="I73" i="5"/>
  <c r="Z69" i="1"/>
  <c r="E73" i="6"/>
  <c r="Z67" i="1"/>
  <c r="Z65" i="1"/>
  <c r="Z63" i="1"/>
  <c r="Z61" i="1"/>
  <c r="Z59" i="1"/>
  <c r="Z57" i="1"/>
  <c r="E70" i="6"/>
  <c r="Z55" i="1"/>
  <c r="E67" i="6"/>
  <c r="Z53" i="1"/>
  <c r="Z51" i="1"/>
  <c r="H61" i="5"/>
  <c r="Z49" i="1"/>
  <c r="E58" i="6"/>
  <c r="Z47" i="1"/>
  <c r="H55" i="5"/>
  <c r="Z45" i="1"/>
  <c r="E52" i="6"/>
  <c r="Z68" i="1"/>
  <c r="D73" i="6"/>
  <c r="Z66" i="1"/>
  <c r="Z64" i="1"/>
  <c r="Z62" i="1"/>
  <c r="Z60" i="1"/>
  <c r="Z58" i="1"/>
  <c r="Z56" i="1"/>
  <c r="D70" i="6"/>
  <c r="Z54" i="1"/>
  <c r="Z52" i="1"/>
  <c r="D64" i="6"/>
  <c r="Z50" i="1"/>
  <c r="D61" i="6"/>
  <c r="Z48" i="1"/>
  <c r="D58" i="6"/>
  <c r="Z46" i="1"/>
  <c r="D55" i="6"/>
  <c r="Z44" i="1"/>
  <c r="D52" i="6"/>
  <c r="Z40" i="1"/>
  <c r="D46" i="6"/>
  <c r="E45" i="6"/>
  <c r="G42" i="5"/>
  <c r="G43" i="5"/>
  <c r="Z42" i="1"/>
  <c r="D49" i="6"/>
  <c r="Z43" i="1"/>
  <c r="E49" i="6"/>
  <c r="E7" i="5"/>
  <c r="B12" i="6"/>
  <c r="B8" i="1"/>
  <c r="B10" i="9"/>
  <c r="D11" i="15"/>
  <c r="AA72" i="6"/>
  <c r="AA73" i="6"/>
  <c r="AA74" i="6"/>
  <c r="E72" i="6"/>
  <c r="AA69" i="6"/>
  <c r="AA70" i="6"/>
  <c r="AA71" i="6"/>
  <c r="E69" i="6"/>
  <c r="AA66" i="6"/>
  <c r="AA67" i="6"/>
  <c r="AA68" i="6"/>
  <c r="E66" i="6"/>
  <c r="AA63" i="6"/>
  <c r="AA64" i="6"/>
  <c r="AA65" i="6"/>
  <c r="E63" i="6"/>
  <c r="Z63" i="6"/>
  <c r="Z64" i="6"/>
  <c r="Z65" i="6"/>
  <c r="P60" i="6"/>
  <c r="S60" i="6"/>
  <c r="J23" i="15"/>
  <c r="AA60" i="6"/>
  <c r="P61" i="6"/>
  <c r="S61" i="6"/>
  <c r="J24" i="15"/>
  <c r="AA61" i="6"/>
  <c r="AA62" i="6"/>
  <c r="AA57" i="6"/>
  <c r="P58" i="6"/>
  <c r="S58" i="6"/>
  <c r="AA58" i="6"/>
  <c r="AA59" i="6"/>
  <c r="E57" i="6"/>
  <c r="AA54" i="6"/>
  <c r="P55" i="6"/>
  <c r="S55" i="6"/>
  <c r="AA55" i="6"/>
  <c r="AA56" i="6"/>
  <c r="AA51" i="6"/>
  <c r="P52" i="6"/>
  <c r="S52" i="6"/>
  <c r="AA52" i="6"/>
  <c r="AA53" i="6"/>
  <c r="E51" i="6"/>
  <c r="U51" i="6"/>
  <c r="V51" i="6" s="1"/>
  <c r="N45" i="5" s="1"/>
  <c r="P51" i="6"/>
  <c r="S51" i="6"/>
  <c r="Z51" i="6"/>
  <c r="Z52" i="6"/>
  <c r="P53" i="6"/>
  <c r="S53" i="6"/>
  <c r="Z53" i="6"/>
  <c r="P49" i="6"/>
  <c r="S49" i="6"/>
  <c r="AA49" i="6"/>
  <c r="AA50" i="6"/>
  <c r="P45" i="6"/>
  <c r="S45" i="6"/>
  <c r="K39" i="5"/>
  <c r="AA45" i="6"/>
  <c r="AA46" i="6"/>
  <c r="P47" i="6"/>
  <c r="S47" i="6"/>
  <c r="AA47" i="6"/>
  <c r="P43" i="6"/>
  <c r="S43" i="6"/>
  <c r="AA43" i="6"/>
  <c r="AA44" i="6"/>
  <c r="P39" i="6"/>
  <c r="P40" i="6"/>
  <c r="S40" i="6"/>
  <c r="J21" i="15"/>
  <c r="AA40" i="6"/>
  <c r="P41" i="6"/>
  <c r="S41" i="6"/>
  <c r="Z41" i="6"/>
  <c r="AA41" i="6"/>
  <c r="S31" i="6"/>
  <c r="P29" i="6"/>
  <c r="S29" i="6"/>
  <c r="AA29" i="6"/>
  <c r="Z29" i="6"/>
  <c r="AA25" i="6"/>
  <c r="AA26" i="6"/>
  <c r="Z72" i="6"/>
  <c r="Z73" i="6"/>
  <c r="Z74" i="6"/>
  <c r="Z69" i="6"/>
  <c r="Z70" i="6"/>
  <c r="Z71" i="6"/>
  <c r="Z66" i="6"/>
  <c r="Z67" i="6"/>
  <c r="Z68" i="6"/>
  <c r="Z60" i="6"/>
  <c r="Z61" i="6"/>
  <c r="Z62" i="6"/>
  <c r="P57" i="6"/>
  <c r="S57" i="6"/>
  <c r="K57" i="5"/>
  <c r="Z57" i="6"/>
  <c r="Z58" i="6"/>
  <c r="Z59" i="6"/>
  <c r="D57" i="6"/>
  <c r="P54" i="6"/>
  <c r="S54" i="6"/>
  <c r="Z54" i="6"/>
  <c r="Z55" i="6"/>
  <c r="P56" i="6"/>
  <c r="S56" i="6"/>
  <c r="Z56" i="6"/>
  <c r="P48" i="6"/>
  <c r="S48" i="6"/>
  <c r="K42" i="5"/>
  <c r="Z48" i="6"/>
  <c r="Z49" i="6"/>
  <c r="P50" i="6"/>
  <c r="S50" i="6"/>
  <c r="Z50" i="6"/>
  <c r="Z45" i="6"/>
  <c r="P46" i="6"/>
  <c r="S46" i="6"/>
  <c r="Z46" i="6"/>
  <c r="Z47" i="6"/>
  <c r="AA42" i="6"/>
  <c r="Z42" i="6"/>
  <c r="Z43" i="6"/>
  <c r="P28" i="6"/>
  <c r="S28" i="6" s="1"/>
  <c r="AA28" i="6" s="1"/>
  <c r="D72" i="6"/>
  <c r="C72" i="6"/>
  <c r="C69" i="6"/>
  <c r="C66" i="6"/>
  <c r="C63" i="6"/>
  <c r="P74" i="6"/>
  <c r="S74" i="6"/>
  <c r="P73" i="6"/>
  <c r="S73" i="6"/>
  <c r="P72" i="6"/>
  <c r="S72" i="6"/>
  <c r="K66" i="5"/>
  <c r="P71" i="6"/>
  <c r="S71" i="6"/>
  <c r="P70" i="6"/>
  <c r="S70" i="6"/>
  <c r="P69" i="6"/>
  <c r="S69" i="6"/>
  <c r="P68" i="6"/>
  <c r="S68" i="6"/>
  <c r="P67" i="6"/>
  <c r="S67" i="6"/>
  <c r="P66" i="6"/>
  <c r="S66" i="6"/>
  <c r="P65" i="6"/>
  <c r="S65" i="6"/>
  <c r="P64" i="6"/>
  <c r="S64" i="6"/>
  <c r="P63" i="6"/>
  <c r="S63" i="6"/>
  <c r="K63" i="5"/>
  <c r="P62" i="6"/>
  <c r="S62" i="6"/>
  <c r="P59" i="6"/>
  <c r="S59" i="6"/>
  <c r="P44" i="6"/>
  <c r="S44" i="6"/>
  <c r="Z44" i="6"/>
  <c r="M72" i="5"/>
  <c r="M73" i="5"/>
  <c r="L72" i="5"/>
  <c r="L73" i="5"/>
  <c r="K72" i="5"/>
  <c r="M69" i="5"/>
  <c r="M70" i="5"/>
  <c r="L69" i="5"/>
  <c r="L70" i="5"/>
  <c r="K69" i="5"/>
  <c r="J68" i="5"/>
  <c r="J67" i="5"/>
  <c r="J66" i="5"/>
  <c r="J53" i="5"/>
  <c r="J52" i="5"/>
  <c r="J51" i="5"/>
  <c r="J54" i="5"/>
  <c r="J55" i="5"/>
  <c r="J56" i="5"/>
  <c r="J57" i="5"/>
  <c r="J58" i="5"/>
  <c r="J59" i="5"/>
  <c r="J60" i="5"/>
  <c r="J61" i="5"/>
  <c r="J62" i="5"/>
  <c r="J63" i="5"/>
  <c r="J64" i="5"/>
  <c r="J65" i="5"/>
  <c r="J48" i="5"/>
  <c r="J49" i="5"/>
  <c r="J50" i="5"/>
  <c r="J45" i="5"/>
  <c r="J46" i="5"/>
  <c r="J47" i="5"/>
  <c r="B63" i="5"/>
  <c r="C52" i="1"/>
  <c r="C7" i="5"/>
  <c r="T11" i="6"/>
  <c r="Z7" i="1"/>
  <c r="L9" i="9"/>
  <c r="C68" i="1"/>
  <c r="C66" i="1"/>
  <c r="C64" i="1"/>
  <c r="C62" i="1"/>
  <c r="C60" i="1"/>
  <c r="C58" i="1"/>
  <c r="C56" i="1"/>
  <c r="C54" i="1"/>
  <c r="C50" i="1"/>
  <c r="C48" i="1"/>
  <c r="C46" i="1"/>
  <c r="C44" i="1"/>
  <c r="C42" i="1"/>
  <c r="C40" i="1"/>
  <c r="C38" i="1"/>
  <c r="C30" i="1"/>
  <c r="C28" i="1"/>
  <c r="B25" i="9"/>
  <c r="B70" i="1"/>
  <c r="B77" i="6"/>
  <c r="B76" i="5"/>
  <c r="C60" i="6"/>
  <c r="C57" i="6"/>
  <c r="M60" i="5"/>
  <c r="J74" i="5"/>
  <c r="J73" i="5"/>
  <c r="J72" i="5"/>
  <c r="J71" i="5"/>
  <c r="J70" i="5"/>
  <c r="J69" i="5"/>
  <c r="J44" i="5"/>
  <c r="J43" i="5"/>
  <c r="J42" i="5"/>
  <c r="J41" i="5"/>
  <c r="J40" i="5"/>
  <c r="J39" i="5"/>
  <c r="J34" i="5"/>
  <c r="J33" i="5"/>
  <c r="J28" i="5"/>
  <c r="J27" i="5"/>
  <c r="J23" i="5"/>
  <c r="L64" i="5"/>
  <c r="L61" i="5"/>
  <c r="L58" i="5"/>
  <c r="L55" i="5"/>
  <c r="C54" i="6"/>
  <c r="C51" i="6"/>
  <c r="C48" i="6"/>
  <c r="C45" i="6"/>
  <c r="C30" i="6"/>
  <c r="C27" i="6"/>
  <c r="C24" i="6"/>
  <c r="G9" i="1"/>
  <c r="K23" i="15"/>
  <c r="K20" i="15"/>
  <c r="K17" i="15"/>
  <c r="K14" i="15"/>
  <c r="K11" i="15"/>
  <c r="Q14" i="15"/>
  <c r="R14" i="15"/>
  <c r="S14" i="15"/>
  <c r="Q17" i="15"/>
  <c r="R17" i="15"/>
  <c r="S17" i="15"/>
  <c r="Q20" i="15"/>
  <c r="R20" i="15"/>
  <c r="S20" i="15"/>
  <c r="Q23" i="15"/>
  <c r="R23" i="15"/>
  <c r="S23" i="15"/>
  <c r="S11" i="15"/>
  <c r="R11" i="15"/>
  <c r="Q11" i="15"/>
  <c r="N14" i="15"/>
  <c r="O14" i="15"/>
  <c r="P14" i="15"/>
  <c r="N17" i="15"/>
  <c r="O17" i="15"/>
  <c r="P17" i="15"/>
  <c r="N20" i="15"/>
  <c r="O20" i="15"/>
  <c r="P20" i="15"/>
  <c r="N23" i="15"/>
  <c r="O23" i="15"/>
  <c r="P23" i="15"/>
  <c r="P11" i="15"/>
  <c r="O11" i="15"/>
  <c r="N11" i="15"/>
  <c r="M14" i="15"/>
  <c r="M17" i="15"/>
  <c r="M20" i="15"/>
  <c r="M23" i="15"/>
  <c r="M11" i="15"/>
  <c r="I25" i="15"/>
  <c r="I24" i="15"/>
  <c r="I23" i="15"/>
  <c r="E23" i="15"/>
  <c r="I22" i="15"/>
  <c r="I21" i="15"/>
  <c r="I20" i="15"/>
  <c r="E20" i="15"/>
  <c r="I19" i="15"/>
  <c r="I18" i="15"/>
  <c r="I17" i="15"/>
  <c r="E17" i="15"/>
  <c r="I16" i="15"/>
  <c r="I15" i="15"/>
  <c r="I14" i="15"/>
  <c r="E14" i="15"/>
  <c r="I13" i="15"/>
  <c r="I12" i="15"/>
  <c r="I11" i="15"/>
  <c r="E11" i="15"/>
  <c r="B11" i="15"/>
  <c r="B24" i="6"/>
  <c r="B26" i="1"/>
  <c r="J19" i="5"/>
  <c r="J18" i="5"/>
  <c r="K25" i="1"/>
  <c r="L25" i="1"/>
  <c r="M25" i="1"/>
  <c r="N25" i="1"/>
  <c r="O25" i="1"/>
  <c r="P25" i="1"/>
  <c r="Q25" i="1"/>
  <c r="R25" i="1"/>
  <c r="S25" i="1"/>
  <c r="T25" i="1"/>
  <c r="U25" i="1"/>
  <c r="V25" i="1"/>
  <c r="W25" i="1"/>
  <c r="X25" i="1"/>
  <c r="B28" i="1"/>
  <c r="D67" i="6"/>
  <c r="B38" i="1"/>
  <c r="B39" i="5"/>
  <c r="R48" i="6"/>
  <c r="AA48" i="6"/>
  <c r="Q45" i="6"/>
  <c r="Q42" i="6"/>
  <c r="Z41" i="1"/>
  <c r="E46" i="6"/>
  <c r="Z31" i="1"/>
  <c r="Z39" i="1"/>
  <c r="H39" i="5"/>
  <c r="H40" i="5"/>
  <c r="AA40" i="1"/>
  <c r="I39" i="5"/>
  <c r="G23" i="15"/>
  <c r="F72" i="6"/>
  <c r="Z38" i="1"/>
  <c r="R42" i="6"/>
  <c r="U42" i="6"/>
  <c r="L36" i="5" s="1"/>
  <c r="L37" i="5" s="1"/>
  <c r="B40" i="1"/>
  <c r="B45" i="6"/>
  <c r="B42" i="1"/>
  <c r="B48" i="6"/>
  <c r="B42" i="5"/>
  <c r="B45" i="5"/>
  <c r="B44" i="1"/>
  <c r="B51" i="6"/>
  <c r="B54" i="6"/>
  <c r="B46" i="1"/>
  <c r="B48" i="5"/>
  <c r="B51" i="5"/>
  <c r="B48" i="1"/>
  <c r="B57" i="6"/>
  <c r="B50" i="1"/>
  <c r="B66" i="5"/>
  <c r="B60" i="6"/>
  <c r="B23" i="15"/>
  <c r="B63" i="6"/>
  <c r="B69" i="5"/>
  <c r="B52" i="1"/>
  <c r="B54" i="5"/>
  <c r="B72" i="5"/>
  <c r="B54" i="1"/>
  <c r="B66" i="6"/>
  <c r="B56" i="1"/>
  <c r="B69" i="6"/>
  <c r="B72" i="6"/>
  <c r="B58" i="1"/>
  <c r="B60" i="1"/>
  <c r="B57" i="5"/>
  <c r="B62" i="1"/>
  <c r="B64" i="1"/>
  <c r="B68" i="1"/>
  <c r="B66" i="1"/>
  <c r="B60" i="5"/>
  <c r="AA44" i="1"/>
  <c r="I45" i="5"/>
  <c r="G45" i="5"/>
  <c r="G46" i="5"/>
  <c r="AB40" i="1"/>
  <c r="I40" i="5"/>
  <c r="F21" i="15"/>
  <c r="Z39" i="6"/>
  <c r="Q24" i="6"/>
  <c r="Q27" i="6"/>
  <c r="T27" i="6" s="1"/>
  <c r="M21" i="5" s="1"/>
  <c r="M22" i="5" s="1"/>
  <c r="G21" i="15"/>
  <c r="G20" i="15"/>
  <c r="Z28" i="6"/>
  <c r="Z27" i="6"/>
  <c r="S24" i="6"/>
  <c r="AA24" i="6"/>
  <c r="F23" i="15"/>
  <c r="H36" i="5"/>
  <c r="H37" i="5"/>
  <c r="H58" i="5"/>
  <c r="H66" i="5"/>
  <c r="H67" i="5"/>
  <c r="E60" i="6"/>
  <c r="U60" i="6"/>
  <c r="L66" i="5" s="1"/>
  <c r="L67" i="5" s="1"/>
  <c r="H60" i="5"/>
  <c r="G55" i="5"/>
  <c r="F57" i="6"/>
  <c r="H51" i="5"/>
  <c r="H52" i="5"/>
  <c r="H57" i="5"/>
  <c r="AA38" i="1"/>
  <c r="I36" i="5"/>
  <c r="H23" i="15"/>
  <c r="E30" i="6"/>
  <c r="H28" i="5"/>
  <c r="Z30" i="1"/>
  <c r="D31" i="6"/>
  <c r="Z30" i="6"/>
  <c r="K60" i="5"/>
  <c r="G28" i="5"/>
  <c r="J14" i="15"/>
  <c r="K21" i="5"/>
  <c r="Q39" i="6"/>
  <c r="T39" i="6" s="1"/>
  <c r="G58" i="5"/>
  <c r="E36" i="6"/>
  <c r="I72" i="5"/>
  <c r="E55" i="6"/>
  <c r="D60" i="6"/>
  <c r="T60" i="6"/>
  <c r="M66" i="5"/>
  <c r="M67" i="5"/>
  <c r="D45" i="6"/>
  <c r="T48" i="6"/>
  <c r="M42" i="5"/>
  <c r="M43" i="5"/>
  <c r="Z40" i="6"/>
  <c r="R36" i="6"/>
  <c r="J18" i="15"/>
  <c r="Z31" i="6"/>
  <c r="M28" i="5"/>
  <c r="R30" i="6"/>
  <c r="U30" i="6"/>
  <c r="L24" i="5" s="1"/>
  <c r="L25" i="5" s="1"/>
  <c r="J17" i="15"/>
  <c r="AA30" i="6"/>
  <c r="K27" i="5"/>
  <c r="G18" i="5"/>
  <c r="G19" i="5"/>
  <c r="G17" i="15"/>
  <c r="Z26" i="1"/>
  <c r="D25" i="6"/>
  <c r="G11" i="15"/>
  <c r="F34" i="6"/>
  <c r="F11" i="15"/>
  <c r="AA26" i="1"/>
  <c r="H11" i="15"/>
  <c r="Z27" i="1"/>
  <c r="F12" i="15"/>
  <c r="E24" i="6"/>
  <c r="U24" i="6"/>
  <c r="L18" i="5" s="1"/>
  <c r="L19" i="5" s="1"/>
  <c r="T24" i="6"/>
  <c r="Z28" i="1"/>
  <c r="D28" i="6"/>
  <c r="D27" i="6"/>
  <c r="Z37" i="6"/>
  <c r="U36" i="6"/>
  <c r="V36" i="6" s="1"/>
  <c r="W36" i="6" s="1"/>
  <c r="O30" i="5" s="1"/>
  <c r="AA31" i="6"/>
  <c r="Z24" i="6"/>
  <c r="H54" i="5"/>
  <c r="H48" i="5"/>
  <c r="H49" i="5"/>
  <c r="E33" i="6"/>
  <c r="U33" i="6"/>
  <c r="L27" i="5" s="1"/>
  <c r="L28" i="5" s="1"/>
  <c r="I57" i="5"/>
  <c r="AA50" i="1"/>
  <c r="I60" i="5"/>
  <c r="AA54" i="1"/>
  <c r="AB48" i="1"/>
  <c r="I52" i="5"/>
  <c r="G60" i="5"/>
  <c r="Z29" i="1"/>
  <c r="D39" i="6"/>
  <c r="E39" i="6"/>
  <c r="B27" i="6"/>
  <c r="B14" i="15"/>
  <c r="K18" i="5"/>
  <c r="J11" i="15"/>
  <c r="D42" i="6"/>
  <c r="T42" i="6"/>
  <c r="M36" i="5"/>
  <c r="M37" i="5"/>
  <c r="D43" i="6"/>
  <c r="AA27" i="6"/>
  <c r="M18" i="5"/>
  <c r="M19" i="5"/>
  <c r="K51" i="5"/>
  <c r="K45" i="5"/>
  <c r="T51" i="6"/>
  <c r="M45" i="5"/>
  <c r="M46" i="5"/>
  <c r="K54" i="5"/>
  <c r="K48" i="5"/>
  <c r="U57" i="6"/>
  <c r="L57" i="5" s="1"/>
  <c r="T57" i="6"/>
  <c r="U63" i="6"/>
  <c r="L63" i="5" s="1"/>
  <c r="T63" i="6"/>
  <c r="M63" i="5"/>
  <c r="U66" i="6"/>
  <c r="V66" i="6" s="1"/>
  <c r="T66" i="6"/>
  <c r="U69" i="6"/>
  <c r="V69" i="6" s="1"/>
  <c r="D69" i="6"/>
  <c r="T69" i="6"/>
  <c r="T72" i="6"/>
  <c r="E61" i="6"/>
  <c r="AB38" i="1"/>
  <c r="G61" i="5"/>
  <c r="AA28" i="1"/>
  <c r="AA56" i="1"/>
  <c r="AA46" i="1"/>
  <c r="E48" i="6"/>
  <c r="U48" i="6"/>
  <c r="V48" i="6" s="1"/>
  <c r="N42" i="5" s="1"/>
  <c r="AA52" i="1"/>
  <c r="AA62" i="1"/>
  <c r="AB62" i="1"/>
  <c r="AA58" i="1"/>
  <c r="AB58" i="1"/>
  <c r="F60" i="6"/>
  <c r="E27" i="6"/>
  <c r="AB44" i="1"/>
  <c r="F52" i="6"/>
  <c r="D54" i="6"/>
  <c r="T54" i="6"/>
  <c r="M54" i="5"/>
  <c r="AA42" i="1"/>
  <c r="I42" i="5"/>
  <c r="H21" i="5"/>
  <c r="H22" i="5"/>
  <c r="F51" i="6"/>
  <c r="G54" i="5"/>
  <c r="AA60" i="1"/>
  <c r="AB60" i="1"/>
  <c r="B30" i="6"/>
  <c r="B30" i="1"/>
  <c r="F46" i="6"/>
  <c r="I37" i="5"/>
  <c r="M51" i="5"/>
  <c r="M52" i="5"/>
  <c r="M57" i="5"/>
  <c r="H24" i="15"/>
  <c r="G64" i="5"/>
  <c r="G18" i="15"/>
  <c r="T45" i="6"/>
  <c r="M39" i="5"/>
  <c r="M40" i="5"/>
  <c r="U54" i="6"/>
  <c r="V54" i="6" s="1"/>
  <c r="F58" i="6"/>
  <c r="U72" i="6"/>
  <c r="V72" i="6" s="1"/>
  <c r="U45" i="6"/>
  <c r="V45" i="6" s="1"/>
  <c r="F31" i="6"/>
  <c r="H18" i="15"/>
  <c r="G24" i="15"/>
  <c r="H64" i="5"/>
  <c r="E64" i="6"/>
  <c r="F30" i="6"/>
  <c r="I54" i="5"/>
  <c r="AB46" i="1"/>
  <c r="I48" i="5"/>
  <c r="S39" i="6"/>
  <c r="AA39" i="6" s="1"/>
  <c r="R39" i="6"/>
  <c r="U39" i="6" s="1"/>
  <c r="L33" i="5" s="1"/>
  <c r="L34" i="5" s="1"/>
  <c r="F18" i="15"/>
  <c r="E31" i="6"/>
  <c r="I58" i="5"/>
  <c r="B17" i="15"/>
  <c r="F54" i="6"/>
  <c r="F24" i="15"/>
  <c r="F73" i="6"/>
  <c r="J12" i="15"/>
  <c r="G21" i="5"/>
  <c r="G22" i="5"/>
  <c r="G36" i="5"/>
  <c r="G37" i="5"/>
  <c r="H34" i="5"/>
  <c r="M34" i="5"/>
  <c r="E25" i="6"/>
  <c r="G12" i="15"/>
  <c r="F24" i="6"/>
  <c r="AB26" i="1"/>
  <c r="F25" i="6"/>
  <c r="I18" i="5"/>
  <c r="H17" i="15"/>
  <c r="G15" i="15"/>
  <c r="F33" i="6"/>
  <c r="F15" i="15"/>
  <c r="E28" i="6"/>
  <c r="AB54" i="1"/>
  <c r="F67" i="6"/>
  <c r="F66" i="6"/>
  <c r="I66" i="5"/>
  <c r="AB50" i="1"/>
  <c r="F48" i="6"/>
  <c r="AB42" i="1"/>
  <c r="F40" i="6"/>
  <c r="F39" i="6"/>
  <c r="F37" i="6"/>
  <c r="F36" i="6"/>
  <c r="M48" i="5"/>
  <c r="M49" i="5"/>
  <c r="I69" i="5"/>
  <c r="F69" i="6"/>
  <c r="AB56" i="1"/>
  <c r="I46" i="5"/>
  <c r="I63" i="5"/>
  <c r="AB52" i="1"/>
  <c r="F63" i="6"/>
  <c r="F27" i="6"/>
  <c r="I21" i="5"/>
  <c r="H14" i="15"/>
  <c r="AB28" i="1"/>
  <c r="H20" i="15"/>
  <c r="B20" i="15"/>
  <c r="F49" i="6"/>
  <c r="I43" i="5"/>
  <c r="K33" i="5"/>
  <c r="I55" i="5"/>
  <c r="F55" i="6"/>
  <c r="I49" i="5"/>
  <c r="H12" i="15"/>
  <c r="I19" i="5"/>
  <c r="I67" i="5"/>
  <c r="I61" i="5"/>
  <c r="F61" i="6"/>
  <c r="F64" i="6"/>
  <c r="I64" i="5"/>
  <c r="H21" i="15"/>
  <c r="I22" i="5"/>
  <c r="H15" i="15"/>
  <c r="F28" i="6"/>
  <c r="I70" i="5"/>
  <c r="F70" i="6"/>
  <c r="J20" i="15" l="1"/>
  <c r="R27" i="6"/>
  <c r="U27" i="6" s="1"/>
  <c r="L21" i="5" s="1"/>
  <c r="L22" i="5" s="1"/>
  <c r="J15" i="15"/>
  <c r="L42" i="5"/>
  <c r="L43" i="5" s="1"/>
  <c r="V30" i="6"/>
  <c r="W30" i="6" s="1"/>
  <c r="O24" i="5" s="1"/>
  <c r="V60" i="6"/>
  <c r="W60" i="6" s="1"/>
  <c r="O54" i="5" s="1"/>
  <c r="V42" i="6"/>
  <c r="N36" i="5" s="1"/>
  <c r="L60" i="5"/>
  <c r="L30" i="5"/>
  <c r="L31" i="5" s="1"/>
  <c r="L45" i="5"/>
  <c r="L46" i="5" s="1"/>
  <c r="V33" i="6"/>
  <c r="N27" i="5" s="1"/>
  <c r="L54" i="5"/>
  <c r="W51" i="6"/>
  <c r="O45" i="5" s="1"/>
  <c r="N63" i="5"/>
  <c r="W69" i="6"/>
  <c r="O63" i="5" s="1"/>
  <c r="N39" i="5"/>
  <c r="W45" i="6"/>
  <c r="O39" i="5" s="1"/>
  <c r="W72" i="6"/>
  <c r="O66" i="5" s="1"/>
  <c r="N66" i="5"/>
  <c r="N48" i="5"/>
  <c r="W54" i="6"/>
  <c r="O48" i="5" s="1"/>
  <c r="W66" i="6"/>
  <c r="O60" i="5" s="1"/>
  <c r="N60" i="5"/>
  <c r="V24" i="6"/>
  <c r="W48" i="6"/>
  <c r="O42" i="5" s="1"/>
  <c r="V57" i="6"/>
  <c r="L39" i="5"/>
  <c r="L40" i="5" s="1"/>
  <c r="N30" i="5"/>
  <c r="L51" i="5"/>
  <c r="L52" i="5" s="1"/>
  <c r="V39" i="6"/>
  <c r="L48" i="5"/>
  <c r="L49" i="5" s="1"/>
  <c r="V63" i="6"/>
  <c r="V27" i="6" l="1"/>
  <c r="N24" i="5"/>
  <c r="N54" i="5"/>
  <c r="W42" i="6"/>
  <c r="O36" i="5" s="1"/>
  <c r="W33" i="6"/>
  <c r="O27" i="5" s="1"/>
  <c r="W57" i="6"/>
  <c r="O51" i="5" s="1"/>
  <c r="N51" i="5"/>
  <c r="N57" i="5"/>
  <c r="W63" i="6"/>
  <c r="O57" i="5" s="1"/>
  <c r="N33" i="5"/>
  <c r="W39" i="6"/>
  <c r="O33" i="5" s="1"/>
  <c r="N18" i="5"/>
  <c r="W24" i="6"/>
  <c r="O18" i="5" s="1"/>
  <c r="N21" i="5" l="1"/>
  <c r="W27" i="6"/>
  <c r="O21" i="5" s="1"/>
</calcChain>
</file>

<file path=xl/comments1.xml><?xml version="1.0" encoding="utf-8"?>
<comments xmlns="http://schemas.openxmlformats.org/spreadsheetml/2006/main">
  <authors>
    <author>Laura Milena  Ayala Cuervo</author>
    <author>user</author>
    <author>Monica Viviana Parra Segura</author>
    <author>VIVI</author>
    <author xml:space="preserve">Mónica Viviana Parra </author>
  </authors>
  <commentList>
    <comment ref="G8" authorId="0" shapeId="0">
      <text>
        <r>
          <rPr>
            <b/>
            <sz val="11"/>
            <color indexed="81"/>
            <rFont val="Arial Narrow"/>
            <family val="2"/>
          </rPr>
          <t>Digite la fecha en la cual se realizara la actividad.</t>
        </r>
        <r>
          <rPr>
            <sz val="9"/>
            <color indexed="81"/>
            <rFont val="Tahoma"/>
            <family val="2"/>
          </rPr>
          <t xml:space="preserve">
</t>
        </r>
      </text>
    </comment>
    <comment ref="B9" authorId="1" shapeId="0">
      <text>
        <r>
          <rPr>
            <sz val="12"/>
            <color indexed="8"/>
            <rFont val="Arial"/>
            <family val="2"/>
          </rPr>
          <t>Digite el nombre del proceso al cual se le evaluaran los riesgos.</t>
        </r>
        <r>
          <rPr>
            <sz val="8"/>
            <color indexed="8"/>
            <rFont val="Arial"/>
            <family val="2"/>
          </rPr>
          <t xml:space="preserve">
</t>
        </r>
      </text>
    </comment>
    <comment ref="D10" authorId="1" shapeId="0">
      <text>
        <r>
          <rPr>
            <sz val="12"/>
            <color indexed="8"/>
            <rFont val="Arial"/>
            <family val="2"/>
          </rPr>
          <t xml:space="preserve">Digite el objetivo del proceso al cual se le evaluaran los riesgos.
</t>
        </r>
      </text>
    </comment>
    <comment ref="D11" authorId="2" shapeId="0">
      <text>
        <r>
          <rPr>
            <b/>
            <sz val="10"/>
            <color indexed="81"/>
            <rFont val="Arial Narrow"/>
            <family val="2"/>
          </rPr>
          <t>Digite el objetivo del proceso al cual se le evaluaran los riesgos</t>
        </r>
        <r>
          <rPr>
            <b/>
            <sz val="9"/>
            <color indexed="81"/>
            <rFont val="Tahoma"/>
            <family val="2"/>
          </rPr>
          <t>.</t>
        </r>
      </text>
    </comment>
    <comment ref="B14" authorId="3" shapeId="0">
      <text>
        <r>
          <rPr>
            <b/>
            <sz val="12"/>
            <color indexed="81"/>
            <rFont val="Tahoma"/>
            <family val="2"/>
          </rPr>
          <t>Elemento de control, que permite establecer el lineamiento estratégico que orienta las decisiones de la Entidad Publica, frente a los riesgos que pueden afectar el cumplimiento de sus objetivos producto de la observación, distinción y análisis del conjunto de circunstancias internas y externas que puedan generar eventos que originen oportunidades o afecten el cumplimiento de su función, misión y objetivos institucionales</t>
        </r>
      </text>
    </comment>
    <comment ref="E15" authorId="4" shapeId="0">
      <text>
        <r>
          <rPr>
            <b/>
            <sz val="9"/>
            <color indexed="81"/>
            <rFont val="Tahoma"/>
            <family val="2"/>
          </rPr>
          <t>Relacionados con estructura, cultura organizacional, el modelo de operación, el cumplimiento de los planes y programas, los sistemas de información, los procesos y procedimientos, los recursos humanos y económicos con los que cuenta una entidad.</t>
        </r>
        <r>
          <rPr>
            <sz val="9"/>
            <color indexed="81"/>
            <rFont val="Tahoma"/>
            <family val="2"/>
          </rPr>
          <t xml:space="preserve">
</t>
        </r>
      </text>
    </comment>
  </commentList>
</comments>
</file>

<file path=xl/comments2.xml><?xml version="1.0" encoding="utf-8"?>
<comments xmlns="http://schemas.openxmlformats.org/spreadsheetml/2006/main">
  <authors>
    <author>user</author>
    <author>Pilou</author>
  </authors>
  <commentList>
    <comment ref="C14" authorId="0" shapeId="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14" authorId="0" shapeId="0">
      <text>
        <r>
          <rPr>
            <sz val="12"/>
            <color indexed="81"/>
            <rFont val="Tahoma"/>
            <family val="2"/>
          </rPr>
          <t xml:space="preserve">Se refiere a las características generales o las formas en que se observa o manifiesta el riesgo identificado.
</t>
        </r>
      </text>
    </comment>
    <comment ref="I14" authorId="0" shapeId="0">
      <text>
        <r>
          <rPr>
            <sz val="12"/>
            <color indexed="81"/>
            <rFont val="Tahoma"/>
            <family val="2"/>
          </rPr>
          <t>Constituyen las consecuencias de la ocurrencia del riesgo sobre los
objetivos de la entidad;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t>
        </r>
      </text>
    </comment>
    <comment ref="L14" authorId="0" shapeId="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 ref="B17" authorId="1" shapeId="0">
      <text>
        <r>
          <rPr>
            <b/>
            <sz val="9"/>
            <color indexed="81"/>
            <rFont val="Tahoma"/>
            <family val="2"/>
          </rPr>
          <t>Modificar el consecutivo para cada proceso.</t>
        </r>
      </text>
    </comment>
  </commentList>
</comments>
</file>

<file path=xl/comments3.xml><?xml version="1.0" encoding="utf-8"?>
<comments xmlns="http://schemas.openxmlformats.org/spreadsheetml/2006/main">
  <authors>
    <author>user</author>
    <author>Bibiana Andrea Alvarez Rivera</author>
  </authors>
  <commentList>
    <comment ref="B15" authorId="0" shapeId="0">
      <text>
        <r>
          <rPr>
            <b/>
            <sz val="12"/>
            <color indexed="81"/>
            <rFont val="Tahoma"/>
            <family val="2"/>
          </rPr>
          <t>La posibilidad de ocurrencia del riesgo; esta puede ser medida con criterios de Frecuencia, si se ha materializado (No. De veces en un tiempo determinado.), o de Factibilidad teniendo en cuenta la presencia de factores internos y externos que pueden propiciar el riesgo, aunque este no se haya materializado.
Raro (E), puede ocurrir solo en circunstancias excepcionales.(No se ha presentado en los últimos 5 años.)
Improbable (D), El evento puede ocurrir en algún momento. (Al menos de una vez en los últimos 5 años.)
Posible (C), podría ocurrir en algún momento.(Al menos de una vez en los últimos 2 años.)
Probable (B), probablemente ocurriría en la mayoría de las circunstancias.(Al menos de una vez en el último año.)
Casi Certeza (A), se espera que ocurra en la mayoría de las circunstancias.(Más de una vez al año.)</t>
        </r>
      </text>
    </comment>
    <comment ref="L15" authorId="0" shapeId="0">
      <text>
        <r>
          <rPr>
            <b/>
            <sz val="12"/>
            <color indexed="81"/>
            <rFont val="Tahoma"/>
            <family val="2"/>
          </rPr>
          <t>* Insignificante:</t>
        </r>
        <r>
          <rPr>
            <sz val="12"/>
            <color indexed="81"/>
            <rFont val="Tahoma"/>
            <family val="2"/>
          </rPr>
          <t xml:space="preserve"> La materialización del riesgo </t>
        </r>
        <r>
          <rPr>
            <b/>
            <sz val="12"/>
            <color indexed="81"/>
            <rFont val="Tahoma"/>
            <family val="2"/>
          </rPr>
          <t>puede ser controlado</t>
        </r>
        <r>
          <rPr>
            <sz val="12"/>
            <color indexed="81"/>
            <rFont val="Tahoma"/>
            <family val="2"/>
          </rPr>
          <t xml:space="preserve"> por los participantes del proceso, y no afecta los objetivos del proceso.
* </t>
        </r>
        <r>
          <rPr>
            <b/>
            <sz val="12"/>
            <color indexed="81"/>
            <rFont val="Tahoma"/>
            <family val="2"/>
          </rPr>
          <t>Menor:</t>
        </r>
        <r>
          <rPr>
            <sz val="12"/>
            <color indexed="81"/>
            <rFont val="Tahoma"/>
            <family val="2"/>
          </rPr>
          <t xml:space="preserve"> La materialización del riesgo ocasiona </t>
        </r>
        <r>
          <rPr>
            <b/>
            <sz val="12"/>
            <color indexed="81"/>
            <rFont val="Tahoma"/>
            <family val="2"/>
          </rPr>
          <t>pequeñas demoras</t>
        </r>
        <r>
          <rPr>
            <sz val="12"/>
            <color indexed="81"/>
            <rFont val="Tahoma"/>
            <family val="2"/>
          </rPr>
          <t xml:space="preserve"> en el cumplimiento de las actividades del proceso, y </t>
        </r>
        <r>
          <rPr>
            <b/>
            <sz val="12"/>
            <color indexed="81"/>
            <rFont val="Tahoma"/>
            <family val="2"/>
          </rPr>
          <t>no afecta significativamente el cumplimiento de los objetivos del mismo</t>
        </r>
        <r>
          <rPr>
            <sz val="12"/>
            <color indexed="81"/>
            <rFont val="Tahoma"/>
            <family val="2"/>
          </rPr>
          <t xml:space="preserve">. Tiene un impacto bajo en los procesos de otras áreas de la Agencia.
</t>
        </r>
        <r>
          <rPr>
            <b/>
            <sz val="12"/>
            <color indexed="81"/>
            <rFont val="Tahoma"/>
            <family val="2"/>
          </rPr>
          <t>* Moderado:</t>
        </r>
        <r>
          <rPr>
            <sz val="12"/>
            <color indexed="81"/>
            <rFont val="Tahoma"/>
            <family val="2"/>
          </rPr>
          <t xml:space="preserve"> La materialización del riesgo </t>
        </r>
        <r>
          <rPr>
            <b/>
            <sz val="12"/>
            <color indexed="81"/>
            <rFont val="Tahoma"/>
            <family val="2"/>
          </rPr>
          <t>demora el cumplimiento de los objetivos del proceso</t>
        </r>
        <r>
          <rPr>
            <sz val="12"/>
            <color indexed="81"/>
            <rFont val="Tahoma"/>
            <family val="2"/>
          </rPr>
          <t xml:space="preserve">, y tiene un </t>
        </r>
        <r>
          <rPr>
            <b/>
            <sz val="12"/>
            <color indexed="81"/>
            <rFont val="Tahoma"/>
            <family val="2"/>
          </rPr>
          <t>impacto moderado en los procesos de otras áreas</t>
        </r>
        <r>
          <rPr>
            <sz val="12"/>
            <color indexed="81"/>
            <rFont val="Tahoma"/>
            <family val="2"/>
          </rPr>
          <t xml:space="preserve"> de la Agencia. Puede además causar un deterioro en el desarrollo del proceso dificultando o retrasando el cumplimiento de sus objetivos, impidiendo que éste se desarrolle en forma normal.
</t>
        </r>
        <r>
          <rPr>
            <b/>
            <sz val="12"/>
            <color indexed="81"/>
            <rFont val="Tahoma"/>
            <family val="2"/>
          </rPr>
          <t>* Mayor:</t>
        </r>
        <r>
          <rPr>
            <sz val="12"/>
            <color indexed="81"/>
            <rFont val="Tahoma"/>
            <family val="2"/>
          </rPr>
          <t xml:space="preserve"> La materialización del riesgo </t>
        </r>
        <r>
          <rPr>
            <b/>
            <sz val="12"/>
            <color indexed="81"/>
            <rFont val="Tahoma"/>
            <family val="2"/>
          </rPr>
          <t>retrasa el cumplimiento de los objetivos de la ANI</t>
        </r>
        <r>
          <rPr>
            <sz val="12"/>
            <color indexed="81"/>
            <rFont val="Tahoma"/>
            <family val="2"/>
          </rPr>
          <t xml:space="preserve"> y tiene un </t>
        </r>
        <r>
          <rPr>
            <b/>
            <sz val="12"/>
            <color indexed="81"/>
            <rFont val="Tahoma"/>
            <family val="2"/>
          </rPr>
          <t>impacto significativo en la imagen pública de la Agencia y</t>
        </r>
        <r>
          <rPr>
            <sz val="12"/>
            <color indexed="81"/>
            <rFont val="Tahoma"/>
            <family val="2"/>
          </rPr>
          <t xml:space="preserve">/o de la Nación. Puede además generar impactos en: la industria; sectores económicos, el cumplimiento de acuerdos y obligaciones legales nacionales e internacionales; multas y las finanzas públicas; entre otras
</t>
        </r>
        <r>
          <rPr>
            <b/>
            <sz val="12"/>
            <color indexed="81"/>
            <rFont val="Tahoma"/>
            <family val="2"/>
          </rPr>
          <t>* Catastrófico:</t>
        </r>
        <r>
          <rPr>
            <sz val="12"/>
            <color indexed="81"/>
            <rFont val="Tahoma"/>
            <family val="2"/>
          </rPr>
          <t xml:space="preserve"> La materialización del riesgo </t>
        </r>
        <r>
          <rPr>
            <b/>
            <sz val="12"/>
            <color indexed="81"/>
            <rFont val="Tahoma"/>
            <family val="2"/>
          </rPr>
          <t>imposibilita el cumplimiento de los objetivos de la Agencia,</t>
        </r>
        <r>
          <rPr>
            <sz val="12"/>
            <color indexed="81"/>
            <rFont val="Tahoma"/>
            <family val="2"/>
          </rPr>
          <t xml:space="preserve"> tiene un </t>
        </r>
        <r>
          <rPr>
            <b/>
            <sz val="12"/>
            <color indexed="81"/>
            <rFont val="Tahoma"/>
            <family val="2"/>
          </rPr>
          <t xml:space="preserve">impacto catastrófico en la imagen pública de la Agencia </t>
        </r>
        <r>
          <rPr>
            <sz val="12"/>
            <color indexed="81"/>
            <rFont val="Tahoma"/>
            <family val="2"/>
          </rPr>
          <t>y/o de la Nación. Puede además generar impactos en: sectores económicos, los mercados; la industria, el cumplimiento de acuerdos y obligaciones legales nacionales e internacionales; multas y las finanzas públicas; entre otras.</t>
        </r>
      </text>
    </comment>
    <comment ref="Z26" authorId="1" shapeId="0">
      <text>
        <r>
          <rPr>
            <b/>
            <sz val="9"/>
            <color indexed="81"/>
            <rFont val="Tahoma"/>
            <family val="2"/>
          </rPr>
          <t>Bibiana Andrea Alvarez Rivera:</t>
        </r>
        <r>
          <rPr>
            <sz val="9"/>
            <color indexed="81"/>
            <rFont val="Tahoma"/>
            <family val="2"/>
          </rPr>
          <t xml:space="preserve">
</t>
        </r>
      </text>
    </comment>
    <comment ref="Z32" authorId="1" shapeId="0">
      <text>
        <r>
          <rPr>
            <b/>
            <sz val="9"/>
            <color indexed="81"/>
            <rFont val="Tahoma"/>
            <family val="2"/>
          </rPr>
          <t>Bibiana Andrea Alvarez Rivera:</t>
        </r>
        <r>
          <rPr>
            <sz val="9"/>
            <color indexed="81"/>
            <rFont val="Tahoma"/>
            <family val="2"/>
          </rPr>
          <t xml:space="preserve">
</t>
        </r>
      </text>
    </comment>
    <comment ref="Z34" authorId="1" shapeId="0">
      <text>
        <r>
          <rPr>
            <b/>
            <sz val="9"/>
            <color indexed="81"/>
            <rFont val="Tahoma"/>
            <family val="2"/>
          </rPr>
          <t>Bibiana Andrea Alvarez Rivera:</t>
        </r>
        <r>
          <rPr>
            <sz val="9"/>
            <color indexed="81"/>
            <rFont val="Tahoma"/>
            <family val="2"/>
          </rPr>
          <t xml:space="preserve">
</t>
        </r>
      </text>
    </comment>
    <comment ref="Z36" authorId="1" shapeId="0">
      <text>
        <r>
          <rPr>
            <b/>
            <sz val="9"/>
            <color indexed="81"/>
            <rFont val="Tahoma"/>
            <family val="2"/>
          </rPr>
          <t>Bibiana Andrea Alvarez Rivera:</t>
        </r>
        <r>
          <rPr>
            <sz val="9"/>
            <color indexed="81"/>
            <rFont val="Tahoma"/>
            <family val="2"/>
          </rPr>
          <t xml:space="preserve">
</t>
        </r>
      </text>
    </comment>
  </commentList>
</comments>
</file>

<file path=xl/comments4.xml><?xml version="1.0" encoding="utf-8"?>
<comments xmlns="http://schemas.openxmlformats.org/spreadsheetml/2006/main">
  <authors>
    <author xml:space="preserve">Mónica Viviana Parra </author>
  </authors>
  <commentList>
    <comment ref="L11" authorId="0" shapeId="0">
      <text>
        <r>
          <rPr>
            <b/>
            <sz val="9"/>
            <color indexed="81"/>
            <rFont val="Tahoma"/>
            <family val="2"/>
          </rPr>
          <t xml:space="preserve">Riesgo ascendente: a Mayor nivel de zona mayor riesgo)
</t>
        </r>
      </text>
    </comment>
  </commentList>
</comments>
</file>

<file path=xl/comments5.xml><?xml version="1.0" encoding="utf-8"?>
<comments xmlns="http://schemas.openxmlformats.org/spreadsheetml/2006/main">
  <authors>
    <author>Monica Viviana Parra Segura</author>
    <author>user</author>
    <author>hvanegas</author>
  </authors>
  <commentList>
    <comment ref="X21" authorId="0" shapeId="0">
      <text>
        <r>
          <rPr>
            <b/>
            <sz val="9"/>
            <color indexed="81"/>
            <rFont val="Tahoma"/>
            <family val="2"/>
          </rPr>
          <t>Monica Viviana Parra Segura:</t>
        </r>
        <r>
          <rPr>
            <sz val="9"/>
            <color indexed="81"/>
            <rFont val="Tahoma"/>
            <family val="2"/>
          </rPr>
          <t xml:space="preserve">
Espacio utilizado solo por la Gerencia de Riesgos, posterior al ejercicio del  de construcción de mapa total del proceso. .Valida disminución de cuadrantes en zona de Riesgo para casos especiales.</t>
        </r>
      </text>
    </comment>
    <comment ref="S22" authorId="0" shapeId="0">
      <text>
        <r>
          <rPr>
            <b/>
            <sz val="9"/>
            <color indexed="81"/>
            <rFont val="Tahoma"/>
            <family val="2"/>
          </rPr>
          <t>Monica Viviana Parra Segura:</t>
        </r>
        <r>
          <rPr>
            <sz val="9"/>
            <color indexed="81"/>
            <rFont val="Tahoma"/>
            <family val="2"/>
          </rPr>
          <t xml:space="preserve">
</t>
        </r>
      </text>
    </comment>
    <comment ref="F23" authorId="1" shapeId="0">
      <text>
        <r>
          <rPr>
            <b/>
            <sz val="12"/>
            <color indexed="81"/>
            <rFont val="Tahoma"/>
            <family val="2"/>
          </rPr>
          <t>Resultado de cruzar el  impacto Vs. La probabilidad.</t>
        </r>
      </text>
    </comment>
    <comment ref="G23" authorId="0" shapeId="0">
      <text>
        <r>
          <rPr>
            <b/>
            <sz val="9"/>
            <color indexed="81"/>
            <rFont val="Tahoma"/>
            <family val="2"/>
          </rPr>
          <t>Si en  la casilla ¿existen controles?, la respuesta es no (0), se mantiene la evaluación del riesgo, no continúe evaluando las  siguientes celdas para este riesgo.</t>
        </r>
      </text>
    </comment>
    <comment ref="H23" authorId="1" shapeId="0">
      <text>
        <r>
          <rPr>
            <b/>
            <sz val="11"/>
            <color indexed="81"/>
            <rFont val="Tahoma"/>
            <family val="2"/>
          </rPr>
          <t>Digite el nombre claro del control</t>
        </r>
      </text>
    </comment>
    <comment ref="I23" authorId="2" shapeId="0">
      <text>
        <r>
          <rPr>
            <b/>
            <sz val="8"/>
            <color indexed="81"/>
            <rFont val="Tahoma"/>
            <family val="2"/>
          </rPr>
          <t>Control hacia la probabilidad</t>
        </r>
      </text>
    </comment>
    <comment ref="J23" authorId="2" shapeId="0">
      <text>
        <r>
          <rPr>
            <b/>
            <sz val="8"/>
            <color indexed="81"/>
            <rFont val="Tahoma"/>
            <family val="2"/>
          </rPr>
          <t>Control hacia el  (Impacto),</t>
        </r>
      </text>
    </comment>
    <comment ref="S24" authorId="0" shapeId="0">
      <text>
        <r>
          <rPr>
            <b/>
            <sz val="9"/>
            <color indexed="81"/>
            <rFont val="Tahoma"/>
            <family val="2"/>
          </rPr>
          <t xml:space="preserve">Monica Viviana Parra Segura:
</t>
        </r>
        <r>
          <rPr>
            <b/>
            <sz val="11"/>
            <color indexed="81"/>
            <rFont val="Tahoma"/>
            <family val="2"/>
          </rPr>
          <t>Recuerda que por normatividad cada  riesgo solo puede bajar hasta dos casillas vía impacto y hasta 2 vía probabilidad. Por lo tanto, ajustar para que se vea solo eso, y no que baja dos por cada control.</t>
        </r>
        <r>
          <rPr>
            <sz val="9"/>
            <color indexed="81"/>
            <rFont val="Tahoma"/>
            <family val="2"/>
          </rPr>
          <t xml:space="preserve">
</t>
        </r>
      </text>
    </comment>
  </commentList>
</comments>
</file>

<file path=xl/comments6.xml><?xml version="1.0" encoding="utf-8"?>
<comments xmlns="http://schemas.openxmlformats.org/spreadsheetml/2006/main">
  <authors>
    <author>Pilar Gomez</author>
    <author>hvanegas</author>
    <author>Monica Viviana Parra Segura</author>
    <author>user</author>
  </authors>
  <commentList>
    <comment ref="Q16" authorId="0" shapeId="0">
      <text>
        <r>
          <rPr>
            <sz val="12"/>
            <color indexed="81"/>
            <rFont val="Tahoma"/>
            <family val="2"/>
          </rPr>
          <t>Para plantear el plan de acción tenga en cuenta el contexto Estratégico del Fm-17(Identificación del riesgo).</t>
        </r>
      </text>
    </comment>
    <comment ref="R16" authorId="1" shapeId="0">
      <text>
        <r>
          <rPr>
            <b/>
            <sz val="8"/>
            <color indexed="81"/>
            <rFont val="Tahoma"/>
            <family val="2"/>
          </rPr>
          <t>Identifique  el nombre del responsable de implementar la acción de mejora al igual que los cargos y la dependencia.</t>
        </r>
      </text>
    </comment>
    <comment ref="U16" authorId="1" shapeId="0">
      <text>
        <r>
          <rPr>
            <b/>
            <sz val="8"/>
            <color indexed="81"/>
            <rFont val="Tahoma"/>
            <family val="2"/>
          </rPr>
          <t>son las fechas establecidas para implementar las acciones por parte del grupo de trabajo.</t>
        </r>
      </text>
    </comment>
    <comment ref="W16" authorId="1" shapeId="0">
      <text>
        <r>
          <rPr>
            <b/>
            <sz val="8"/>
            <color indexed="81"/>
            <rFont val="Tahoma"/>
            <family val="2"/>
          </rPr>
          <t>Consignar el indicador para evaluar el desarrollo de las acciones implementadas.</t>
        </r>
      </text>
    </comment>
    <comment ref="X16" authorId="2" shapeId="0">
      <text>
        <r>
          <rPr>
            <b/>
            <sz val="9"/>
            <color indexed="81"/>
            <rFont val="Tahoma"/>
            <family val="2"/>
          </rPr>
          <t>Describa tipo de medición (cualitativa; cuantitativa) y breve descripción del indicador</t>
        </r>
      </text>
    </comment>
    <comment ref="P17" authorId="3" shapeId="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
</t>
        </r>
        <r>
          <rPr>
            <b/>
            <sz val="16"/>
            <color indexed="81"/>
            <rFont val="Tahoma"/>
            <family val="2"/>
          </rPr>
          <t>Reducir el riesgo.
I</t>
        </r>
        <r>
          <rPr>
            <b/>
            <sz val="12"/>
            <color indexed="81"/>
            <rFont val="Tahoma"/>
            <family val="2"/>
          </rPr>
          <t xml:space="preserve">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Compartir o transferir el riesgo.
Re</t>
        </r>
        <r>
          <rPr>
            <b/>
            <sz val="12"/>
            <color indexed="81"/>
            <rFont val="Tahoma"/>
            <family val="2"/>
          </rPr>
          <t xml:space="preserv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Asumir el riesgo.
l</t>
        </r>
        <r>
          <rPr>
            <b/>
            <sz val="12"/>
            <color indexed="81"/>
            <rFont val="Tahoma"/>
            <family val="2"/>
          </rPr>
          <t>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7.xml><?xml version="1.0" encoding="utf-8"?>
<comments xmlns="http://schemas.openxmlformats.org/spreadsheetml/2006/main">
  <authors>
    <author>Pilar Gomez</author>
    <author>user</author>
  </authors>
  <commentList>
    <comment ref="M9" authorId="0" shapeId="0">
      <text>
        <r>
          <rPr>
            <sz val="12"/>
            <color indexed="81"/>
            <rFont val="Tahoma"/>
            <family val="2"/>
          </rPr>
          <t>Para plantear el plan de acción tenga en cuenta el contexto Estratégico del Fm-17(Identificación del riesgo).</t>
        </r>
      </text>
    </comment>
    <comment ref="L10" authorId="1" shapeId="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t>
        </r>
        <r>
          <rPr>
            <b/>
            <sz val="16"/>
            <color indexed="81"/>
            <rFont val="Tahoma"/>
            <family val="2"/>
          </rPr>
          <t xml:space="preserve">
Reducir el riesgo.
</t>
        </r>
        <r>
          <rPr>
            <b/>
            <sz val="12"/>
            <color indexed="81"/>
            <rFont val="Tahoma"/>
            <family val="2"/>
          </rPr>
          <t xml:space="preserve">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 xml:space="preserve">
Compartir o transferir el riesgo.
R</t>
        </r>
        <r>
          <rPr>
            <b/>
            <sz val="12"/>
            <color indexed="81"/>
            <rFont val="Tahoma"/>
            <family val="2"/>
          </rPr>
          <t xml:space="preserve">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 xml:space="preserve">
Asumir el riesgo.
</t>
        </r>
        <r>
          <rPr>
            <b/>
            <sz val="12"/>
            <color indexed="81"/>
            <rFont val="Tahoma"/>
            <family val="2"/>
          </rPr>
          <t>luego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8.xml><?xml version="1.0" encoding="utf-8"?>
<comments xmlns="http://schemas.openxmlformats.org/spreadsheetml/2006/main">
  <authors>
    <author xml:space="preserve">Mónica Viviana Parra </author>
  </authors>
  <commentList>
    <comment ref="J36" authorId="0" shapeId="0">
      <text>
        <r>
          <rPr>
            <b/>
            <sz val="9"/>
            <color indexed="81"/>
            <rFont val="Tahoma"/>
            <family val="2"/>
          </rPr>
          <t xml:space="preserve">Riesgo ascendente: a Mayor nivel de zona mayor riesgo)
</t>
        </r>
      </text>
    </comment>
  </commentList>
</comments>
</file>

<file path=xl/sharedStrings.xml><?xml version="1.0" encoding="utf-8"?>
<sst xmlns="http://schemas.openxmlformats.org/spreadsheetml/2006/main" count="831" uniqueCount="453">
  <si>
    <t>AGENCIA NACIONAL DE INFRAESTRUCTURA</t>
  </si>
  <si>
    <t>Código:  SEPG-F-030</t>
  </si>
  <si>
    <t>SISTEMA INTEGRADO DE GESTIÓN</t>
  </si>
  <si>
    <t>Versión: 2.0</t>
  </si>
  <si>
    <t>Formato</t>
  </si>
  <si>
    <t>Fecha: 18/03/2014</t>
  </si>
  <si>
    <t>CONTEXTO ESTRATEGICO</t>
  </si>
  <si>
    <t>Hoja 1 de 1</t>
  </si>
  <si>
    <t>FECHA</t>
  </si>
  <si>
    <t xml:space="preserve">PROCESO GESTION DE LA INFORMACION Y COMUNICACIONES     </t>
  </si>
  <si>
    <t>OBJETIVO</t>
  </si>
  <si>
    <t>Administrar los recursos tecnológicos con con la finalidad de brindar el máximo apoyo a las áreas misionales de la ANI.</t>
  </si>
  <si>
    <t>.</t>
  </si>
  <si>
    <t>FACTORES EXTERNOS</t>
  </si>
  <si>
    <t>FACTOR INTERNOS</t>
  </si>
  <si>
    <t>ORIGEN</t>
  </si>
  <si>
    <t>OPORTUNIDADES</t>
  </si>
  <si>
    <t>AMENAZAS</t>
  </si>
  <si>
    <t>FORTALEZAS</t>
  </si>
  <si>
    <t>DEBILIDADES</t>
  </si>
  <si>
    <t>Sociales</t>
  </si>
  <si>
    <t>Capacidad financiera</t>
  </si>
  <si>
    <t>Económicos</t>
  </si>
  <si>
    <t>Capacidad Tecnológica y sistemas de Información</t>
  </si>
  <si>
    <t>Desaprovechamiento de la infraestructura tecnológica debido a debilidades en su configuración y esquema de uso</t>
  </si>
  <si>
    <t>Pagina web oficial como canal de comunicación con externos e internos.</t>
  </si>
  <si>
    <t>Proveedores de servicios tecnológicos serios y asegurameinto de su respaldo</t>
  </si>
  <si>
    <t>Procesos y servicios tecnológicos definidos</t>
  </si>
  <si>
    <t>Definición de contingencia para los procesos y servicios misionales de la Entidad</t>
  </si>
  <si>
    <t>Altos niveles de disponibilidad de procesos y servicios TI para la Entidad</t>
  </si>
  <si>
    <t>Actividades de optimización de los recursos de la plataforma tecnológica</t>
  </si>
  <si>
    <t>Tecnológicos</t>
  </si>
  <si>
    <t>Diversidad de oferta de servicios y productos tecnológicos en el mercado</t>
  </si>
  <si>
    <t>* Intentos de ataques informáticos avanzados a través de uso de heramientas sofisticadas para el robo de información</t>
  </si>
  <si>
    <t>Modelo de Operación/Procedimientos</t>
  </si>
  <si>
    <t>Avances tecnológicos e innovación tecnológica</t>
  </si>
  <si>
    <r>
      <t xml:space="preserve">* </t>
    </r>
    <r>
      <rPr>
        <sz val="18"/>
        <rFont val="Arial Narrow"/>
        <family val="2"/>
      </rPr>
      <t>Avances tecnológicos e innovación tecnológica</t>
    </r>
  </si>
  <si>
    <t>vés</t>
  </si>
  <si>
    <t>Modelo de Gobierno nacional para la  contratación y compra de tecnología a través de Colombia Compra Eficiente, asegurando transparencia en los mismos procesos</t>
  </si>
  <si>
    <t>* Phishing - ingeniería social como ataques para lograr el robo de identidad de usuario para acceso no autorizados</t>
  </si>
  <si>
    <t>* Malware: Cada día, los creadores de virus, spyware y hardware construyen nuevos modos de ataques para acceder a los equipos tecnológicos tanto personales como de la organización y obtener información de manera ilegal</t>
  </si>
  <si>
    <t>Direccionamiento tecnológico por parte de Ministerio de Comunicaciones</t>
  </si>
  <si>
    <r>
      <rPr>
        <b/>
        <sz val="18"/>
        <color indexed="8"/>
        <rFont val="Arial Narrow"/>
        <family val="2"/>
      </rPr>
      <t xml:space="preserve">* </t>
    </r>
    <r>
      <rPr>
        <sz val="18"/>
        <color indexed="8"/>
        <rFont val="Arial Narrow"/>
        <family val="2"/>
      </rPr>
      <t>Cambios en la legislación y normativa</t>
    </r>
    <r>
      <rPr>
        <b/>
        <sz val="18"/>
        <color indexed="8"/>
        <rFont val="Arial Narrow"/>
        <family val="2"/>
      </rPr>
      <t xml:space="preserve"> </t>
    </r>
    <r>
      <rPr>
        <sz val="18"/>
        <color indexed="8"/>
        <rFont val="Arial Narrow"/>
        <family val="2"/>
      </rPr>
      <t>asociada a uso de tecnología y/o de seguridad de la información</t>
    </r>
  </si>
  <si>
    <t>Baja oferta de servicios y productos tecnológicos</t>
  </si>
  <si>
    <t>Costos elevados asociados a la tecnología</t>
  </si>
  <si>
    <t>Proyectos tecnológicos interinstitucionales liderados por Min. TIC que afecten la planeación tecnológica de la ANI</t>
  </si>
  <si>
    <t>Políticos</t>
  </si>
  <si>
    <t>Proyectos  Min. TIC  que aporten a la ANI</t>
  </si>
  <si>
    <t>Cambio de normatividad</t>
  </si>
  <si>
    <t>Talento Humano</t>
  </si>
  <si>
    <t>Equipo humano con la competencia necesaria para gestionar los procesos y servicios tecnológicos de la Entidad</t>
  </si>
  <si>
    <t xml:space="preserve">  Tiempos de contratación extensos por las normativas asociadas a la contratación pública; esto produce que no se pueda reaccionar ante imprevistos que no se hayan contemplado en la planeación anual</t>
  </si>
  <si>
    <t>Posibilidades de hacer convenios interinstitucionales para generar valor agregados en tecnologías (ravec; otros)</t>
  </si>
  <si>
    <t>Proyectos interinstitucionales de Min. TIC que afecten planeación de la ANI</t>
  </si>
  <si>
    <t>Dependencia de terceros para Implementación tecnológica (concesionarios, interventorías)</t>
  </si>
  <si>
    <t>Medioambiental</t>
  </si>
  <si>
    <t xml:space="preserve"> Cultura Organizacional</t>
  </si>
  <si>
    <t>Otros</t>
  </si>
  <si>
    <t>Adaptado por Grupo Interno de Trabajo de Riesgos para la ANI del formato sugerido por la Oficina Control Interno</t>
  </si>
  <si>
    <t>Elaborado por: (Colaboradores/facilitadores/personal que participa en la construcción del formato)</t>
  </si>
  <si>
    <t>Revisado por:</t>
  </si>
  <si>
    <t>Nombre</t>
  </si>
  <si>
    <t xml:space="preserve">  Firma</t>
  </si>
  <si>
    <t>Bibiana Andrea Alvarez Rivera - Experto 6. Sistemas de Información y Comunicaciones</t>
  </si>
  <si>
    <t xml:space="preserve">Jorge Bernardo Gómez Rodríguez
Gerente de Proyectos o Funcional Código G2 - Grado 09, de la Vicepresidencia de Planeación, Riesgos y Entorno </t>
  </si>
  <si>
    <t>Oscar Fernando Ramos Benavides - Contratistas. Sistemas de Información y Comunicaciones</t>
  </si>
  <si>
    <t>Código:  SEPG-F-007</t>
  </si>
  <si>
    <t>IDENTIFICACIÓN DE RIESGOS</t>
  </si>
  <si>
    <t>FECHA:</t>
  </si>
  <si>
    <t/>
  </si>
  <si>
    <t>ÍTEM</t>
  </si>
  <si>
    <t>RIESGO</t>
  </si>
  <si>
    <t>DESCRIPCIÓN DEL RIESGO</t>
  </si>
  <si>
    <t>CAUSAS</t>
  </si>
  <si>
    <t>POSIBLES CONSECUENCIAS O EFECTOS</t>
  </si>
  <si>
    <t>TIPO DE RIESGO</t>
  </si>
  <si>
    <t>Seguridad de la información comprometida</t>
  </si>
  <si>
    <t>La información que hace parte de la Agencia es crucial para su correcto desempeño dentro de la política pública y su relación con el ciudadano, sin importar qué tipo de información se trate en la Agencia, ésta será parte primordial en el cumplimiento de sus objetivos.</t>
  </si>
  <si>
    <t xml:space="preserve">* Ataques indiscrimados a la infraestructura tecnológica para intentar quebrar la seguridad de la información de la Agencia
* Pérdida de la información de negocio parcial o total  </t>
  </si>
  <si>
    <t>* Daño en los equipos tenlógicos.
* Alteración no autorizada de la información.
* Pérdida económica por impactos asociados de imagen, sanciones, demandas, entre otros.</t>
  </si>
  <si>
    <t>TECNOLOGIA</t>
  </si>
  <si>
    <t>Interrupción de negocio por desastre natural</t>
  </si>
  <si>
    <t xml:space="preserve">Mantener la continuidad de la operación se entiende como conjunto de procedimientos y estrategias definidos para contrarrestar las interrupciones en las actividades misionales de la Agencia, para proteger sus procesos críticos contra fallas mayores en los sistemas de información o contra desastres y asegurar que las operaciones se recuperen oportuna y ordenadamente, generando un impacto mínimo o nulo ante una contingencia. </t>
  </si>
  <si>
    <t>* Daño o perdida de la infraestructura TI
* Caída de servicios tecnológicos
* Daño o fallas en el suministro de energía eléctrica</t>
  </si>
  <si>
    <t>* Retraso en el cumplimiento de las actividades misionales de la Agencia
* Pérdida del valor del Negocio
* Sanciones por incumplimientos</t>
  </si>
  <si>
    <t>OPERATIVO</t>
  </si>
  <si>
    <t>Fallas o pérdida de la integridad de la Información (completitud y exactitud)</t>
  </si>
  <si>
    <t>Las fuentes de información que se registran en la Agencia pueden generar registros parciales o desarticulados, provocando que sea difícil consolidar todos los datos relacionados con un tema en particular.</t>
  </si>
  <si>
    <t xml:space="preserve">
* Múltiples fuentes de información
* Duplicidad de contenidos en diferentes medios de almacenamiento o repositorios
* Inadecuada asignación de accesos y privilegios sobre la información a funcionarios de la Entidad
</t>
  </si>
  <si>
    <t>* Imposibilidad de realizar actividades de trazabilidad sobre los seguimientos de los contratos y en general de la Agencia.</t>
  </si>
  <si>
    <t>Pérdida de la confidencialidad de la información de la Agencia.</t>
  </si>
  <si>
    <t>La información de la Agencia con carcater sensible deberá ser altamente protegida contra amenazas de intento de acceso no autorizado por personas agenas a su uso y conocimiento, en prevención de su posible divulgación o uso no autorizado y/o adecuado que pueda impactar la imagen de la Entidad.</t>
  </si>
  <si>
    <t>* Esquemas débiles de control de accesos lógico a la información por parte de funcionarios
* Fallas en la identificación de controles tecnológicos adecuados para la protección de la información sensible de la Entiad</t>
  </si>
  <si>
    <t>* Pérdida de imagen por divulgación o uso no adecuado de información sensible de la Entidad 
* Sanciones y/o demandas por la divulgación de infomación sensible o datos personales de tratamiento por la Agencia</t>
  </si>
  <si>
    <t>Pérdida de disponibilidad de los servicios tecnológicos (internet y comunicaciones)</t>
  </si>
  <si>
    <t>La Agencia requiere de alta disponibilidad de los servicios tecnológicos en beneficio de la gestión de sus procesos misionales y de apoyo; no contar con la disponibilidad de los servicios tecnológico o de la información de negocio podría afectar el logro de sus objetivos y/o de responder a sus compromisos de negocio</t>
  </si>
  <si>
    <t xml:space="preserve">* Inadeacuada configuración de la plataforma tecnológica
* Ausencia de procesos de restauración de servicios tecnológicos
* Ausencia de procesos de respaldo de la información sensible o crítica de la Agencia </t>
  </si>
  <si>
    <t>* Interrupción de procesos y actividades de negocio
* Pérdida de imagen por incumplimiento de compromisos con partes interesadas</t>
  </si>
  <si>
    <t>Interrupción de la operación de negocio por problemas, fallas o daño parcial o total de los equipos críticos de la infraestructura tecnológica</t>
  </si>
  <si>
    <t>Posible presencia de problemas, fallas o daño en los equipos críticos de la infraestructura tecnológica conllevaría a la interrupción parcial o total de la operación de la ANI</t>
  </si>
  <si>
    <t>* Ausencia de planes de mantenimiento preventivo / correctivo de equipo tecnológico crítico
* Errores o fallas en la gestión de configuración de equipos tecnológicos
* Daño de equipos tecnológicos por el ciclo de vida de los mismos</t>
  </si>
  <si>
    <t>Aprobado por: Nombre y firma del líder(s) del proceso</t>
  </si>
  <si>
    <t xml:space="preserve">Nombres
</t>
  </si>
  <si>
    <t>Firmas</t>
  </si>
  <si>
    <t xml:space="preserve">Nombre
</t>
  </si>
  <si>
    <t xml:space="preserve">Nombre 
</t>
  </si>
  <si>
    <t>Firma</t>
  </si>
  <si>
    <t>Oscar Fernando Ramos Benavides - Contratista. Sistemas de Información y Comunicaciones</t>
  </si>
  <si>
    <t>Código:  SEPG-012</t>
  </si>
  <si>
    <t>CONSOLIDADO CALIFICACIÓN DEL RIESGO</t>
  </si>
  <si>
    <t>Hoja  1  de 1</t>
  </si>
  <si>
    <t xml:space="preserve">           </t>
  </si>
  <si>
    <t xml:space="preserve">    </t>
  </si>
  <si>
    <t>Nota</t>
  </si>
  <si>
    <t>El riesgo se debe calificar de acuerdo con los siguientes conceptos:</t>
  </si>
  <si>
    <t>Probabilidad</t>
  </si>
  <si>
    <t>Impacto</t>
  </si>
  <si>
    <t>valor</t>
  </si>
  <si>
    <t>descripción</t>
  </si>
  <si>
    <t>Raro (E)</t>
  </si>
  <si>
    <t>Insignificante</t>
  </si>
  <si>
    <t>Improbable (D)</t>
  </si>
  <si>
    <t>Menor</t>
  </si>
  <si>
    <t>Posible (C)</t>
  </si>
  <si>
    <t>Moderado</t>
  </si>
  <si>
    <t>Probable (B)</t>
  </si>
  <si>
    <t>Mayor</t>
  </si>
  <si>
    <t>Casi Seguro (A)</t>
  </si>
  <si>
    <t>Catastrófico</t>
  </si>
  <si>
    <t>ITEM</t>
  </si>
  <si>
    <t>Probabilidad/ Impacto</t>
  </si>
  <si>
    <t>FUNCIONARIO</t>
  </si>
  <si>
    <t>VALOR</t>
  </si>
  <si>
    <t>NOMBRE</t>
  </si>
  <si>
    <t>EVALUACION</t>
  </si>
  <si>
    <t>ZONA DE RIESGO INHERENTE</t>
  </si>
  <si>
    <t>P</t>
  </si>
  <si>
    <t>I</t>
  </si>
  <si>
    <t>Nombres</t>
  </si>
  <si>
    <t xml:space="preserve">Nombre </t>
  </si>
  <si>
    <t xml:space="preserve">Bibiana Andrea Alvarez Rivera  </t>
  </si>
  <si>
    <t>Gerardo Enrique Reyes Guarnizo</t>
  </si>
  <si>
    <t>Oscar Ferando Ramos Benavides</t>
  </si>
  <si>
    <t>Código:  SEPG-F-013</t>
  </si>
  <si>
    <t xml:space="preserve">Versión: 2.0 </t>
  </si>
  <si>
    <t>Fecha:  18/03/2014</t>
  </si>
  <si>
    <t>MATRIZ CALIFICACIÓN DEL RIESGO</t>
  </si>
  <si>
    <t>PROBABILIDAD</t>
  </si>
  <si>
    <t>IMPACTO</t>
  </si>
  <si>
    <t>INSIGNIFICANTE (1)</t>
  </si>
  <si>
    <t>MENOR (6)</t>
  </si>
  <si>
    <t>MODERADO (7)</t>
  </si>
  <si>
    <t>MAYOR (11)</t>
  </si>
  <si>
    <t>CATASTROFICO (13)</t>
  </si>
  <si>
    <t>ZONA</t>
  </si>
  <si>
    <t>NIVEL DE RIESGO</t>
  </si>
  <si>
    <t>E (RARO)</t>
  </si>
  <si>
    <t>ZONA RIESGO BAJO</t>
  </si>
  <si>
    <t>Z-1</t>
  </si>
  <si>
    <t>Zona 1 de riesgo Bajo (B)</t>
  </si>
  <si>
    <t>Zona 4 de riesgo Bajo (B)</t>
  </si>
  <si>
    <t>Zona 8 de riesgo Moderado (M)</t>
  </si>
  <si>
    <t>Zona 15 de riesgo Alto (A)</t>
  </si>
  <si>
    <t>Zona 17 de riesgo Alto (A)</t>
  </si>
  <si>
    <t>Z-2</t>
  </si>
  <si>
    <t>Asumir el riesgo</t>
  </si>
  <si>
    <t xml:space="preserve">Reducir el riesgo. </t>
  </si>
  <si>
    <t>Z-3</t>
  </si>
  <si>
    <t>Evitar el riesgo</t>
  </si>
  <si>
    <t>Z- 4</t>
  </si>
  <si>
    <t>Compartir o transferir  el riesgo</t>
  </si>
  <si>
    <t>Z- 5</t>
  </si>
  <si>
    <t>D(IMPROBABLE)</t>
  </si>
  <si>
    <t>ZONA RIESGO MODERADO</t>
  </si>
  <si>
    <t>Z-6</t>
  </si>
  <si>
    <t>Zona 2 de riesgo Bajo (B)</t>
  </si>
  <si>
    <t>Zona 5 de riesgo Bajo (B)</t>
  </si>
  <si>
    <t>Zona 9 de riesgo Moderado (M)</t>
  </si>
  <si>
    <t>Zona 16 de riesgo Alto (A)</t>
  </si>
  <si>
    <t>Zona 22 de riesgo Extremo (E.)</t>
  </si>
  <si>
    <t>Z-7</t>
  </si>
  <si>
    <t>Z-8</t>
  </si>
  <si>
    <t>Z-9</t>
  </si>
  <si>
    <t>ZONA DE RIESGO ALTO</t>
  </si>
  <si>
    <t>Z-10</t>
  </si>
  <si>
    <t>C (POSIBLE)</t>
  </si>
  <si>
    <t>Z-11</t>
  </si>
  <si>
    <t>Zona 3 de riesgo Bajo (B)</t>
  </si>
  <si>
    <t>Zona 7 de riesgo Moderado (M)</t>
  </si>
  <si>
    <t>Zona 13 de riesgo Alto (A)</t>
  </si>
  <si>
    <t>Zona 19 de riesgo Extremo (E.)</t>
  </si>
  <si>
    <t>Zona 23 de riesgo Extremo (E.)</t>
  </si>
  <si>
    <t>Z-12</t>
  </si>
  <si>
    <t>Z-13</t>
  </si>
  <si>
    <t>Z-14</t>
  </si>
  <si>
    <t>Z-15</t>
  </si>
  <si>
    <t>B (PROBABLE)</t>
  </si>
  <si>
    <t>Z-16</t>
  </si>
  <si>
    <t>Zona 6 de riesgo Moderado (M)</t>
  </si>
  <si>
    <t>Zona 11 de riesgo Alto (A)</t>
  </si>
  <si>
    <t>Zona 14 de riesgo Alto (A)</t>
  </si>
  <si>
    <t>Zona 20 de riesgo Extremo (E.)</t>
  </si>
  <si>
    <t>Zona  24 de riesgo Extremo (E.)</t>
  </si>
  <si>
    <t>Z-17</t>
  </si>
  <si>
    <t>ZONA DE RIESGO EXTREMO</t>
  </si>
  <si>
    <t>Z-18</t>
  </si>
  <si>
    <t>Z-19</t>
  </si>
  <si>
    <t>Z-20</t>
  </si>
  <si>
    <t>A (CASI SEGURO)</t>
  </si>
  <si>
    <t>Z-21</t>
  </si>
  <si>
    <t>Zona 10 de riesgo Alto (A)</t>
  </si>
  <si>
    <t>Zona 12 de riesgo Alto (A)</t>
  </si>
  <si>
    <t>Zona 18 de riesgo Extremo (E.)</t>
  </si>
  <si>
    <t>Zona 21 de riesgo Extremo (E.)</t>
  </si>
  <si>
    <t>Zona  25 de riesgo Extremo (E.)</t>
  </si>
  <si>
    <t>Z-22</t>
  </si>
  <si>
    <t>Z-23</t>
  </si>
  <si>
    <t>Z-24</t>
  </si>
  <si>
    <t>Z-25</t>
  </si>
  <si>
    <t>Código:</t>
  </si>
  <si>
    <t>SEPG-F-008</t>
  </si>
  <si>
    <t>Versión:</t>
  </si>
  <si>
    <t>2.0</t>
  </si>
  <si>
    <t>Fecha:</t>
  </si>
  <si>
    <t>VALORACIÓN DEL RIESGO</t>
  </si>
  <si>
    <t xml:space="preserve">Hoja 1 de 1 </t>
  </si>
  <si>
    <t>Notas</t>
  </si>
  <si>
    <t>Diligencie las casillas en blanco según los siguientes parámetros:</t>
  </si>
  <si>
    <r>
      <t>*</t>
    </r>
    <r>
      <rPr>
        <b/>
        <sz val="14"/>
        <rFont val="Arial Narrow"/>
        <family val="2"/>
      </rPr>
      <t>¿EXISTEN CONTROLES?:</t>
    </r>
    <r>
      <rPr>
        <sz val="14"/>
        <rFont val="Arial Narrow"/>
        <family val="2"/>
      </rPr>
      <t xml:space="preserve">   SI=1, NO = 0. Si su respuesta es "SI" continúe evaluando las siguientes celdas para este riesgo.
* </t>
    </r>
    <r>
      <rPr>
        <b/>
        <sz val="14"/>
        <rFont val="Arial Narrow"/>
        <family val="2"/>
      </rPr>
      <t>CONTROL</t>
    </r>
    <r>
      <rPr>
        <sz val="14"/>
        <rFont val="Arial Narrow"/>
        <family val="2"/>
      </rPr>
      <t xml:space="preserve">: Digite claramente los controles existentes y vigentes a la fecha.
* </t>
    </r>
    <r>
      <rPr>
        <b/>
        <sz val="14"/>
        <rFont val="Arial Narrow"/>
        <family val="2"/>
      </rPr>
      <t>P/ I :</t>
    </r>
    <r>
      <rPr>
        <sz val="14"/>
        <rFont val="Arial Narrow"/>
        <family val="2"/>
      </rPr>
      <t xml:space="preserve"> Digite (X) en la casilla (P) e (I), si el control disminuye la probabilidad o al impacto.
*</t>
    </r>
    <r>
      <rPr>
        <b/>
        <sz val="14"/>
        <rFont val="Arial Narrow"/>
        <family val="2"/>
      </rPr>
      <t>¿Tiene Herramientas para ejercer el control?:</t>
    </r>
    <r>
      <rPr>
        <sz val="14"/>
        <rFont val="Arial Narrow"/>
        <family val="2"/>
      </rPr>
      <t xml:space="preserve"> Seleccione una opción  (0) = NO ; (15)= SI
*</t>
    </r>
    <r>
      <rPr>
        <b/>
        <sz val="14"/>
        <rFont val="Arial Narrow"/>
        <family val="2"/>
      </rPr>
      <t xml:space="preserve">¿Existen manuales o instructivos o procedimientos para manejo de la herramienta?: </t>
    </r>
    <r>
      <rPr>
        <sz val="14"/>
        <rFont val="Arial Narrow"/>
        <family val="2"/>
      </rPr>
      <t>Selecciones una opción  (0) = NO ; (15)= SI                                                                                                                                                                                                                                                                                                                                                                                                                                                                                                            *</t>
    </r>
    <r>
      <rPr>
        <b/>
        <sz val="14"/>
        <rFont val="Arial Narrow"/>
        <family val="2"/>
      </rPr>
      <t xml:space="preserve">¿La herramienta ha demostrado ser efectiva?: </t>
    </r>
    <r>
      <rPr>
        <sz val="14"/>
        <rFont val="Arial Narrow"/>
        <family val="2"/>
      </rPr>
      <t xml:space="preserve">Selecciones una opción:  (0) = NO ; (30)= SI                                                                                                                                                                                                                                                                                                                                                                                                                                                                                                        </t>
    </r>
    <r>
      <rPr>
        <b/>
        <sz val="14"/>
        <rFont val="Arial Narrow"/>
        <family val="2"/>
      </rPr>
      <t>*¿Están definidos los responsables de su ejecución y seguimiento?</t>
    </r>
    <r>
      <rPr>
        <sz val="14"/>
        <rFont val="Arial Narrow"/>
        <family val="2"/>
      </rPr>
      <t xml:space="preserve"> : Selecciones una opción:  (0) = NO ; (15)= SI.                                                                                                                                                                                                                                                                                                                                                                                                                                                                                                                                                                                                                                                                               *</t>
    </r>
    <r>
      <rPr>
        <b/>
        <sz val="14"/>
        <rFont val="Arial Narrow"/>
        <family val="2"/>
      </rPr>
      <t>¿La frecuencia de ejecución del control y seguimiento es adecuada?:</t>
    </r>
    <r>
      <rPr>
        <sz val="14"/>
        <rFont val="Arial Narrow"/>
        <family val="2"/>
      </rPr>
      <t xml:space="preserve"> Selecciones una opción:  (0) = NO ; (25)= SI                                                                                                                                                                                                                                                                                                                                                                                                                                                                                                   </t>
    </r>
    <r>
      <rPr>
        <b/>
        <sz val="14"/>
        <rFont val="Arial Narrow"/>
        <family val="2"/>
      </rPr>
      <t xml:space="preserve">Notas: </t>
    </r>
    <r>
      <rPr>
        <sz val="14"/>
        <rFont val="Arial Narrow"/>
        <family val="2"/>
      </rPr>
      <t xml:space="preserve">- La evaluación del riesgo inherente puede disminuir dependiendo si el control ha demostrado ser robusto y efectivo, y de acuerdo a si esta orientado hacia la probabilidad o el impacto.                                                                                                                                                                                                                                                                                                                                                                                                            - La evaluación de los controles deberá ser presentada en posteriores ejercicios de evaluación y seguimiento, por lo que la calificación aquí determinada debe ser objetiva y veraz. </t>
    </r>
  </si>
  <si>
    <t>ANALISIS RIESGO INHERENTE</t>
  </si>
  <si>
    <t>HERRAMIENTAS PARA EJERCER CONTROL</t>
  </si>
  <si>
    <t>SEGUIMIENTO AL CONTROL</t>
  </si>
  <si>
    <t>VALORACION DE CONTROLES</t>
  </si>
  <si>
    <t>RIESGO RESIDUAL</t>
  </si>
  <si>
    <t>Caso especial por cuadrante limite                                               (ajustes G. Riesgo)</t>
  </si>
  <si>
    <t>PUNTUACION</t>
  </si>
  <si>
    <t>VALORACIÓN DEL CONTROLES HACIA  PROBABILIDAD</t>
  </si>
  <si>
    <t>VALORACIÓN DEL CONTROLES HACIA  IMPACTO</t>
  </si>
  <si>
    <t>CUADRANTES A DISMINUIR</t>
  </si>
  <si>
    <t>ZONA DE RIESGO RESIDUAL</t>
  </si>
  <si>
    <t>EVALUACIÓN DEL RIESGO INHERENTE</t>
  </si>
  <si>
    <t>¿EXISTEN CONTROLES?</t>
  </si>
  <si>
    <t>CONTROL</t>
  </si>
  <si>
    <t>¿TIENE HERRAMIENTA PARA EJERCER EL CONTROL?</t>
  </si>
  <si>
    <t>¿EXISTEN MANUALES, INSTRUCTIVOS O PROCEDIMIENTOS  PARA EL MANEJO DE LA HERRAMIENTA?</t>
  </si>
  <si>
    <t>¿LA HERRAMIENTA HA DEMOSTRADO SER EFECTIVA?</t>
  </si>
  <si>
    <t>¿ESTAN DEFINIDOS LOS RESPONSABLES DE SU EJECUCION Y SEGUIMIENTO?</t>
  </si>
  <si>
    <t>¿LA FRECUENCIA DE EJECUCION DEL CONTROL Y SEGUIMIENTO ES ADECUADA?</t>
  </si>
  <si>
    <t>x</t>
  </si>
  <si>
    <t>Configuración de equipos servidores, de redes, de comunicaciones y sensibilizaciones al interior de la Entidad</t>
  </si>
  <si>
    <t>Sensibilizaciones de seguridad de la información al interior de la Entidad</t>
  </si>
  <si>
    <t>Respaldo contractual con prestadores de servicios de TI en caso de daño o perdida de la infraestructura TI</t>
  </si>
  <si>
    <t>Prestación de servicio de operación de procesos de manera conexión remota mediante acceso a internet y uso del servicio de office 365 y project</t>
  </si>
  <si>
    <t>Asignación de herramienta automática para alojamiento centralizado de la información y en la nube</t>
  </si>
  <si>
    <t>Asignación controlada de privilegios sobre la información por usuario habilitado</t>
  </si>
  <si>
    <t>Definición de niveles de aprobación para edición de la información por segregación de funciones</t>
  </si>
  <si>
    <t>Acceso a equipos y Sistemas de información con control de acceso mediante validación tanto de identificación de usuario y contraseña</t>
  </si>
  <si>
    <t>Asignación controlada de accesos y privilegios sobre la información por usuario habilitado</t>
  </si>
  <si>
    <t xml:space="preserve">Implementación de la segregación de redes para control y protección de información </t>
  </si>
  <si>
    <t>ígicos</t>
  </si>
  <si>
    <t>Contratación de servicio mesa de ayuda a usuarios</t>
  </si>
  <si>
    <t>Acceso a información y sistemas de información de la Agencia a través de internet alojados en servicio de la nube</t>
  </si>
  <si>
    <t>Redundancia en equipo tecnológico para uso en caso de situaciones de contingencia</t>
  </si>
  <si>
    <t>Realización de actividades de mantenimiento preventivo y correctivo de equipos tecnológicos</t>
  </si>
  <si>
    <t xml:space="preserve">Actividades de revisión, actualización y mejoramiento de configuraciones de equipos </t>
  </si>
  <si>
    <t>Unir 3 y 4 y el 5 tiene riesgo bajo</t>
  </si>
  <si>
    <t xml:space="preserve">Oscar Fernando Ramos Benavides </t>
  </si>
  <si>
    <t>Código:  SEPG-F-014</t>
  </si>
  <si>
    <t>MAPA DE RIESGOS POR PROCESOS</t>
  </si>
  <si>
    <t>Fecha</t>
  </si>
  <si>
    <t xml:space="preserve">OBJETIVO </t>
  </si>
  <si>
    <t>Estructurar y evaluar técnica, financiera y legalmente diferentes formas de Asociación Público Privada de infraestructura de transporte, servicios conexos y relacionados y otro tipo de infraestructura pública que determine el Gobierno Nacional.</t>
  </si>
  <si>
    <t>NOTA:</t>
  </si>
  <si>
    <t xml:space="preserve">OPCIONES DE MANEJO:                                                                                                                                                                                                                                                                                                                                                                                                                                                                                                                                                                                                                                                                                                                                                                                                                                                                                                                                                                                                                                                                                                                                                                                                                                        Evitar el riesgo.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
Reducir el riesgo.
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</si>
  <si>
    <r>
      <rPr>
        <b/>
        <sz val="18"/>
        <rFont val="Arial Narrow"/>
        <family val="2"/>
      </rPr>
      <t>Compartir o transferir el riesgo.</t>
    </r>
    <r>
      <rPr>
        <sz val="18"/>
        <rFont val="Arial Narrow"/>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8"/>
        <rFont val="Arial Narrow"/>
        <family val="2"/>
      </rPr>
      <t>Asumir el riesgo.</t>
    </r>
    <r>
      <rPr>
        <sz val="18"/>
        <rFont val="Arial Narrow"/>
        <family val="2"/>
      </rPr>
      <t xml:space="preserve">
luego de que el riesgo ha sido reducido o transferido puede quedar un riesgo residual que se mantiene, en este caso, el gerente del proceso simplemente acepta la pérdida residual probable y elabora planes de contingencia para su manejo.</t>
    </r>
  </si>
  <si>
    <t>ANÁLISIS DEL RIESGO INHERENTE</t>
  </si>
  <si>
    <t>VALORACION / RIESGO RESIDUAL</t>
  </si>
  <si>
    <t xml:space="preserve"> ACCION DE MEJORA</t>
  </si>
  <si>
    <t>ACCIÓN REQUERIDA PARA MITIGAR EL RIESGO</t>
  </si>
  <si>
    <t>RESPONSABLE</t>
  </si>
  <si>
    <t>CRONOGRAMA</t>
  </si>
  <si>
    <t>INDICADOR.</t>
  </si>
  <si>
    <t>DESCRIPCION DEL INDICADOR</t>
  </si>
  <si>
    <t>PROCESO</t>
  </si>
  <si>
    <t>Descripción del Riesgo</t>
  </si>
  <si>
    <t>RIESGO INHERENTE</t>
  </si>
  <si>
    <t>CONTROLES EXISTENTES</t>
  </si>
  <si>
    <t>VALORACIÓN DE CONTROLES</t>
  </si>
  <si>
    <t>ZONA DE RIESGO</t>
  </si>
  <si>
    <t>OPCIONES DE MANEJO</t>
  </si>
  <si>
    <t>CARGO</t>
  </si>
  <si>
    <t>DEPENDENCIA</t>
  </si>
  <si>
    <t>FECHA INICIO</t>
  </si>
  <si>
    <t>FECHA FINAL</t>
  </si>
  <si>
    <t xml:space="preserve">PROCESO GESTION DE LA INFORMACION Y COMUNICACIONES   </t>
  </si>
  <si>
    <t>REDUCIR EL RIESGO</t>
  </si>
  <si>
    <t>Mantener la implementación de buenas prácticas de control de seguridad de la información en beneficio de la mitigación de riesgos asociados y bajo esquemas y lineamientos de la norma ISO/IEC 27001 y Gobierno en Línea (GEL).</t>
  </si>
  <si>
    <t>Oscar Ramos</t>
  </si>
  <si>
    <t>Contratista</t>
  </si>
  <si>
    <t>Equipo de Sistemas</t>
  </si>
  <si>
    <t>% avance de proyecto implementación SGSI (controles propuestos vs. controles implementados)</t>
  </si>
  <si>
    <t>(INFORMES DE AVANCE ACTIVIDADES)</t>
  </si>
  <si>
    <t>% Avance en la identificación del BIA (Business Continuity Planning)
  -  % Avance en la identificación del Plan de Continuidad de Negocio -   % Avance el la definición de estrategias de continuidad de negocio </t>
  </si>
  <si>
    <t>(INFORMES DE AVANCE DE ACTIVIDADES)</t>
  </si>
  <si>
    <t xml:space="preserve">1. Mantener un control estricto para la gestión de asignación de accesos y privilegios a los usuarios creados
2. Mantener un control de revisión de los acceso concedidos a los usuarios por parte de los propietarios de la Información.
3. Sensibilización a funcionarios  de la Entidad  para que los almacenamientos de la información se realice en la(s) unidad(es) asignada(s) por  el equipo de sistemas
</t>
  </si>
  <si>
    <t>% de Avance de proyecto de implementación de actividades de monitoreo y seguimiento a la asignación de acceso a usuarios</t>
  </si>
  <si>
    <t>INFORME CON REPORT DE AVANCE Y CUMPLIMIENTO DE ACTIVIDAD</t>
  </si>
  <si>
    <t>|</t>
  </si>
  <si>
    <t>Gerardo Reyes</t>
  </si>
  <si>
    <t># errores en tomas de respaldo vs. totalidad de tomas de respaldo</t>
  </si>
  <si>
    <t>1. Mantener vigente las actividades y/o contrato para realizar los mantenimientos tanto preventivo como correctivo a los equipos de cómputo críticos.
2. Asegurar la disponibilidad de los servicios tecnológicos mediante estrategias de contingencia.
3. Realizar actividades de evaluación para mejoramiento de la plataforma tecnológica para aprovechamiento de la misma.</t>
  </si>
  <si>
    <t>% disponibilidad de servicios Internet y canal(es) de comunicación vs. Acuerdo de nivel de servicio</t>
  </si>
  <si>
    <t>INFORME DE TIEMPO DE DISPONIBILIDAD DE SERVICIOS INTERNET - CANAL DE COMUNICACION VS. ACUERDOS DE NIVELES DE SERVICIO</t>
  </si>
  <si>
    <t>1. Mantener vigente las actividades y/o contrato para realizar los mantenimientos tanto preventivo como correctivo a los equipos de cómputo críticos.
2. Asegurar la adquisición y mantenimiento de equipos críticos para respaldo ante cualquier necesidad de uso en situaciones de contingencia.
3. Mantener respaldos de información en caso de falla, probelma o daño de equipo tecnológico crítico</t>
  </si>
  <si>
    <t># Reportes de servicio de mantenimiento realizados
% Avance el la contratación y/o administración de equipos de contingencia.
Evidencia de Mejoramiento</t>
  </si>
  <si>
    <t>(# INFORMES ENTREGADOS/   #  INFORMES PROGRAMADOS)</t>
  </si>
  <si>
    <t>Elaborado por: (Responsables: Colaboradores/facilitadores/personal que participa en la construcción del mapa)</t>
  </si>
  <si>
    <t>Aprobado por Líder (s) del proceso</t>
  </si>
  <si>
    <t>Cargo/Área</t>
  </si>
  <si>
    <t>Oscar Fernando Ramos Benavides</t>
  </si>
  <si>
    <t>Contratista. Sistemas de Información y Comunicaciones</t>
  </si>
  <si>
    <t>Jorge Bernardo Gómez Rodríguez</t>
  </si>
  <si>
    <t xml:space="preserve">Gerente de Proyectos o Funcional Código G2 - Grado 09, de la Vicepresidencia de Planeación, Riesgos y Entorno </t>
  </si>
  <si>
    <t xml:space="preserve">ITEM </t>
  </si>
  <si>
    <t>RIESGO2015</t>
  </si>
  <si>
    <t>GESTION CONTTRACTUAL 2015</t>
  </si>
  <si>
    <t>RIESGO2016</t>
  </si>
  <si>
    <t>GESTION CONTRACTUAL 2016</t>
  </si>
  <si>
    <t>OBSERVACIONES DEL CAMBIO 2015-16</t>
  </si>
  <si>
    <t xml:space="preserve">PROBABILIDAD </t>
  </si>
  <si>
    <t xml:space="preserve">IMPACTO </t>
  </si>
  <si>
    <t xml:space="preserve">INHERENTE </t>
  </si>
  <si>
    <t xml:space="preserve">RESIDUAL </t>
  </si>
  <si>
    <t>El presupuesto para la actualización y/o adquisición de soluciones tecnológicas puede ser denegado o insuficiente.</t>
  </si>
  <si>
    <t>Riesgo Moderado (Z-8)</t>
  </si>
  <si>
    <t>Riesgo Bajo (Z-1)</t>
  </si>
  <si>
    <t>Seguridad de la Información</t>
  </si>
  <si>
    <t>El equipo decidio para el año 2016 incluir nuevos riesgos, dado que para el año 2015 los riesgos no se enfocaban con las  actividades realizadas por el proceso de Gestión de la Información. 
La justificación de la eliminación de los riesgos del Mapa de Riesgos 2015, fue enviada mediante memorando con numero de raidcado 2016103001605-3.</t>
  </si>
  <si>
    <t>Fallas en el proceso de contratación tecnológica.</t>
  </si>
  <si>
    <t>Riesgo Bajo (Z-3)</t>
  </si>
  <si>
    <t>Continuidad de la operación</t>
  </si>
  <si>
    <t>Saturación o fallas en la infraestructura tecnológica.</t>
  </si>
  <si>
    <t>Riesgo Moderado (Z-9)</t>
  </si>
  <si>
    <t>Información desestructurada o desarticulada</t>
  </si>
  <si>
    <t>Riesgo Moderado (Z-7)</t>
  </si>
  <si>
    <t>Que se presenten dificultades en acoger los nuevos paradigmas asociados a los cambios de la cultura organizacional, producidos por nuevas soluciones tecnológicas implementadas.</t>
  </si>
  <si>
    <t>GESTION CONTRACTUAL 2017</t>
  </si>
  <si>
    <t>El equipo decidio para el año 2017 realizar una mejora con respecto a la redacción del riesgo identificado, mediante la re-orientación a la situación actual en la Entidad 
El riesgo se mantuvo pero mejorando su enfoque y propósito de sus identificación</t>
  </si>
  <si>
    <t>El equipo decidio para el año 2017 el presente riesgo se segregara en dos enfoques, la continuidad de los servicios de tecnología, como hacia los equipos de la infraestructura tecnológica crítica de la Entidad.
El riesgo se mantuvo pero mejorando su enfoque y siendo más específico en los escenarios posibles dentro del proceso de sistemas.</t>
  </si>
  <si>
    <t>Riesgo Bajo (Z-2)</t>
  </si>
  <si>
    <t>Nuevo riesgo adicionado</t>
  </si>
  <si>
    <t>Código:  Fm-20</t>
  </si>
  <si>
    <t>Versión: 4,0</t>
  </si>
  <si>
    <t>Fecha: 10/11/2011</t>
  </si>
  <si>
    <t>MAPA DE RIESGOS INSTITUCIONAL</t>
  </si>
  <si>
    <t>ANÁLISIS DEL RIESGO</t>
  </si>
  <si>
    <t>ACCION REQUERIDA PARA MITIGAR EL RIESGO</t>
  </si>
  <si>
    <t>Ap. No.</t>
  </si>
  <si>
    <t>TIPO</t>
  </si>
  <si>
    <t>EVALUACIÓN 
RIESGO</t>
  </si>
  <si>
    <t>CONTROL EXISTENTE</t>
  </si>
  <si>
    <t>VALORACIÓN 
DE CONTROLES</t>
  </si>
  <si>
    <t>ASUMIR EL RIESGO</t>
  </si>
  <si>
    <t>EVITAR EL RIESGO</t>
  </si>
  <si>
    <t>COMPARTIR O 
TRANSFERIR EL RIESGO</t>
  </si>
  <si>
    <t>Elaborado por:</t>
  </si>
  <si>
    <t>Aprobado por:</t>
  </si>
  <si>
    <t>Nombre y Firma
Héctor Eduardo  Vanegas Gámez</t>
  </si>
  <si>
    <t>Nombre y Firma
Diego Orlando Bustos Forero</t>
  </si>
  <si>
    <t>A</t>
  </si>
  <si>
    <t>B</t>
  </si>
  <si>
    <t>CE</t>
  </si>
  <si>
    <t>EXISTEN CONTROLES</t>
  </si>
  <si>
    <t>¿LOS CONTROLES ESTÁN DOCUMENTADOS?</t>
  </si>
  <si>
    <t>¿SE APLICAN EN LA ACTUALIDAD?</t>
  </si>
  <si>
    <t>¿ES EFECTIVO PARA MINIMIZAR EL RIESGO?</t>
  </si>
  <si>
    <t>ESTRATEGICO</t>
  </si>
  <si>
    <t>X</t>
  </si>
  <si>
    <t>FINANCIERO</t>
  </si>
  <si>
    <t>CUMPLIMIENTO</t>
  </si>
  <si>
    <t>¿EXISTEN MANUALES, O INSTRUCTIVOS PARA EL MANEJO DE LA HERRAMIENTA?</t>
  </si>
  <si>
    <t>¿ESTAN DEFINIDOS LOS TRESPONSABLES DE SU EJECUCION Y SEGUIMIENTO?</t>
  </si>
  <si>
    <t>IMAGEN</t>
  </si>
  <si>
    <t>TECNICO</t>
  </si>
  <si>
    <t>Raro</t>
  </si>
  <si>
    <t>Improbable</t>
  </si>
  <si>
    <t>Posible</t>
  </si>
  <si>
    <t>Probable</t>
  </si>
  <si>
    <t>Casi seguro</t>
  </si>
  <si>
    <t>VALORACION RIESGO</t>
  </si>
  <si>
    <t>Riesgo Bajo</t>
  </si>
  <si>
    <t>Riesgo Moderado</t>
  </si>
  <si>
    <t>Riesgo Alto</t>
  </si>
  <si>
    <t>Riesgo Moderado (Z-6)</t>
  </si>
  <si>
    <t>Riesgo Extremo</t>
  </si>
  <si>
    <t>Riesgo Alto (Z-10)</t>
  </si>
  <si>
    <t>Riesgo Bajo (Z-4)</t>
  </si>
  <si>
    <t>Riesgo Alto (Z-15)</t>
  </si>
  <si>
    <t>Riesgo Bajo (Z-5)</t>
  </si>
  <si>
    <t>Riesgo Alto (Z17)</t>
  </si>
  <si>
    <t>ZONA DE RIESGO ALTA</t>
  </si>
  <si>
    <t>Riesgo Alto (Z-13)</t>
  </si>
  <si>
    <t>Riesgo Alto (Z-16)</t>
  </si>
  <si>
    <t>Riesgo Alto (Z-11)</t>
  </si>
  <si>
    <t>Riesgo Extremo (Z-22)</t>
  </si>
  <si>
    <t>Riesgo Alto (Z-14)</t>
  </si>
  <si>
    <t>Riesgo Alto (Z-12)</t>
  </si>
  <si>
    <t>ZONA DE RIESGO EXTREMA</t>
  </si>
  <si>
    <t>Riesgo Extremo (Z-19)</t>
  </si>
  <si>
    <t>Riesgo Extremo (Z-18)</t>
  </si>
  <si>
    <t>Riesgo Extremo (Z-23)</t>
  </si>
  <si>
    <t>Riesgo Extremo (Z-20)</t>
  </si>
  <si>
    <t>Riesgo Extremo (Z-24)</t>
  </si>
  <si>
    <t>Riesgo Extremo (Z-21)</t>
  </si>
  <si>
    <t>Riesgo Extremo (Z-25)</t>
  </si>
  <si>
    <t>Factores Internos</t>
  </si>
  <si>
    <t>Estructura</t>
  </si>
  <si>
    <t>PROB</t>
  </si>
  <si>
    <t>Cultura Organizacional</t>
  </si>
  <si>
    <t>Modelo de Operación</t>
  </si>
  <si>
    <t>Planes, Programas y proyectos</t>
  </si>
  <si>
    <t>Sistemas de informacion</t>
  </si>
  <si>
    <t>Procedimientos</t>
  </si>
  <si>
    <t>Recurso humano</t>
  </si>
  <si>
    <t>Recurso económico</t>
  </si>
  <si>
    <t>Infraestructura</t>
  </si>
  <si>
    <t>Tecnológico</t>
  </si>
  <si>
    <t>Factores Externos</t>
  </si>
  <si>
    <t>Social</t>
  </si>
  <si>
    <t>Cultural</t>
  </si>
  <si>
    <t>Econòmicos</t>
  </si>
  <si>
    <t>Económico</t>
  </si>
  <si>
    <t>Politico</t>
  </si>
  <si>
    <t>Político</t>
  </si>
  <si>
    <t>Legal</t>
  </si>
  <si>
    <t>Técnico</t>
  </si>
  <si>
    <t>* Desarrollar y documentar planes de continuidad de negocio y de recuperación ante presencia de desastres
* Establecer la estrategia de reduncancia de instalaciones o equipos para asegurar la continuidad de negocio_x000D__x000D_  
* Adquirir equipos tecnológicos que apoyen la infraestructura como contingencia ante situaciones de interrupción.</t>
  </si>
  <si>
    <t>* Implementación de esquema de segregación de redes por acceso de usuarios y por tráfico de información.
* Esquemas de seguridad de accesos a sistemas de aplicaciones y la información por medio autenticación de usuario y contraseña.
 * Accesos restringidos y controlados a áreas seguras y oficinas.</t>
  </si>
  <si>
    <t xml:space="preserve">
1. Mantener un control estricto para la gestión de asignación privilegios a los usuarios creados
2. Toma de respaldos de información para restauración en caso necesario.
3. Asegurar unúnico repositorio de información para segurar la integridad de la información
</t>
  </si>
  <si>
    <t>Identificación del plan de continuidad de negocio y de restauración de infraestructura ante desastres</t>
  </si>
  <si>
    <t>Aseguramiento de redundancia de equipos tecnológicos críticos para asegurar continuidad en el servicio 
Contratación de servicio tecnológico alterno para asegurar operación en la Agencia (servicio en la nube)</t>
  </si>
  <si>
    <t>Jorge Bernardo Gómez Rodríguez
Gerente de Proyectos o Funcional Código G2 - Grado 09, de la Vicepresidencia de Planeación, Riesgos y Entorno</t>
  </si>
  <si>
    <t>14 de Febrero de 2017</t>
  </si>
  <si>
    <t>GIC-1</t>
  </si>
  <si>
    <t>GIC-2</t>
  </si>
  <si>
    <t>GIC-3</t>
  </si>
  <si>
    <t>GIC-4</t>
  </si>
  <si>
    <t>GIC-5</t>
  </si>
  <si>
    <t>GIC-6</t>
  </si>
  <si>
    <t>Fecha: 18/03/2016</t>
  </si>
  <si>
    <t>CAMBIOS</t>
  </si>
  <si>
    <t>CAMBIO DEL NOMBRE, MISMO RIESGO</t>
  </si>
  <si>
    <t>CREACION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</si>
</sst>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quot;FECHA:&quot;\ mmmm\ dd\ &quot;de&quot;\ yyyy"/>
  </numFmts>
  <fonts count="65" x14ac:knownFonts="1">
    <font>
      <sz val="10"/>
      <name val="Arial"/>
    </font>
    <font>
      <b/>
      <sz val="16"/>
      <name val="Arial"/>
      <family val="2"/>
    </font>
    <font>
      <sz val="12"/>
      <name val="Arial"/>
      <family val="2"/>
    </font>
    <font>
      <b/>
      <sz val="12"/>
      <name val="Arial"/>
      <family val="2"/>
    </font>
    <font>
      <b/>
      <sz val="10"/>
      <name val="Arial"/>
      <family val="2"/>
    </font>
    <font>
      <sz val="8"/>
      <name val="Arial"/>
      <family val="2"/>
    </font>
    <font>
      <b/>
      <sz val="14"/>
      <name val="Arial"/>
      <family val="2"/>
    </font>
    <font>
      <sz val="10"/>
      <name val="Arial"/>
      <family val="2"/>
    </font>
    <font>
      <b/>
      <sz val="14"/>
      <color indexed="9"/>
      <name val="Arial"/>
      <family val="2"/>
    </font>
    <font>
      <sz val="14"/>
      <name val="Arial"/>
      <family val="2"/>
    </font>
    <font>
      <b/>
      <sz val="10"/>
      <color indexed="9"/>
      <name val="Arial"/>
      <family val="2"/>
    </font>
    <font>
      <b/>
      <sz val="20"/>
      <name val="Arial"/>
      <family val="2"/>
    </font>
    <font>
      <b/>
      <sz val="16"/>
      <color indexed="81"/>
      <name val="Tahoma"/>
      <family val="2"/>
    </font>
    <font>
      <b/>
      <sz val="24"/>
      <name val="Arial"/>
      <family val="2"/>
    </font>
    <font>
      <b/>
      <sz val="12"/>
      <color indexed="81"/>
      <name val="Tahoma"/>
      <family val="2"/>
    </font>
    <font>
      <sz val="8"/>
      <color indexed="8"/>
      <name val="Arial"/>
      <family val="2"/>
    </font>
    <font>
      <sz val="12"/>
      <color indexed="8"/>
      <name val="Arial"/>
      <family val="2"/>
    </font>
    <font>
      <sz val="12"/>
      <color indexed="81"/>
      <name val="Tahoma"/>
      <family val="2"/>
    </font>
    <font>
      <b/>
      <sz val="11"/>
      <color indexed="81"/>
      <name val="Tahoma"/>
      <family val="2"/>
    </font>
    <font>
      <sz val="16"/>
      <name val="Arial"/>
      <family val="2"/>
    </font>
    <font>
      <b/>
      <sz val="9"/>
      <color indexed="81"/>
      <name val="Tahoma"/>
      <family val="2"/>
    </font>
    <font>
      <b/>
      <sz val="11"/>
      <name val="Arial"/>
      <family val="2"/>
    </font>
    <font>
      <sz val="11"/>
      <name val="Arial"/>
      <family val="2"/>
    </font>
    <font>
      <b/>
      <sz val="8"/>
      <color indexed="81"/>
      <name val="Tahoma"/>
      <family val="2"/>
    </font>
    <font>
      <sz val="9"/>
      <color indexed="81"/>
      <name val="Tahoma"/>
      <family val="2"/>
    </font>
    <font>
      <sz val="9"/>
      <name val="Arial Narrow"/>
      <family val="2"/>
    </font>
    <font>
      <b/>
      <sz val="16"/>
      <name val="Arial Narrow"/>
      <family val="2"/>
    </font>
    <font>
      <sz val="10"/>
      <name val="Arial Narrow"/>
      <family val="2"/>
    </font>
    <font>
      <b/>
      <sz val="10"/>
      <name val="Arial Narrow"/>
      <family val="2"/>
    </font>
    <font>
      <b/>
      <sz val="14"/>
      <name val="Arial Narrow"/>
      <family val="2"/>
    </font>
    <font>
      <b/>
      <sz val="12"/>
      <name val="Arial Narrow"/>
      <family val="2"/>
    </font>
    <font>
      <b/>
      <sz val="18"/>
      <name val="Arial Narrow"/>
      <family val="2"/>
    </font>
    <font>
      <b/>
      <sz val="11"/>
      <name val="Arial Narrow"/>
      <family val="2"/>
    </font>
    <font>
      <sz val="11"/>
      <name val="Arial Narrow"/>
      <family val="2"/>
    </font>
    <font>
      <sz val="12"/>
      <name val="Arial Narrow"/>
      <family val="2"/>
    </font>
    <font>
      <sz val="14"/>
      <name val="Arial Narrow"/>
      <family val="2"/>
    </font>
    <font>
      <b/>
      <sz val="10"/>
      <color indexed="81"/>
      <name val="Arial Narrow"/>
      <family val="2"/>
    </font>
    <font>
      <b/>
      <sz val="11"/>
      <color indexed="81"/>
      <name val="Arial Narrow"/>
      <family val="2"/>
    </font>
    <font>
      <sz val="18"/>
      <name val="Arial Narrow"/>
      <family val="2"/>
    </font>
    <font>
      <sz val="16"/>
      <name val="Arial Narrow"/>
      <family val="2"/>
    </font>
    <font>
      <sz val="13"/>
      <name val="Arial"/>
      <family val="2"/>
    </font>
    <font>
      <sz val="18"/>
      <color indexed="8"/>
      <name val="Arial Narrow"/>
      <family val="2"/>
    </font>
    <font>
      <b/>
      <sz val="18"/>
      <color indexed="8"/>
      <name val="Arial Narrow"/>
      <family val="2"/>
    </font>
    <font>
      <b/>
      <sz val="14"/>
      <color rgb="FFFF0000"/>
      <name val="Arial"/>
      <family val="2"/>
    </font>
    <font>
      <b/>
      <sz val="14"/>
      <color theme="0"/>
      <name val="Arial"/>
      <family val="2"/>
    </font>
    <font>
      <sz val="10"/>
      <color theme="0"/>
      <name val="Arial"/>
      <family val="2"/>
    </font>
    <font>
      <sz val="10"/>
      <color rgb="FFFF0000"/>
      <name val="Arial"/>
      <family val="2"/>
    </font>
    <font>
      <b/>
      <sz val="14"/>
      <color rgb="FFFF0000"/>
      <name val="Arial Narrow"/>
      <family val="2"/>
    </font>
    <font>
      <sz val="14"/>
      <color rgb="FFFF0000"/>
      <name val="Arial Narrow"/>
      <family val="2"/>
    </font>
    <font>
      <b/>
      <sz val="18"/>
      <color rgb="FFFF0000"/>
      <name val="Arial Narrow"/>
      <family val="2"/>
    </font>
    <font>
      <sz val="18"/>
      <color rgb="FFFF0000"/>
      <name val="Arial Narrow"/>
      <family val="2"/>
    </font>
    <font>
      <b/>
      <sz val="12"/>
      <color rgb="FFFF0000"/>
      <name val="Arial"/>
      <family val="2"/>
    </font>
    <font>
      <sz val="12"/>
      <color rgb="FFFF0000"/>
      <name val="Arial"/>
      <family val="2"/>
    </font>
    <font>
      <b/>
      <sz val="10"/>
      <color rgb="FFFF0000"/>
      <name val="Arial"/>
      <family val="2"/>
    </font>
    <font>
      <sz val="9"/>
      <color rgb="FFFF0000"/>
      <name val="Arial Narrow"/>
      <family val="2"/>
    </font>
    <font>
      <sz val="9"/>
      <color rgb="FFFF0000"/>
      <name val="Arial"/>
      <family val="2"/>
    </font>
    <font>
      <sz val="16"/>
      <color rgb="FFFF0000"/>
      <name val="Arial Narrow"/>
      <family val="2"/>
    </font>
    <font>
      <b/>
      <sz val="16"/>
      <color rgb="FFFF0000"/>
      <name val="Arial Narrow"/>
      <family val="2"/>
    </font>
    <font>
      <sz val="10"/>
      <color theme="3" tint="0.39997558519241921"/>
      <name val="Arial"/>
      <family val="2"/>
    </font>
    <font>
      <sz val="18"/>
      <color theme="1"/>
      <name val="Arial Narrow"/>
      <family val="2"/>
    </font>
    <font>
      <b/>
      <sz val="10"/>
      <color theme="0"/>
      <name val="Arial Narrow"/>
      <family val="2"/>
    </font>
    <font>
      <b/>
      <sz val="20"/>
      <color rgb="FFFF0000"/>
      <name val="Arial"/>
      <family val="2"/>
    </font>
    <font>
      <sz val="13"/>
      <color rgb="FFFF0000"/>
      <name val="Arial"/>
      <family val="2"/>
    </font>
    <font>
      <sz val="14"/>
      <color rgb="FFFF0000"/>
      <name val="Arial"/>
      <family val="2"/>
    </font>
    <font>
      <b/>
      <sz val="16"/>
      <color rgb="FFFF0000"/>
      <name val="Arial"/>
      <family val="2"/>
    </font>
  </fonts>
  <fills count="21">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rgb="FF666699"/>
        <bgColor indexed="64"/>
      </patternFill>
    </fill>
    <fill>
      <patternFill patternType="solid">
        <fgColor rgb="FF00B050"/>
        <bgColor indexed="64"/>
      </patternFill>
    </fill>
    <fill>
      <patternFill patternType="solid">
        <fgColor rgb="FFFF0000"/>
        <bgColor indexed="64"/>
      </patternFill>
    </fill>
    <fill>
      <patternFill patternType="solid">
        <fgColor theme="5" tint="-0.499984740745262"/>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399975585192419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s>
  <cellStyleXfs count="1">
    <xf numFmtId="0" fontId="0" fillId="0" borderId="0"/>
  </cellStyleXfs>
  <cellXfs count="1099">
    <xf numFmtId="0" fontId="0" fillId="0" borderId="0" xfId="0"/>
    <xf numFmtId="0" fontId="0" fillId="0" borderId="0" xfId="0" applyBorder="1"/>
    <xf numFmtId="0" fontId="9" fillId="0" borderId="0" xfId="0" applyFont="1"/>
    <xf numFmtId="0" fontId="10" fillId="2"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xf numFmtId="0" fontId="6" fillId="0" borderId="2" xfId="0" applyFont="1" applyBorder="1" applyAlignment="1">
      <alignment horizontal="center" vertical="top" wrapText="1"/>
    </xf>
    <xf numFmtId="0" fontId="10"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10" fillId="5"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7" fillId="0" borderId="1" xfId="0" applyFont="1" applyBorder="1" applyAlignment="1">
      <alignment horizontal="center" vertical="center"/>
    </xf>
    <xf numFmtId="0" fontId="0" fillId="0" borderId="1" xfId="0" applyBorder="1"/>
    <xf numFmtId="0" fontId="0" fillId="0" borderId="0" xfId="0"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left" vertical="center"/>
    </xf>
    <xf numFmtId="0" fontId="0" fillId="0" borderId="1" xfId="0" applyBorder="1" applyAlignment="1">
      <alignment horizontal="center" vertical="center"/>
    </xf>
    <xf numFmtId="0" fontId="7" fillId="0" borderId="1" xfId="0" applyFont="1" applyBorder="1"/>
    <xf numFmtId="0" fontId="4" fillId="0" borderId="0" xfId="0" applyFont="1" applyFill="1" applyBorder="1" applyAlignment="1">
      <alignment horizontal="center" wrapText="1"/>
    </xf>
    <xf numFmtId="0" fontId="7" fillId="0" borderId="0" xfId="0" applyFont="1" applyAlignment="1">
      <alignment wrapText="1"/>
    </xf>
    <xf numFmtId="0" fontId="13" fillId="3" borderId="0" xfId="0" applyFont="1" applyFill="1" applyBorder="1" applyAlignment="1">
      <alignment horizontal="center" vertical="center"/>
    </xf>
    <xf numFmtId="0" fontId="43"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6" fillId="0" borderId="6" xfId="0" applyFont="1" applyBorder="1" applyAlignment="1">
      <alignment horizontal="center" vertical="top" wrapText="1"/>
    </xf>
    <xf numFmtId="0" fontId="44" fillId="6" borderId="7" xfId="0" applyFont="1" applyFill="1" applyBorder="1" applyAlignment="1">
      <alignment vertical="top" wrapText="1"/>
    </xf>
    <xf numFmtId="0" fontId="44" fillId="7" borderId="7" xfId="0" applyFont="1" applyFill="1" applyBorder="1" applyAlignment="1">
      <alignment vertical="top" wrapText="1"/>
    </xf>
    <xf numFmtId="0" fontId="44" fillId="7" borderId="7" xfId="0" applyFont="1" applyFill="1" applyBorder="1" applyAlignment="1">
      <alignment horizontal="center" vertical="center" wrapText="1"/>
    </xf>
    <xf numFmtId="0" fontId="44" fillId="7" borderId="7" xfId="0" applyFont="1" applyFill="1" applyBorder="1" applyAlignment="1">
      <alignment horizontal="center" vertical="top" wrapText="1"/>
    </xf>
    <xf numFmtId="0" fontId="44" fillId="8" borderId="7" xfId="0" applyFont="1" applyFill="1" applyBorder="1" applyAlignment="1">
      <alignment horizontal="center" vertical="center" wrapText="1"/>
    </xf>
    <xf numFmtId="0" fontId="7" fillId="0" borderId="0" xfId="0" applyFont="1" applyBorder="1" applyAlignment="1">
      <alignment horizontal="left" vertical="center"/>
    </xf>
    <xf numFmtId="0" fontId="44" fillId="6" borderId="7" xfId="0" applyFont="1" applyFill="1" applyBorder="1" applyAlignment="1">
      <alignment horizontal="right" vertical="top" wrapText="1"/>
    </xf>
    <xf numFmtId="0" fontId="44" fillId="7" borderId="7" xfId="0" applyFont="1" applyFill="1" applyBorder="1" applyAlignment="1">
      <alignment horizontal="right" vertical="top" wrapText="1"/>
    </xf>
    <xf numFmtId="0" fontId="44" fillId="6" borderId="7" xfId="0" applyFont="1" applyFill="1" applyBorder="1" applyAlignment="1">
      <alignment horizontal="center" vertical="center" wrapText="1"/>
    </xf>
    <xf numFmtId="0" fontId="45" fillId="6" borderId="7" xfId="0" applyFont="1" applyFill="1" applyBorder="1" applyAlignment="1">
      <alignment vertical="top" wrapText="1"/>
    </xf>
    <xf numFmtId="0" fontId="45" fillId="6" borderId="8" xfId="0" applyFont="1" applyFill="1" applyBorder="1" applyAlignment="1">
      <alignment vertical="top" wrapText="1"/>
    </xf>
    <xf numFmtId="0" fontId="44" fillId="7" borderId="9" xfId="0" applyFont="1" applyFill="1" applyBorder="1" applyAlignment="1">
      <alignment vertical="top" wrapText="1"/>
    </xf>
    <xf numFmtId="0" fontId="44" fillId="8" borderId="7" xfId="0" applyFont="1" applyFill="1" applyBorder="1" applyAlignment="1">
      <alignment horizontal="right" vertical="top" wrapText="1"/>
    </xf>
    <xf numFmtId="0" fontId="44" fillId="8" borderId="7" xfId="0" applyFont="1" applyFill="1" applyBorder="1" applyAlignment="1">
      <alignment vertical="top" wrapText="1"/>
    </xf>
    <xf numFmtId="0" fontId="44" fillId="8" borderId="9" xfId="0" applyFont="1" applyFill="1" applyBorder="1" applyAlignment="1">
      <alignment vertical="top" wrapText="1"/>
    </xf>
    <xf numFmtId="0" fontId="6" fillId="9" borderId="7" xfId="0" applyFont="1" applyFill="1" applyBorder="1" applyAlignment="1">
      <alignment horizontal="right" vertical="top" wrapText="1"/>
    </xf>
    <xf numFmtId="0" fontId="6" fillId="9" borderId="7" xfId="0" applyFont="1" applyFill="1" applyBorder="1" applyAlignment="1">
      <alignment horizontal="center" vertical="center" wrapText="1"/>
    </xf>
    <xf numFmtId="0" fontId="6" fillId="9" borderId="7" xfId="0" applyFont="1" applyFill="1" applyBorder="1" applyAlignment="1">
      <alignment vertical="top" wrapText="1"/>
    </xf>
    <xf numFmtId="0" fontId="7" fillId="9" borderId="8" xfId="0" applyFont="1" applyFill="1" applyBorder="1" applyAlignment="1">
      <alignment vertical="top" wrapText="1"/>
    </xf>
    <xf numFmtId="0" fontId="0" fillId="0" borderId="10" xfId="0" applyBorder="1"/>
    <xf numFmtId="0" fontId="4" fillId="0" borderId="0" xfId="0" applyFont="1" applyBorder="1" applyAlignment="1">
      <alignment horizontal="center" vertical="center"/>
    </xf>
    <xf numFmtId="0" fontId="7" fillId="10" borderId="1" xfId="0" applyFont="1" applyFill="1" applyBorder="1" applyAlignment="1">
      <alignment horizontal="left" vertical="center"/>
    </xf>
    <xf numFmtId="0" fontId="2" fillId="0" borderId="0" xfId="0" applyFont="1" applyBorder="1" applyAlignment="1">
      <alignment horizontal="center" vertical="center"/>
    </xf>
    <xf numFmtId="0" fontId="46" fillId="0" borderId="0" xfId="0" applyFont="1" applyBorder="1" applyAlignment="1">
      <alignment horizontal="center" vertical="center"/>
    </xf>
    <xf numFmtId="0" fontId="3" fillId="0" borderId="1" xfId="0" applyFont="1" applyBorder="1"/>
    <xf numFmtId="0" fontId="4" fillId="9" borderId="1" xfId="0" applyFont="1" applyFill="1" applyBorder="1" applyAlignment="1">
      <alignment horizontal="center" vertical="center" wrapText="1"/>
    </xf>
    <xf numFmtId="0" fontId="0" fillId="0" borderId="0" xfId="0" applyAlignment="1">
      <alignment horizontal="center"/>
    </xf>
    <xf numFmtId="0" fontId="4" fillId="0" borderId="0" xfId="0" applyFont="1" applyBorder="1" applyAlignment="1">
      <alignment wrapText="1"/>
    </xf>
    <xf numFmtId="0" fontId="0" fillId="0" borderId="0" xfId="0" applyBorder="1" applyAlignment="1">
      <alignment horizontal="center"/>
    </xf>
    <xf numFmtId="0" fontId="4" fillId="11" borderId="1" xfId="0" applyFont="1" applyFill="1" applyBorder="1" applyAlignment="1">
      <alignment horizontal="center"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7" fillId="9" borderId="1" xfId="0" applyFont="1" applyFill="1" applyBorder="1"/>
    <xf numFmtId="0" fontId="7" fillId="6" borderId="17" xfId="0" applyFont="1" applyFill="1" applyBorder="1"/>
    <xf numFmtId="0" fontId="7" fillId="6" borderId="1" xfId="0" applyFont="1" applyFill="1" applyBorder="1"/>
    <xf numFmtId="0" fontId="7" fillId="6" borderId="1" xfId="0" applyFont="1" applyFill="1" applyBorder="1" applyAlignment="1">
      <alignment horizontal="center"/>
    </xf>
    <xf numFmtId="0" fontId="4" fillId="9" borderId="1" xfId="0" applyFont="1" applyFill="1" applyBorder="1" applyAlignment="1">
      <alignment horizontal="center" wrapText="1"/>
    </xf>
    <xf numFmtId="0" fontId="7" fillId="7" borderId="1" xfId="0" applyFont="1" applyFill="1" applyBorder="1"/>
    <xf numFmtId="0" fontId="4" fillId="7" borderId="1" xfId="0" applyFont="1" applyFill="1" applyBorder="1" applyAlignment="1">
      <alignment horizontal="center" wrapText="1"/>
    </xf>
    <xf numFmtId="0" fontId="7" fillId="12" borderId="1" xfId="0" applyFont="1" applyFill="1" applyBorder="1"/>
    <xf numFmtId="0" fontId="4" fillId="12" borderId="1" xfId="0" applyFont="1" applyFill="1" applyBorder="1" applyAlignment="1">
      <alignment horizontal="center" wrapText="1"/>
    </xf>
    <xf numFmtId="0" fontId="4" fillId="6" borderId="5" xfId="0" applyFont="1" applyFill="1" applyBorder="1" applyAlignment="1">
      <alignment horizontal="center" wrapText="1"/>
    </xf>
    <xf numFmtId="0" fontId="4" fillId="11" borderId="4" xfId="0" applyFont="1" applyFill="1" applyBorder="1" applyAlignment="1">
      <alignment horizontal="center" vertical="center" wrapText="1"/>
    </xf>
    <xf numFmtId="0" fontId="25" fillId="10" borderId="0" xfId="0" applyFont="1" applyFill="1" applyBorder="1" applyAlignment="1">
      <alignment horizontal="left" vertical="center"/>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7" fillId="6" borderId="1" xfId="0" applyFont="1" applyFill="1" applyBorder="1" applyAlignment="1">
      <alignment horizontal="center" vertical="center"/>
    </xf>
    <xf numFmtId="0" fontId="0" fillId="0" borderId="0" xfId="0" applyAlignment="1">
      <alignment wrapText="1"/>
    </xf>
    <xf numFmtId="0" fontId="0" fillId="0" borderId="19" xfId="0" applyBorder="1"/>
    <xf numFmtId="0" fontId="0" fillId="0" borderId="20" xfId="0" applyBorder="1"/>
    <xf numFmtId="0" fontId="0" fillId="0" borderId="21" xfId="0" applyBorder="1" applyAlignment="1">
      <alignment horizontal="center"/>
    </xf>
    <xf numFmtId="0" fontId="0" fillId="0" borderId="22"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0" fillId="0" borderId="0" xfId="0" applyAlignment="1">
      <alignment horizontal="right"/>
    </xf>
    <xf numFmtId="0" fontId="27" fillId="0" borderId="0" xfId="0" applyFont="1"/>
    <xf numFmtId="0" fontId="27" fillId="3" borderId="0" xfId="0" applyFont="1" applyFill="1"/>
    <xf numFmtId="0" fontId="27" fillId="0" borderId="0" xfId="0" applyFont="1" applyBorder="1" applyAlignment="1">
      <alignment horizontal="center" vertical="center" wrapText="1"/>
    </xf>
    <xf numFmtId="0" fontId="32" fillId="10" borderId="0" xfId="0" applyFont="1" applyFill="1" applyBorder="1" applyAlignment="1">
      <alignment horizontal="center" vertical="top" wrapText="1"/>
    </xf>
    <xf numFmtId="0" fontId="27" fillId="10" borderId="0" xfId="0" applyFont="1" applyFill="1" applyBorder="1"/>
    <xf numFmtId="0" fontId="27" fillId="0" borderId="0" xfId="0" applyFont="1" applyAlignment="1">
      <alignment vertical="center"/>
    </xf>
    <xf numFmtId="0" fontId="32" fillId="10" borderId="0" xfId="0" applyFont="1" applyFill="1" applyBorder="1" applyAlignment="1">
      <alignment vertical="top" wrapText="1"/>
    </xf>
    <xf numFmtId="0" fontId="28" fillId="3" borderId="0" xfId="0" applyFont="1" applyFill="1" applyAlignment="1">
      <alignment horizontal="right"/>
    </xf>
    <xf numFmtId="0" fontId="34" fillId="3" borderId="0" xfId="0" applyFont="1" applyFill="1"/>
    <xf numFmtId="0" fontId="35" fillId="0" borderId="0" xfId="0" applyFont="1"/>
    <xf numFmtId="0" fontId="35" fillId="3" borderId="0" xfId="0" applyFont="1" applyFill="1"/>
    <xf numFmtId="0" fontId="29" fillId="3" borderId="0" xfId="0" applyFont="1" applyFill="1" applyAlignment="1">
      <alignment horizontal="right"/>
    </xf>
    <xf numFmtId="14" fontId="35" fillId="3" borderId="3" xfId="0" applyNumberFormat="1" applyFont="1" applyFill="1" applyBorder="1" applyAlignment="1">
      <alignment horizontal="center"/>
    </xf>
    <xf numFmtId="0" fontId="35" fillId="0" borderId="0" xfId="0" quotePrefix="1" applyFont="1"/>
    <xf numFmtId="0" fontId="35" fillId="10" borderId="0" xfId="0" applyFont="1" applyFill="1" applyBorder="1" applyAlignment="1">
      <alignment horizontal="left" vertical="center"/>
    </xf>
    <xf numFmtId="0" fontId="35" fillId="10" borderId="0" xfId="0" applyFont="1" applyFill="1" applyBorder="1"/>
    <xf numFmtId="0" fontId="29" fillId="10" borderId="0" xfId="0" applyFont="1" applyFill="1" applyBorder="1" applyAlignment="1">
      <alignment horizontal="center" vertical="top" wrapText="1"/>
    </xf>
    <xf numFmtId="0" fontId="29" fillId="10" borderId="0" xfId="0" applyFont="1" applyFill="1" applyBorder="1" applyAlignment="1">
      <alignment vertical="top" wrapText="1"/>
    </xf>
    <xf numFmtId="0" fontId="35" fillId="0" borderId="0" xfId="0" applyFont="1" applyAlignment="1">
      <alignment vertical="center"/>
    </xf>
    <xf numFmtId="0" fontId="35" fillId="10" borderId="0" xfId="0" applyFont="1" applyFill="1" applyBorder="1" applyAlignment="1">
      <alignment vertical="center"/>
    </xf>
    <xf numFmtId="0" fontId="29" fillId="0" borderId="0" xfId="0" applyFont="1"/>
    <xf numFmtId="0" fontId="29" fillId="10" borderId="0" xfId="0" applyFont="1" applyFill="1" applyBorder="1"/>
    <xf numFmtId="0" fontId="27" fillId="0" borderId="0" xfId="0" applyFont="1" applyAlignment="1">
      <alignment horizontal="center" vertical="center"/>
    </xf>
    <xf numFmtId="0" fontId="27" fillId="0" borderId="0" xfId="0" applyFont="1" applyAlignment="1" applyProtection="1">
      <alignment wrapText="1"/>
      <protection locked="0"/>
    </xf>
    <xf numFmtId="0" fontId="34" fillId="3" borderId="0" xfId="0" applyFont="1" applyFill="1" applyBorder="1" applyAlignment="1">
      <alignment horizontal="left"/>
    </xf>
    <xf numFmtId="0" fontId="29"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27" fillId="0" borderId="0" xfId="0" applyFont="1" applyBorder="1" applyAlignment="1">
      <alignment wrapText="1"/>
    </xf>
    <xf numFmtId="0" fontId="30" fillId="0" borderId="0" xfId="0" applyFont="1" applyBorder="1" applyAlignment="1">
      <alignment horizontal="center" vertical="center" wrapText="1"/>
    </xf>
    <xf numFmtId="0" fontId="47" fillId="3" borderId="1" xfId="0" applyFont="1" applyFill="1" applyBorder="1" applyAlignment="1" applyProtection="1">
      <alignment horizontal="center" vertical="center"/>
      <protection locked="0"/>
    </xf>
    <xf numFmtId="0" fontId="48" fillId="0" borderId="1" xfId="0" applyFont="1" applyBorder="1" applyAlignment="1" applyProtection="1">
      <alignment horizontal="center" vertical="center" wrapText="1"/>
      <protection locked="0"/>
    </xf>
    <xf numFmtId="0" fontId="38" fillId="0" borderId="0" xfId="0" applyFont="1"/>
    <xf numFmtId="0" fontId="38" fillId="10" borderId="0" xfId="0" applyFont="1" applyFill="1"/>
    <xf numFmtId="0" fontId="38" fillId="10" borderId="24" xfId="0" applyFont="1" applyFill="1" applyBorder="1" applyAlignment="1">
      <alignment horizontal="center" vertical="center"/>
    </xf>
    <xf numFmtId="164" fontId="49" fillId="10" borderId="0" xfId="0" applyNumberFormat="1" applyFont="1" applyFill="1" applyBorder="1" applyAlignment="1">
      <alignment horizontal="center" vertical="center"/>
    </xf>
    <xf numFmtId="0" fontId="31" fillId="10" borderId="0" xfId="0" applyFont="1" applyFill="1" applyBorder="1" applyAlignment="1">
      <alignment horizontal="center" vertical="center"/>
    </xf>
    <xf numFmtId="0" fontId="38" fillId="10" borderId="25" xfId="0" applyFont="1" applyFill="1" applyBorder="1"/>
    <xf numFmtId="0" fontId="31" fillId="0" borderId="0" xfId="0" applyFont="1"/>
    <xf numFmtId="0" fontId="38" fillId="0" borderId="0" xfId="0" applyFont="1" applyBorder="1" applyAlignment="1">
      <alignment horizontal="center" vertical="center"/>
    </xf>
    <xf numFmtId="0" fontId="50" fillId="0" borderId="0" xfId="0" applyFont="1" applyBorder="1" applyAlignment="1">
      <alignment horizontal="center" vertical="center"/>
    </xf>
    <xf numFmtId="0" fontId="38" fillId="0" borderId="0" xfId="0" applyFont="1" applyAlignment="1">
      <alignment horizontal="center" vertical="center" wrapText="1"/>
    </xf>
    <xf numFmtId="0" fontId="38" fillId="13" borderId="1" xfId="0" applyFont="1" applyFill="1" applyBorder="1" applyAlignment="1">
      <alignment horizontal="center" vertical="center" wrapText="1"/>
    </xf>
    <xf numFmtId="0" fontId="38" fillId="0" borderId="12" xfId="0" applyFont="1" applyBorder="1" applyAlignment="1">
      <alignment horizontal="center" vertical="center" wrapText="1"/>
    </xf>
    <xf numFmtId="0" fontId="38" fillId="3" borderId="0" xfId="0" applyFont="1" applyFill="1" applyBorder="1" applyAlignment="1">
      <alignment horizontal="left" vertical="center" wrapText="1"/>
    </xf>
    <xf numFmtId="0" fontId="38" fillId="3" borderId="0"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0" xfId="0" applyFont="1" applyFill="1" applyBorder="1" applyAlignment="1">
      <alignment horizontal="center" vertical="center"/>
    </xf>
    <xf numFmtId="0" fontId="38" fillId="0" borderId="0" xfId="0" applyFont="1" applyBorder="1"/>
    <xf numFmtId="0" fontId="38" fillId="0" borderId="0" xfId="0" applyFont="1" applyAlignment="1">
      <alignment vertical="center"/>
    </xf>
    <xf numFmtId="0" fontId="31" fillId="0" borderId="0" xfId="0" applyFont="1" applyAlignment="1">
      <alignment vertical="center"/>
    </xf>
    <xf numFmtId="0" fontId="38" fillId="0" borderId="1" xfId="0" applyFont="1" applyBorder="1" applyAlignment="1" applyProtection="1">
      <alignment horizontal="left"/>
      <protection locked="0"/>
    </xf>
    <xf numFmtId="0" fontId="38" fillId="0" borderId="0" xfId="0" applyFont="1" applyAlignment="1">
      <alignment horizontal="left"/>
    </xf>
    <xf numFmtId="0" fontId="35" fillId="10" borderId="0" xfId="0" applyFont="1" applyFill="1"/>
    <xf numFmtId="0" fontId="38" fillId="15" borderId="1" xfId="0" applyFont="1" applyFill="1" applyBorder="1" applyAlignment="1">
      <alignment horizontal="center" vertical="center" wrapText="1"/>
    </xf>
    <xf numFmtId="0" fontId="35" fillId="0" borderId="0" xfId="0" applyFont="1" applyProtection="1"/>
    <xf numFmtId="0" fontId="35" fillId="0" borderId="0" xfId="0" applyFont="1" applyAlignment="1" applyProtection="1">
      <alignment vertical="center"/>
    </xf>
    <xf numFmtId="0" fontId="35" fillId="0" borderId="0" xfId="0" applyFont="1" applyBorder="1" applyProtection="1"/>
    <xf numFmtId="0" fontId="35" fillId="0" borderId="0" xfId="0" applyFont="1" applyBorder="1" applyAlignment="1" applyProtection="1">
      <alignment vertical="center"/>
    </xf>
    <xf numFmtId="0" fontId="35" fillId="0" borderId="0" xfId="0" applyFont="1" applyBorder="1" applyAlignment="1" applyProtection="1">
      <alignment horizontal="left" vertical="top"/>
    </xf>
    <xf numFmtId="0" fontId="35" fillId="0" borderId="0" xfId="0" applyFont="1" applyAlignment="1" applyProtection="1">
      <alignment horizontal="right"/>
    </xf>
    <xf numFmtId="0" fontId="35" fillId="0" borderId="0" xfId="0" applyFont="1" applyBorder="1" applyAlignment="1" applyProtection="1"/>
    <xf numFmtId="0" fontId="29" fillId="0" borderId="0" xfId="0" applyFont="1" applyAlignment="1" applyProtection="1">
      <alignment horizontal="right"/>
    </xf>
    <xf numFmtId="14" fontId="47" fillId="3" borderId="0" xfId="0" applyNumberFormat="1" applyFont="1" applyFill="1" applyBorder="1" applyAlignment="1" applyProtection="1">
      <alignment horizontal="center"/>
    </xf>
    <xf numFmtId="0" fontId="29" fillId="0" borderId="0"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29" fillId="0" borderId="0" xfId="0" applyFont="1" applyProtection="1"/>
    <xf numFmtId="0" fontId="29" fillId="10" borderId="0" xfId="0" applyFont="1" applyFill="1" applyBorder="1" applyAlignment="1" applyProtection="1">
      <alignment vertical="justify" wrapText="1"/>
    </xf>
    <xf numFmtId="0" fontId="35" fillId="0" borderId="0" xfId="0" applyFont="1" applyBorder="1" applyAlignment="1" applyProtection="1">
      <alignment horizontal="left" vertical="center" wrapText="1"/>
    </xf>
    <xf numFmtId="0" fontId="29" fillId="15" borderId="1" xfId="0" applyFont="1" applyFill="1" applyBorder="1" applyAlignment="1" applyProtection="1">
      <alignment horizontal="center" vertical="center"/>
    </xf>
    <xf numFmtId="1" fontId="29" fillId="15" borderId="1" xfId="0" applyNumberFormat="1" applyFont="1" applyFill="1" applyBorder="1" applyAlignment="1" applyProtection="1">
      <alignment horizontal="center" vertical="center" wrapText="1"/>
    </xf>
    <xf numFmtId="0" fontId="35" fillId="10" borderId="0" xfId="0" applyFont="1" applyFill="1" applyBorder="1" applyAlignment="1" applyProtection="1">
      <alignment horizontal="left" vertical="center"/>
    </xf>
    <xf numFmtId="0" fontId="35" fillId="10" borderId="0" xfId="0" applyFont="1" applyFill="1" applyBorder="1" applyProtection="1"/>
    <xf numFmtId="0" fontId="29" fillId="10" borderId="0" xfId="0" applyFont="1" applyFill="1" applyBorder="1" applyAlignment="1" applyProtection="1">
      <alignment horizontal="center" vertical="top" wrapText="1"/>
    </xf>
    <xf numFmtId="0" fontId="29" fillId="10" borderId="0" xfId="0" applyFont="1" applyFill="1" applyBorder="1" applyAlignment="1" applyProtection="1">
      <alignment vertical="top" wrapText="1"/>
    </xf>
    <xf numFmtId="0" fontId="35" fillId="10" borderId="0" xfId="0" applyFont="1" applyFill="1" applyBorder="1" applyAlignment="1" applyProtection="1">
      <alignment vertical="center"/>
    </xf>
    <xf numFmtId="0" fontId="51" fillId="3" borderId="1" xfId="0" applyFont="1" applyFill="1" applyBorder="1" applyAlignment="1" applyProtection="1">
      <alignment horizontal="center" vertical="center"/>
      <protection locked="0"/>
    </xf>
    <xf numFmtId="0" fontId="52" fillId="0" borderId="1" xfId="0" applyFont="1" applyBorder="1" applyAlignment="1" applyProtection="1">
      <alignment horizontal="center" vertical="center" wrapText="1"/>
      <protection locked="0"/>
    </xf>
    <xf numFmtId="0" fontId="53" fillId="3" borderId="1" xfId="0" applyFont="1" applyFill="1" applyBorder="1" applyAlignment="1" applyProtection="1">
      <alignment horizontal="center" vertical="center"/>
      <protection locked="0"/>
    </xf>
    <xf numFmtId="0" fontId="53" fillId="10" borderId="1" xfId="0" applyFont="1" applyFill="1" applyBorder="1" applyAlignment="1" applyProtection="1">
      <alignment horizontal="center" vertical="center"/>
      <protection locked="0"/>
    </xf>
    <xf numFmtId="0" fontId="52" fillId="0" borderId="5" xfId="0" applyFont="1" applyBorder="1" applyAlignment="1" applyProtection="1">
      <alignment horizontal="center" vertical="center" wrapText="1"/>
      <protection locked="0"/>
    </xf>
    <xf numFmtId="0" fontId="53" fillId="3" borderId="5" xfId="0" applyFont="1" applyFill="1" applyBorder="1" applyAlignment="1" applyProtection="1">
      <alignment horizontal="center" vertical="center"/>
      <protection locked="0"/>
    </xf>
    <xf numFmtId="1" fontId="29" fillId="9" borderId="1" xfId="0" applyNumberFormat="1" applyFont="1" applyFill="1" applyBorder="1" applyAlignment="1" applyProtection="1">
      <alignment horizontal="center" vertical="center" wrapText="1"/>
    </xf>
    <xf numFmtId="0" fontId="35" fillId="10" borderId="30" xfId="0" applyFont="1" applyFill="1" applyBorder="1" applyAlignment="1">
      <alignment horizontal="left" vertical="center"/>
    </xf>
    <xf numFmtId="0" fontId="35" fillId="10" borderId="31" xfId="0" applyFont="1" applyFill="1" applyBorder="1" applyAlignment="1">
      <alignment horizontal="left" vertical="center"/>
    </xf>
    <xf numFmtId="0" fontId="35" fillId="10" borderId="32" xfId="0" applyFont="1" applyFill="1" applyBorder="1" applyAlignment="1">
      <alignment vertical="center" wrapText="1"/>
    </xf>
    <xf numFmtId="0" fontId="29" fillId="16" borderId="33" xfId="0" applyFont="1" applyFill="1" applyBorder="1" applyAlignment="1">
      <alignment horizontal="center" vertical="center" wrapText="1"/>
    </xf>
    <xf numFmtId="0" fontId="29" fillId="16" borderId="34" xfId="0" applyFont="1" applyFill="1" applyBorder="1" applyAlignment="1">
      <alignment horizontal="center" vertical="center" wrapText="1"/>
    </xf>
    <xf numFmtId="0" fontId="54" fillId="0" borderId="5" xfId="0" applyFont="1" applyBorder="1" applyAlignment="1" applyProtection="1">
      <alignment horizontal="center" wrapText="1"/>
      <protection locked="0"/>
    </xf>
    <xf numFmtId="0" fontId="28" fillId="16" borderId="33" xfId="0" applyFont="1" applyFill="1" applyBorder="1" applyAlignment="1">
      <alignment horizontal="center" wrapText="1"/>
    </xf>
    <xf numFmtId="0" fontId="28" fillId="16" borderId="35" xfId="0" applyFont="1" applyFill="1" applyBorder="1" applyAlignment="1">
      <alignment horizontal="center" wrapText="1"/>
    </xf>
    <xf numFmtId="0" fontId="28" fillId="16" borderId="36" xfId="0" applyFont="1" applyFill="1" applyBorder="1" applyAlignment="1">
      <alignment horizontal="center" wrapText="1"/>
    </xf>
    <xf numFmtId="0" fontId="28" fillId="16" borderId="29" xfId="0" applyFont="1" applyFill="1" applyBorder="1" applyAlignment="1">
      <alignment horizontal="center" wrapText="1"/>
    </xf>
    <xf numFmtId="0" fontId="28" fillId="16" borderId="37" xfId="0" applyFont="1" applyFill="1" applyBorder="1" applyAlignment="1">
      <alignment horizontal="center" wrapText="1"/>
    </xf>
    <xf numFmtId="0" fontId="55" fillId="0" borderId="38" xfId="0" applyFont="1" applyBorder="1" applyAlignment="1" applyProtection="1">
      <alignment horizontal="center" wrapText="1"/>
      <protection locked="0"/>
    </xf>
    <xf numFmtId="0" fontId="55" fillId="0" borderId="39" xfId="0" applyFont="1" applyBorder="1" applyAlignment="1" applyProtection="1">
      <alignment horizontal="center" wrapText="1"/>
      <protection locked="0"/>
    </xf>
    <xf numFmtId="0" fontId="54" fillId="0" borderId="39" xfId="0" applyFont="1" applyBorder="1" applyAlignment="1" applyProtection="1">
      <alignment horizontal="center" wrapText="1"/>
      <protection locked="0"/>
    </xf>
    <xf numFmtId="0" fontId="54" fillId="0" borderId="40" xfId="0" applyFont="1" applyBorder="1" applyAlignment="1" applyProtection="1">
      <alignment horizontal="center" wrapText="1"/>
      <protection locked="0"/>
    </xf>
    <xf numFmtId="0" fontId="54" fillId="0" borderId="26" xfId="0" applyFont="1" applyBorder="1" applyAlignment="1" applyProtection="1">
      <alignment horizontal="center" wrapText="1"/>
      <protection locked="0"/>
    </xf>
    <xf numFmtId="0" fontId="28" fillId="16" borderId="41" xfId="0" applyFont="1" applyFill="1" applyBorder="1" applyAlignment="1">
      <alignment horizontal="center" wrapText="1"/>
    </xf>
    <xf numFmtId="0" fontId="55" fillId="0" borderId="40" xfId="0" applyFont="1" applyBorder="1" applyAlignment="1" applyProtection="1">
      <alignment horizontal="center" wrapText="1"/>
      <protection locked="0"/>
    </xf>
    <xf numFmtId="0" fontId="55" fillId="0" borderId="26" xfId="0" applyFont="1" applyBorder="1" applyAlignment="1" applyProtection="1">
      <alignment horizontal="center" wrapText="1"/>
      <protection locked="0"/>
    </xf>
    <xf numFmtId="0" fontId="54" fillId="0" borderId="42" xfId="0" applyFont="1" applyBorder="1" applyAlignment="1" applyProtection="1">
      <alignment horizontal="center" wrapText="1"/>
      <protection locked="0"/>
    </xf>
    <xf numFmtId="0" fontId="28" fillId="16" borderId="43" xfId="0" applyFont="1" applyFill="1" applyBorder="1" applyAlignment="1">
      <alignment horizontal="center" wrapText="1"/>
    </xf>
    <xf numFmtId="0" fontId="55" fillId="0" borderId="3" xfId="0" applyFont="1" applyBorder="1" applyAlignment="1" applyProtection="1">
      <alignment horizontal="center" wrapText="1"/>
      <protection locked="0"/>
    </xf>
    <xf numFmtId="0" fontId="54" fillId="0" borderId="3" xfId="0" applyFont="1" applyBorder="1" applyAlignment="1" applyProtection="1">
      <alignment horizontal="center" wrapText="1"/>
      <protection locked="0"/>
    </xf>
    <xf numFmtId="0" fontId="54" fillId="0" borderId="44" xfId="0" applyFont="1" applyBorder="1" applyAlignment="1" applyProtection="1">
      <alignment horizontal="center" wrapText="1"/>
      <protection locked="0"/>
    </xf>
    <xf numFmtId="0" fontId="54" fillId="0" borderId="38" xfId="0" applyFont="1" applyBorder="1" applyAlignment="1" applyProtection="1">
      <alignment horizontal="center" wrapText="1"/>
      <protection locked="0"/>
    </xf>
    <xf numFmtId="0" fontId="29" fillId="15" borderId="5" xfId="0" applyFont="1" applyFill="1" applyBorder="1" applyAlignment="1" applyProtection="1">
      <alignment horizontal="center" vertical="center"/>
    </xf>
    <xf numFmtId="0" fontId="51" fillId="3" borderId="5" xfId="0" applyFont="1" applyFill="1" applyBorder="1" applyAlignment="1" applyProtection="1">
      <alignment horizontal="center" vertical="center"/>
      <protection locked="0"/>
    </xf>
    <xf numFmtId="0" fontId="26" fillId="16" borderId="23" xfId="0" applyFont="1" applyFill="1" applyBorder="1" applyAlignment="1" applyProtection="1">
      <alignment horizontal="center" vertical="center" textRotation="90" wrapText="1"/>
    </xf>
    <xf numFmtId="0" fontId="29" fillId="16" borderId="6" xfId="0" applyFont="1" applyFill="1" applyBorder="1" applyAlignment="1" applyProtection="1">
      <alignment horizontal="center" vertical="center" wrapText="1"/>
    </xf>
    <xf numFmtId="0" fontId="29" fillId="15" borderId="39" xfId="0" applyFont="1" applyFill="1" applyBorder="1" applyAlignment="1" applyProtection="1">
      <alignment horizontal="center" vertical="center"/>
    </xf>
    <xf numFmtId="0" fontId="51" fillId="3" borderId="39" xfId="0" applyFont="1" applyFill="1" applyBorder="1" applyAlignment="1" applyProtection="1">
      <alignment horizontal="center" vertical="center"/>
      <protection locked="0"/>
    </xf>
    <xf numFmtId="0" fontId="52" fillId="0" borderId="39" xfId="0" applyFont="1" applyBorder="1" applyAlignment="1" applyProtection="1">
      <alignment horizontal="center" vertical="center" wrapText="1"/>
      <protection locked="0"/>
    </xf>
    <xf numFmtId="0" fontId="53" fillId="3" borderId="39" xfId="0" applyFont="1" applyFill="1" applyBorder="1" applyAlignment="1" applyProtection="1">
      <alignment horizontal="center" vertical="center"/>
      <protection locked="0"/>
    </xf>
    <xf numFmtId="1" fontId="29" fillId="9" borderId="39" xfId="0" applyNumberFormat="1" applyFont="1" applyFill="1" applyBorder="1" applyAlignment="1" applyProtection="1">
      <alignment horizontal="center" vertical="center" wrapText="1"/>
    </xf>
    <xf numFmtId="0" fontId="47" fillId="3" borderId="26" xfId="0" applyFont="1" applyFill="1" applyBorder="1" applyAlignment="1" applyProtection="1">
      <alignment horizontal="center" vertical="center"/>
      <protection locked="0"/>
    </xf>
    <xf numFmtId="0" fontId="48" fillId="0" borderId="26" xfId="0" applyFont="1" applyBorder="1" applyAlignment="1" applyProtection="1">
      <alignment horizontal="center" vertical="center" wrapText="1"/>
      <protection locked="0"/>
    </xf>
    <xf numFmtId="0" fontId="29" fillId="15" borderId="26" xfId="0" applyFont="1" applyFill="1" applyBorder="1" applyAlignment="1" applyProtection="1">
      <alignment horizontal="center" vertical="center"/>
    </xf>
    <xf numFmtId="1" fontId="29" fillId="15" borderId="26" xfId="0" applyNumberFormat="1" applyFont="1" applyFill="1" applyBorder="1" applyAlignment="1" applyProtection="1">
      <alignment horizontal="center" vertical="center" wrapText="1"/>
    </xf>
    <xf numFmtId="0" fontId="31" fillId="16" borderId="2" xfId="0" applyFont="1" applyFill="1" applyBorder="1" applyAlignment="1" applyProtection="1">
      <alignment horizontal="center" vertical="center" wrapText="1"/>
    </xf>
    <xf numFmtId="0" fontId="30" fillId="16" borderId="2" xfId="0" applyFont="1" applyFill="1" applyBorder="1" applyAlignment="1" applyProtection="1">
      <alignment horizontal="center" vertical="center" wrapText="1"/>
    </xf>
    <xf numFmtId="0" fontId="30" fillId="16" borderId="36" xfId="0" applyFont="1" applyFill="1" applyBorder="1" applyAlignment="1" applyProtection="1">
      <alignment horizontal="center" vertical="center" wrapText="1"/>
    </xf>
    <xf numFmtId="0" fontId="30" fillId="16" borderId="6" xfId="0" applyFont="1" applyFill="1" applyBorder="1" applyAlignment="1" applyProtection="1">
      <alignment horizontal="center" vertical="center" wrapText="1"/>
    </xf>
    <xf numFmtId="49" fontId="29" fillId="16" borderId="2" xfId="0" applyNumberFormat="1" applyFont="1" applyFill="1" applyBorder="1" applyAlignment="1" applyProtection="1">
      <alignment horizontal="center" vertical="center" wrapText="1"/>
    </xf>
    <xf numFmtId="49" fontId="29" fillId="16" borderId="6" xfId="0" applyNumberFormat="1" applyFont="1" applyFill="1" applyBorder="1" applyAlignment="1" applyProtection="1">
      <alignment horizontal="center" vertical="center" wrapText="1"/>
    </xf>
    <xf numFmtId="0" fontId="29" fillId="15" borderId="45" xfId="0" applyFont="1" applyFill="1" applyBorder="1" applyAlignment="1" applyProtection="1">
      <alignment horizontal="center" vertical="center" wrapText="1"/>
    </xf>
    <xf numFmtId="0" fontId="29" fillId="15" borderId="20" xfId="0" applyFont="1" applyFill="1" applyBorder="1" applyAlignment="1" applyProtection="1">
      <alignment horizontal="center" vertical="center" wrapText="1"/>
    </xf>
    <xf numFmtId="0" fontId="29" fillId="15" borderId="41" xfId="0" applyFont="1" applyFill="1" applyBorder="1" applyAlignment="1" applyProtection="1">
      <alignment horizontal="center" vertical="center"/>
    </xf>
    <xf numFmtId="0" fontId="29" fillId="15" borderId="33" xfId="0" applyFont="1" applyFill="1" applyBorder="1" applyAlignment="1" applyProtection="1">
      <alignment horizontal="center" vertical="center"/>
    </xf>
    <xf numFmtId="1" fontId="29" fillId="15" borderId="5" xfId="0" applyNumberFormat="1" applyFont="1" applyFill="1" applyBorder="1" applyAlignment="1" applyProtection="1">
      <alignment horizontal="center" vertical="center" wrapText="1"/>
    </xf>
    <xf numFmtId="0" fontId="52" fillId="0" borderId="26" xfId="0" applyFont="1" applyBorder="1" applyAlignment="1" applyProtection="1">
      <alignment horizontal="center" vertical="center" wrapText="1"/>
      <protection locked="0"/>
    </xf>
    <xf numFmtId="0" fontId="53" fillId="3" borderId="26" xfId="0" applyFont="1" applyFill="1" applyBorder="1" applyAlignment="1" applyProtection="1">
      <alignment horizontal="center" vertical="center"/>
      <protection locked="0"/>
    </xf>
    <xf numFmtId="1" fontId="29" fillId="15" borderId="39" xfId="0" applyNumberFormat="1" applyFont="1" applyFill="1" applyBorder="1" applyAlignment="1" applyProtection="1">
      <alignment horizontal="center" vertical="center" wrapText="1"/>
    </xf>
    <xf numFmtId="0" fontId="51" fillId="3" borderId="26" xfId="0" applyFont="1" applyFill="1" applyBorder="1" applyAlignment="1" applyProtection="1">
      <alignment horizontal="center" vertical="center"/>
      <protection locked="0"/>
    </xf>
    <xf numFmtId="0" fontId="29" fillId="17" borderId="41" xfId="0" applyFont="1" applyFill="1" applyBorder="1" applyAlignment="1" applyProtection="1">
      <alignment horizontal="center" vertical="center"/>
    </xf>
    <xf numFmtId="0" fontId="51" fillId="3" borderId="3" xfId="0" applyFont="1" applyFill="1" applyBorder="1" applyAlignment="1" applyProtection="1">
      <alignment horizontal="center" vertical="center"/>
      <protection locked="0"/>
    </xf>
    <xf numFmtId="0" fontId="52" fillId="0" borderId="3" xfId="0" applyFont="1" applyBorder="1" applyAlignment="1" applyProtection="1">
      <alignment horizontal="center" vertical="center" wrapText="1"/>
      <protection locked="0"/>
    </xf>
    <xf numFmtId="0" fontId="53" fillId="3" borderId="3" xfId="0" applyFont="1" applyFill="1" applyBorder="1" applyAlignment="1" applyProtection="1">
      <alignment horizontal="center" vertical="center"/>
      <protection locked="0"/>
    </xf>
    <xf numFmtId="0" fontId="29" fillId="15" borderId="3" xfId="0" applyFont="1" applyFill="1" applyBorder="1" applyAlignment="1" applyProtection="1">
      <alignment horizontal="center" vertical="center"/>
    </xf>
    <xf numFmtId="1" fontId="29" fillId="15" borderId="3" xfId="0" applyNumberFormat="1" applyFont="1" applyFill="1" applyBorder="1" applyAlignment="1" applyProtection="1">
      <alignment horizontal="center" vertical="center" wrapText="1"/>
    </xf>
    <xf numFmtId="0" fontId="47" fillId="3" borderId="5" xfId="0" applyFont="1" applyFill="1" applyBorder="1" applyAlignment="1" applyProtection="1">
      <alignment horizontal="center" vertical="center"/>
      <protection locked="0"/>
    </xf>
    <xf numFmtId="0" fontId="47" fillId="0" borderId="5" xfId="0" applyFont="1" applyBorder="1" applyAlignment="1" applyProtection="1">
      <alignment horizontal="center" vertical="center" wrapText="1"/>
      <protection locked="0"/>
    </xf>
    <xf numFmtId="0" fontId="47" fillId="3" borderId="39" xfId="0" applyFont="1" applyFill="1" applyBorder="1" applyAlignment="1" applyProtection="1">
      <alignment horizontal="center" vertical="center"/>
      <protection locked="0"/>
    </xf>
    <xf numFmtId="0" fontId="47" fillId="3" borderId="3" xfId="0" applyFont="1" applyFill="1" applyBorder="1" applyAlignment="1" applyProtection="1">
      <alignment horizontal="center" vertical="center"/>
      <protection locked="0"/>
    </xf>
    <xf numFmtId="0" fontId="48" fillId="0" borderId="3" xfId="0" applyFont="1" applyBorder="1" applyAlignment="1" applyProtection="1">
      <alignment horizontal="center" vertical="center" wrapText="1"/>
      <protection locked="0"/>
    </xf>
    <xf numFmtId="0" fontId="48" fillId="0" borderId="5" xfId="0" applyFont="1" applyBorder="1" applyAlignment="1" applyProtection="1">
      <alignment horizontal="center" vertical="center" wrapText="1"/>
      <protection locked="0"/>
    </xf>
    <xf numFmtId="0" fontId="48" fillId="0" borderId="39" xfId="0" applyFont="1" applyBorder="1" applyAlignment="1" applyProtection="1">
      <alignment horizontal="center" vertical="center" wrapText="1"/>
      <protection locked="0"/>
    </xf>
    <xf numFmtId="0" fontId="39" fillId="0" borderId="0" xfId="0" applyFont="1" applyAlignment="1">
      <alignment horizontal="left" vertical="center" wrapText="1"/>
    </xf>
    <xf numFmtId="0" fontId="39" fillId="10" borderId="0" xfId="0" applyFont="1" applyFill="1" applyBorder="1" applyAlignment="1">
      <alignment vertical="center" wrapText="1"/>
    </xf>
    <xf numFmtId="0" fontId="39" fillId="0" borderId="0" xfId="0" applyFont="1" applyBorder="1" applyAlignment="1">
      <alignment horizontal="center" vertical="center" wrapText="1"/>
    </xf>
    <xf numFmtId="0" fontId="39" fillId="0" borderId="0" xfId="0" applyFont="1" applyBorder="1" applyAlignment="1">
      <alignment horizontal="left" vertical="center" wrapText="1"/>
    </xf>
    <xf numFmtId="0" fontId="56" fillId="0" borderId="0" xfId="0" applyFont="1" applyBorder="1" applyAlignment="1">
      <alignment horizontal="left" vertical="center" wrapText="1"/>
    </xf>
    <xf numFmtId="0" fontId="57" fillId="0" borderId="0" xfId="0" applyFont="1" applyBorder="1" applyAlignment="1">
      <alignment horizontal="left" vertical="center" wrapText="1"/>
    </xf>
    <xf numFmtId="0" fontId="26" fillId="10" borderId="0" xfId="0" applyFont="1" applyFill="1" applyBorder="1" applyAlignment="1">
      <alignment vertical="center" wrapText="1"/>
    </xf>
    <xf numFmtId="0" fontId="26" fillId="10" borderId="0" xfId="0" applyFont="1" applyFill="1" applyBorder="1" applyAlignment="1">
      <alignment vertical="top" wrapText="1"/>
    </xf>
    <xf numFmtId="0" fontId="39" fillId="10" borderId="0" xfId="0" applyFont="1" applyFill="1" applyBorder="1" applyAlignment="1">
      <alignment vertical="top" wrapText="1"/>
    </xf>
    <xf numFmtId="0" fontId="39" fillId="0" borderId="35" xfId="0" applyFont="1" applyBorder="1" applyAlignment="1" applyProtection="1">
      <alignment horizontal="left" vertical="center" wrapText="1"/>
      <protection locked="0"/>
    </xf>
    <xf numFmtId="0" fontId="39" fillId="0" borderId="0" xfId="0" applyFont="1" applyAlignment="1">
      <alignment wrapText="1"/>
    </xf>
    <xf numFmtId="0" fontId="26" fillId="0" borderId="45" xfId="0" applyFont="1" applyBorder="1" applyAlignment="1">
      <alignment wrapText="1"/>
    </xf>
    <xf numFmtId="0" fontId="26" fillId="0" borderId="46" xfId="0" applyFont="1" applyBorder="1" applyAlignment="1">
      <alignment wrapText="1"/>
    </xf>
    <xf numFmtId="0" fontId="26" fillId="0" borderId="9" xfId="0" applyFont="1" applyBorder="1" applyAlignment="1">
      <alignment wrapText="1"/>
    </xf>
    <xf numFmtId="0" fontId="39" fillId="3" borderId="0" xfId="0" applyFont="1" applyFill="1" applyAlignment="1">
      <alignment wrapText="1"/>
    </xf>
    <xf numFmtId="0" fontId="26" fillId="0" borderId="0" xfId="0" applyFont="1" applyAlignment="1">
      <alignment horizontal="right" vertical="center" wrapText="1"/>
    </xf>
    <xf numFmtId="165" fontId="39" fillId="3" borderId="0" xfId="0" applyNumberFormat="1" applyFont="1" applyFill="1" applyBorder="1" applyAlignment="1">
      <alignment horizontal="left" vertical="center" wrapText="1"/>
    </xf>
    <xf numFmtId="0" fontId="56" fillId="0" borderId="0" xfId="0" applyFont="1" applyAlignment="1">
      <alignment wrapText="1"/>
    </xf>
    <xf numFmtId="0" fontId="39" fillId="10" borderId="0" xfId="0" applyFont="1" applyFill="1" applyBorder="1" applyAlignment="1">
      <alignment wrapText="1"/>
    </xf>
    <xf numFmtId="0" fontId="39" fillId="0" borderId="0" xfId="0" applyFont="1" applyAlignment="1">
      <alignment vertical="center" wrapText="1"/>
    </xf>
    <xf numFmtId="0" fontId="26" fillId="10" borderId="0" xfId="0" applyFont="1" applyFill="1" applyBorder="1" applyAlignment="1">
      <alignment wrapText="1"/>
    </xf>
    <xf numFmtId="0" fontId="26" fillId="0" borderId="0" xfId="0" applyFont="1" applyAlignment="1">
      <alignment wrapText="1"/>
    </xf>
    <xf numFmtId="0" fontId="58" fillId="0" borderId="1" xfId="0" applyFont="1" applyFill="1" applyBorder="1" applyAlignment="1">
      <alignment horizontal="center" vertical="center" wrapText="1"/>
    </xf>
    <xf numFmtId="0" fontId="53" fillId="3" borderId="10" xfId="0" applyFont="1" applyFill="1" applyBorder="1" applyAlignment="1" applyProtection="1">
      <alignment horizontal="left" vertical="center" wrapText="1"/>
      <protection locked="0"/>
    </xf>
    <xf numFmtId="0" fontId="53" fillId="3" borderId="47" xfId="0" applyFont="1" applyFill="1" applyBorder="1" applyAlignment="1" applyProtection="1">
      <alignment horizontal="left" vertical="center" wrapText="1"/>
      <protection locked="0"/>
    </xf>
    <xf numFmtId="0" fontId="53" fillId="3" borderId="48" xfId="0" applyFont="1" applyFill="1" applyBorder="1" applyAlignment="1" applyProtection="1">
      <alignment horizontal="left" vertical="center" wrapText="1"/>
      <protection locked="0"/>
    </xf>
    <xf numFmtId="0" fontId="53" fillId="3" borderId="13" xfId="0" applyFont="1" applyFill="1" applyBorder="1" applyAlignment="1" applyProtection="1">
      <alignment horizontal="left" vertical="center" wrapText="1"/>
      <protection locked="0"/>
    </xf>
    <xf numFmtId="0" fontId="53" fillId="3" borderId="16" xfId="0" applyFont="1" applyFill="1" applyBorder="1" applyAlignment="1" applyProtection="1">
      <alignment horizontal="left" vertical="center" wrapText="1"/>
      <protection locked="0"/>
    </xf>
    <xf numFmtId="0" fontId="47" fillId="3" borderId="36" xfId="0" applyFont="1" applyFill="1" applyBorder="1" applyAlignment="1" applyProtection="1">
      <alignment horizontal="left" vertical="center" wrapText="1"/>
      <protection locked="0"/>
    </xf>
    <xf numFmtId="0" fontId="47" fillId="3" borderId="13" xfId="0" applyFont="1" applyFill="1" applyBorder="1" applyAlignment="1" applyProtection="1">
      <alignment horizontal="left" vertical="center" wrapText="1"/>
      <protection locked="0"/>
    </xf>
    <xf numFmtId="0" fontId="47" fillId="3" borderId="48" xfId="0" applyFont="1" applyFill="1" applyBorder="1" applyAlignment="1" applyProtection="1">
      <alignment horizontal="left" vertical="center" wrapText="1"/>
      <protection locked="0"/>
    </xf>
    <xf numFmtId="0" fontId="47" fillId="3" borderId="10" xfId="0" applyFont="1" applyFill="1" applyBorder="1" applyAlignment="1" applyProtection="1">
      <alignment horizontal="left" vertical="center" wrapText="1"/>
      <protection locked="0"/>
    </xf>
    <xf numFmtId="0" fontId="47" fillId="3" borderId="47" xfId="0" applyFont="1" applyFill="1" applyBorder="1" applyAlignment="1" applyProtection="1">
      <alignment horizontal="left" vertical="center" wrapText="1"/>
      <protection locked="0"/>
    </xf>
    <xf numFmtId="0" fontId="47" fillId="3" borderId="16" xfId="0" applyFont="1" applyFill="1" applyBorder="1" applyAlignment="1" applyProtection="1">
      <alignment horizontal="left" vertical="center" wrapText="1"/>
      <protection locked="0"/>
    </xf>
    <xf numFmtId="0" fontId="7" fillId="10" borderId="1" xfId="0" applyFont="1" applyFill="1" applyBorder="1" applyAlignment="1">
      <alignment vertical="center" wrapText="1"/>
    </xf>
    <xf numFmtId="0" fontId="27" fillId="10" borderId="41" xfId="0" applyFont="1" applyFill="1" applyBorder="1" applyAlignment="1">
      <alignment horizontal="left" vertical="center"/>
    </xf>
    <xf numFmtId="0" fontId="27" fillId="10" borderId="34" xfId="0" applyFont="1" applyFill="1" applyBorder="1" applyAlignment="1">
      <alignment horizontal="left" vertical="center"/>
    </xf>
    <xf numFmtId="0" fontId="27" fillId="10" borderId="34" xfId="0" applyFont="1" applyFill="1" applyBorder="1" applyAlignment="1">
      <alignment horizontal="left" vertical="center" wrapText="1"/>
    </xf>
    <xf numFmtId="0" fontId="27" fillId="10" borderId="35" xfId="0" applyFont="1" applyFill="1" applyBorder="1" applyAlignment="1">
      <alignment vertical="center" wrapText="1"/>
    </xf>
    <xf numFmtId="0" fontId="26" fillId="16" borderId="6"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29" fillId="0" borderId="49" xfId="0" applyFont="1" applyBorder="1" applyAlignment="1">
      <alignment horizontal="center" vertical="top" wrapText="1"/>
    </xf>
    <xf numFmtId="0" fontId="29" fillId="0" borderId="6" xfId="0" applyFont="1" applyBorder="1" applyAlignment="1">
      <alignment horizontal="center" vertical="top" wrapText="1"/>
    </xf>
    <xf numFmtId="0" fontId="35" fillId="0" borderId="17" xfId="0" applyFont="1" applyBorder="1" applyAlignment="1" applyProtection="1">
      <alignment horizontal="left" vertical="top"/>
    </xf>
    <xf numFmtId="0" fontId="35" fillId="0" borderId="10" xfId="0" applyFont="1" applyBorder="1" applyProtection="1"/>
    <xf numFmtId="0" fontId="35" fillId="0" borderId="11" xfId="0" applyFont="1" applyBorder="1" applyAlignment="1" applyProtection="1">
      <alignment horizontal="left" vertical="top"/>
    </xf>
    <xf numFmtId="0" fontId="35" fillId="0" borderId="13" xfId="0" applyFont="1" applyBorder="1" applyProtection="1"/>
    <xf numFmtId="0" fontId="35" fillId="0" borderId="17" xfId="0" applyFont="1" applyBorder="1" applyAlignment="1" applyProtection="1">
      <alignment horizontal="left" vertical="top" wrapText="1"/>
    </xf>
    <xf numFmtId="14" fontId="38" fillId="0" borderId="10" xfId="0" applyNumberFormat="1" applyFont="1" applyBorder="1" applyAlignment="1">
      <alignment horizontal="left" vertical="top"/>
    </xf>
    <xf numFmtId="0" fontId="54" fillId="0" borderId="50" xfId="0" applyFont="1" applyBorder="1" applyAlignment="1" applyProtection="1">
      <alignment horizontal="center" wrapText="1"/>
      <protection locked="0"/>
    </xf>
    <xf numFmtId="0" fontId="54" fillId="0" borderId="51" xfId="0" applyFont="1" applyBorder="1" applyAlignment="1" applyProtection="1">
      <alignment horizontal="center" wrapText="1"/>
      <protection locked="0"/>
    </xf>
    <xf numFmtId="0" fontId="54" fillId="0" borderId="11" xfId="0" applyFont="1" applyBorder="1" applyAlignment="1" applyProtection="1">
      <alignment horizontal="center" wrapText="1"/>
      <protection locked="0"/>
    </xf>
    <xf numFmtId="0" fontId="54" fillId="0" borderId="14" xfId="0" applyFont="1" applyBorder="1" applyAlignment="1" applyProtection="1">
      <alignment horizontal="center" wrapText="1"/>
      <protection locked="0"/>
    </xf>
    <xf numFmtId="0" fontId="27" fillId="16" borderId="30" xfId="0" applyFont="1" applyFill="1" applyBorder="1" applyAlignment="1">
      <alignment horizontal="center"/>
    </xf>
    <xf numFmtId="0" fontId="27" fillId="16" borderId="32" xfId="0" applyFont="1" applyFill="1" applyBorder="1" applyAlignment="1">
      <alignment horizontal="center"/>
    </xf>
    <xf numFmtId="0" fontId="25" fillId="16" borderId="41" xfId="0" applyFont="1" applyFill="1" applyBorder="1" applyAlignment="1">
      <alignment horizontal="center"/>
    </xf>
    <xf numFmtId="0" fontId="25" fillId="16" borderId="35" xfId="0" applyFont="1" applyFill="1" applyBorder="1" applyAlignment="1">
      <alignment horizontal="center"/>
    </xf>
    <xf numFmtId="0" fontId="59" fillId="0" borderId="0" xfId="0" applyFont="1" applyBorder="1" applyAlignment="1">
      <alignment vertical="center" wrapText="1"/>
    </xf>
    <xf numFmtId="0" fontId="59" fillId="0" borderId="46" xfId="0" applyFont="1" applyBorder="1" applyAlignment="1">
      <alignment vertical="center" wrapText="1"/>
    </xf>
    <xf numFmtId="0" fontId="59" fillId="0" borderId="2" xfId="0" applyFont="1" applyBorder="1" applyAlignment="1">
      <alignment vertical="center" wrapText="1"/>
    </xf>
    <xf numFmtId="0" fontId="59" fillId="0" borderId="9" xfId="0" applyFont="1" applyBorder="1" applyAlignment="1">
      <alignment vertical="center" wrapText="1"/>
    </xf>
    <xf numFmtId="0" fontId="38" fillId="0" borderId="20" xfId="0" applyFont="1" applyBorder="1" applyAlignment="1">
      <alignment horizontal="left" vertical="center" wrapText="1"/>
    </xf>
    <xf numFmtId="0" fontId="59" fillId="0" borderId="43" xfId="0" applyFont="1" applyBorder="1" applyAlignment="1">
      <alignment horizontal="left" vertical="center" wrapText="1"/>
    </xf>
    <xf numFmtId="0" fontId="59" fillId="0" borderId="0" xfId="0" applyFont="1" applyBorder="1" applyAlignment="1">
      <alignment wrapText="1"/>
    </xf>
    <xf numFmtId="0" fontId="59" fillId="0" borderId="20" xfId="0" applyFont="1" applyBorder="1" applyAlignment="1">
      <alignment vertical="center" wrapText="1"/>
    </xf>
    <xf numFmtId="0" fontId="38" fillId="0" borderId="19" xfId="0" applyFont="1" applyBorder="1" applyAlignment="1">
      <alignment horizontal="left" vertical="center" wrapText="1"/>
    </xf>
    <xf numFmtId="0" fontId="59" fillId="0" borderId="22" xfId="0" applyFont="1" applyBorder="1" applyAlignment="1">
      <alignment vertical="center" wrapText="1"/>
    </xf>
    <xf numFmtId="0" fontId="38" fillId="0" borderId="46" xfId="0" applyFont="1" applyBorder="1" applyAlignment="1">
      <alignment horizontal="left" vertical="center" wrapText="1"/>
    </xf>
    <xf numFmtId="0" fontId="59" fillId="0" borderId="23" xfId="0" applyFont="1" applyBorder="1" applyAlignment="1">
      <alignment vertical="center" wrapText="1"/>
    </xf>
    <xf numFmtId="0" fontId="38" fillId="0" borderId="0" xfId="0" applyFont="1" applyBorder="1" applyAlignment="1">
      <alignment horizontal="left" vertical="center" wrapText="1"/>
    </xf>
    <xf numFmtId="0" fontId="59" fillId="0" borderId="11" xfId="0" applyFont="1" applyBorder="1" applyAlignment="1">
      <alignment horizontal="left" vertical="center" wrapText="1"/>
    </xf>
    <xf numFmtId="0" fontId="38" fillId="0" borderId="9" xfId="0" applyFont="1" applyBorder="1" applyAlignment="1">
      <alignment horizontal="left" vertical="center" wrapText="1"/>
    </xf>
    <xf numFmtId="0" fontId="38" fillId="0" borderId="20" xfId="0" applyFont="1" applyBorder="1" applyAlignment="1">
      <alignment vertical="center" wrapText="1"/>
    </xf>
    <xf numFmtId="4" fontId="59" fillId="0" borderId="0" xfId="0" applyNumberFormat="1" applyFont="1" applyBorder="1" applyAlignment="1">
      <alignment wrapText="1"/>
    </xf>
    <xf numFmtId="0" fontId="59" fillId="0" borderId="9" xfId="0" applyFont="1" applyBorder="1" applyAlignment="1">
      <alignment horizontal="left" vertical="center" wrapText="1"/>
    </xf>
    <xf numFmtId="0" fontId="59" fillId="0" borderId="45" xfId="0" applyFont="1" applyBorder="1" applyAlignment="1">
      <alignment vertical="center" wrapText="1"/>
    </xf>
    <xf numFmtId="0" fontId="59" fillId="0" borderId="24" xfId="0" applyFont="1" applyBorder="1" applyAlignment="1">
      <alignment horizontal="left" vertical="center" wrapText="1"/>
    </xf>
    <xf numFmtId="4" fontId="59" fillId="0" borderId="0" xfId="0" applyNumberFormat="1" applyFont="1" applyBorder="1" applyAlignment="1">
      <alignment vertical="center" wrapText="1"/>
    </xf>
    <xf numFmtId="4" fontId="59" fillId="0" borderId="2" xfId="0" applyNumberFormat="1" applyFont="1" applyBorder="1" applyAlignment="1">
      <alignment vertical="center" wrapText="1"/>
    </xf>
    <xf numFmtId="0" fontId="59" fillId="0" borderId="24" xfId="0" applyFont="1" applyBorder="1" applyAlignment="1">
      <alignment vertical="center" wrapText="1"/>
    </xf>
    <xf numFmtId="4" fontId="59" fillId="0" borderId="20" xfId="0" applyNumberFormat="1" applyFont="1" applyBorder="1" applyAlignment="1">
      <alignment vertical="center" wrapText="1"/>
    </xf>
    <xf numFmtId="4" fontId="59" fillId="0" borderId="9" xfId="0" applyNumberFormat="1" applyFont="1" applyBorder="1" applyAlignment="1">
      <alignment vertical="center" wrapText="1"/>
    </xf>
    <xf numFmtId="0" fontId="55" fillId="0" borderId="5" xfId="0" applyFont="1" applyBorder="1" applyAlignment="1" applyProtection="1">
      <alignment horizontal="center" wrapText="1"/>
      <protection locked="0"/>
    </xf>
    <xf numFmtId="0" fontId="55" fillId="0" borderId="52" xfId="0" applyFont="1" applyBorder="1" applyAlignment="1" applyProtection="1">
      <alignment horizontal="center" wrapText="1"/>
      <protection locked="0"/>
    </xf>
    <xf numFmtId="0" fontId="55" fillId="0" borderId="53" xfId="0" applyFont="1" applyBorder="1" applyAlignment="1" applyProtection="1">
      <alignment horizontal="center" wrapText="1"/>
      <protection locked="0"/>
    </xf>
    <xf numFmtId="0" fontId="55" fillId="0" borderId="44" xfId="0" applyFont="1" applyBorder="1" applyAlignment="1" applyProtection="1">
      <alignment horizontal="center" wrapText="1"/>
      <protection locked="0"/>
    </xf>
    <xf numFmtId="0" fontId="55" fillId="0" borderId="54" xfId="0" applyFont="1" applyBorder="1" applyAlignment="1" applyProtection="1">
      <alignment horizontal="center" wrapText="1"/>
      <protection locked="0"/>
    </xf>
    <xf numFmtId="0" fontId="32" fillId="15" borderId="6" xfId="0" applyFont="1" applyFill="1" applyBorder="1" applyAlignment="1">
      <alignment horizontal="center" vertical="center" wrapText="1"/>
    </xf>
    <xf numFmtId="0" fontId="53" fillId="3" borderId="1" xfId="0" applyFont="1" applyFill="1" applyBorder="1" applyAlignment="1" applyProtection="1">
      <alignment horizontal="left" vertical="center" wrapText="1"/>
      <protection locked="0"/>
    </xf>
    <xf numFmtId="0" fontId="29" fillId="15" borderId="16" xfId="0" applyFont="1" applyFill="1" applyBorder="1" applyAlignment="1" applyProtection="1">
      <alignment horizontal="center" vertical="center"/>
    </xf>
    <xf numFmtId="0" fontId="29" fillId="15" borderId="10" xfId="0" applyFont="1" applyFill="1" applyBorder="1" applyAlignment="1" applyProtection="1">
      <alignment horizontal="center" vertical="center"/>
    </xf>
    <xf numFmtId="0" fontId="29" fillId="15" borderId="13" xfId="0" applyFont="1" applyFill="1" applyBorder="1" applyAlignment="1" applyProtection="1">
      <alignment horizontal="center" vertical="center"/>
    </xf>
    <xf numFmtId="0" fontId="29" fillId="15" borderId="48" xfId="0" applyFont="1" applyFill="1" applyBorder="1" applyAlignment="1" applyProtection="1">
      <alignment horizontal="center" vertical="center"/>
    </xf>
    <xf numFmtId="0" fontId="29" fillId="15" borderId="47" xfId="0" applyFont="1" applyFill="1" applyBorder="1" applyAlignment="1" applyProtection="1">
      <alignment horizontal="center" vertical="center"/>
    </xf>
    <xf numFmtId="0" fontId="51" fillId="0" borderId="1" xfId="0" applyFont="1" applyBorder="1" applyAlignment="1" applyProtection="1">
      <alignment horizontal="center" vertical="center" wrapText="1"/>
      <protection locked="0"/>
    </xf>
    <xf numFmtId="0" fontId="26" fillId="16" borderId="6" xfId="0" applyFont="1" applyFill="1" applyBorder="1" applyAlignment="1">
      <alignment horizontal="left" vertical="center" wrapText="1"/>
    </xf>
    <xf numFmtId="0" fontId="38" fillId="0" borderId="45" xfId="0" applyFont="1" applyBorder="1" applyAlignment="1">
      <alignment horizontal="left" vertical="center" wrapText="1"/>
    </xf>
    <xf numFmtId="0" fontId="26" fillId="10" borderId="6" xfId="0" applyFont="1" applyFill="1" applyBorder="1" applyAlignment="1">
      <alignment horizontal="left" vertical="center" wrapText="1"/>
    </xf>
    <xf numFmtId="0" fontId="7" fillId="10" borderId="0" xfId="0" applyFont="1" applyFill="1" applyBorder="1" applyAlignment="1">
      <alignment horizontal="left" vertical="center" wrapText="1"/>
    </xf>
    <xf numFmtId="0" fontId="38" fillId="15" borderId="4" xfId="0" applyFont="1" applyFill="1" applyBorder="1" applyAlignment="1">
      <alignment vertical="center" textRotation="90" wrapText="1"/>
    </xf>
    <xf numFmtId="0" fontId="38" fillId="15" borderId="5" xfId="0" applyFont="1" applyFill="1" applyBorder="1" applyAlignment="1">
      <alignment vertical="center" textRotation="90" wrapText="1"/>
    </xf>
    <xf numFmtId="0" fontId="38" fillId="0" borderId="5" xfId="0" applyFont="1" applyBorder="1" applyAlignment="1" applyProtection="1">
      <alignment horizontal="left"/>
      <protection locked="0"/>
    </xf>
    <xf numFmtId="0" fontId="39" fillId="0" borderId="41" xfId="0" applyFont="1" applyBorder="1" applyAlignment="1" applyProtection="1">
      <alignment horizontal="left" vertical="center" wrapText="1"/>
      <protection locked="0"/>
    </xf>
    <xf numFmtId="0" fontId="33" fillId="3"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wrapText="1"/>
      <protection locked="0"/>
    </xf>
    <xf numFmtId="0" fontId="4" fillId="3" borderId="5"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38" fillId="0" borderId="15" xfId="0" applyFont="1" applyBorder="1"/>
    <xf numFmtId="0" fontId="60" fillId="10" borderId="21" xfId="0" applyFont="1" applyFill="1" applyBorder="1" applyAlignment="1">
      <alignment horizontal="center" vertical="center" wrapText="1"/>
    </xf>
    <xf numFmtId="0" fontId="0" fillId="0" borderId="0" xfId="0" applyAlignment="1">
      <alignment vertical="center"/>
    </xf>
    <xf numFmtId="0" fontId="60" fillId="10" borderId="46" xfId="0" applyFont="1" applyFill="1" applyBorder="1" applyAlignment="1">
      <alignment horizontal="center" vertical="center" wrapText="1"/>
    </xf>
    <xf numFmtId="0" fontId="0" fillId="0" borderId="1" xfId="0" applyBorder="1" applyAlignment="1">
      <alignment horizontal="left" vertical="center" wrapText="1"/>
    </xf>
    <xf numFmtId="0" fontId="7" fillId="9"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8" fillId="16" borderId="19"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31" fillId="0" borderId="46" xfId="0" applyFont="1" applyBorder="1" applyAlignment="1">
      <alignment horizontal="left" vertical="center" wrapText="1"/>
    </xf>
    <xf numFmtId="0" fontId="22" fillId="0" borderId="56"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57" xfId="0" applyFont="1" applyBorder="1" applyAlignment="1" applyProtection="1">
      <alignment horizontal="center" vertical="center" wrapText="1"/>
      <protection locked="0"/>
    </xf>
    <xf numFmtId="0" fontId="33"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4" fillId="3" borderId="3" xfId="0" applyFont="1" applyFill="1" applyBorder="1" applyAlignment="1" applyProtection="1">
      <alignment horizontal="center" vertical="center"/>
      <protection locked="0"/>
    </xf>
    <xf numFmtId="1" fontId="29" fillId="9" borderId="3" xfId="0" applyNumberFormat="1" applyFont="1" applyFill="1" applyBorder="1" applyAlignment="1" applyProtection="1">
      <alignment horizontal="center" vertical="center" wrapText="1"/>
    </xf>
    <xf numFmtId="0" fontId="29" fillId="17" borderId="33" xfId="0" applyFont="1" applyFill="1" applyBorder="1" applyAlignment="1" applyProtection="1">
      <alignment horizontal="center" vertical="center"/>
    </xf>
    <xf numFmtId="0" fontId="33" fillId="0" borderId="5"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center" vertical="center"/>
      <protection locked="0"/>
    </xf>
    <xf numFmtId="0" fontId="33" fillId="0" borderId="39"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0" borderId="39" xfId="0" applyFont="1" applyBorder="1" applyAlignment="1" applyProtection="1">
      <alignment horizontal="center" vertical="center" wrapText="1"/>
      <protection locked="0"/>
    </xf>
    <xf numFmtId="0" fontId="4" fillId="3" borderId="39" xfId="0" applyFont="1" applyFill="1" applyBorder="1" applyAlignment="1" applyProtection="1">
      <alignment horizontal="center" vertical="center"/>
      <protection locked="0"/>
    </xf>
    <xf numFmtId="0" fontId="33" fillId="0" borderId="26"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2" fillId="0" borderId="26" xfId="0" applyFont="1" applyBorder="1" applyAlignment="1" applyProtection="1">
      <alignment horizontal="center" vertical="center" wrapText="1"/>
      <protection locked="0"/>
    </xf>
    <xf numFmtId="0" fontId="4" fillId="3" borderId="26" xfId="0" applyFont="1" applyFill="1" applyBorder="1" applyAlignment="1" applyProtection="1">
      <alignment horizontal="center" vertical="center"/>
      <protection locked="0"/>
    </xf>
    <xf numFmtId="0" fontId="33" fillId="0" borderId="3" xfId="0" applyFont="1" applyFill="1" applyBorder="1" applyAlignment="1" applyProtection="1">
      <alignment horizontal="left" vertical="center" wrapText="1"/>
      <protection locked="0"/>
    </xf>
    <xf numFmtId="0" fontId="53" fillId="10" borderId="3" xfId="0" applyFont="1" applyFill="1" applyBorder="1" applyAlignment="1" applyProtection="1">
      <alignment horizontal="center" vertical="center"/>
      <protection locked="0"/>
    </xf>
    <xf numFmtId="0" fontId="2" fillId="0" borderId="39" xfId="0" applyFont="1" applyBorder="1" applyAlignment="1" applyProtection="1">
      <alignment horizontal="center" vertical="center" wrapText="1"/>
      <protection locked="0"/>
    </xf>
    <xf numFmtId="0" fontId="4" fillId="10" borderId="26" xfId="0" applyFont="1" applyFill="1" applyBorder="1" applyAlignment="1" applyProtection="1">
      <alignment horizontal="center" vertical="center"/>
      <protection locked="0"/>
    </xf>
    <xf numFmtId="0" fontId="39" fillId="15" borderId="1" xfId="0" applyFont="1" applyFill="1" applyBorder="1" applyAlignment="1">
      <alignment horizontal="left" vertical="center" wrapText="1"/>
    </xf>
    <xf numFmtId="0" fontId="59" fillId="0" borderId="46" xfId="0" applyFont="1" applyBorder="1" applyAlignment="1">
      <alignment horizontal="left" vertical="center" wrapText="1"/>
    </xf>
    <xf numFmtId="0" fontId="59" fillId="0" borderId="45" xfId="0" applyFont="1" applyBorder="1" applyAlignment="1">
      <alignment horizontal="left" vertical="center" wrapText="1"/>
    </xf>
    <xf numFmtId="0" fontId="59" fillId="0" borderId="22" xfId="0" applyFont="1" applyBorder="1" applyAlignment="1">
      <alignment horizontal="left" vertical="center" wrapText="1"/>
    </xf>
    <xf numFmtId="0" fontId="59" fillId="0" borderId="0" xfId="0" applyFont="1" applyBorder="1" applyAlignment="1">
      <alignment horizontal="left" vertical="center" wrapText="1"/>
    </xf>
    <xf numFmtId="0" fontId="7" fillId="0" borderId="1"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29" fillId="15" borderId="46" xfId="0" applyFont="1" applyFill="1" applyBorder="1" applyAlignment="1" applyProtection="1">
      <alignment horizontal="center" vertical="center" wrapText="1"/>
    </xf>
    <xf numFmtId="0" fontId="29" fillId="15" borderId="0" xfId="0" applyFont="1" applyFill="1" applyBorder="1" applyAlignment="1" applyProtection="1">
      <alignment horizontal="center" vertical="center" wrapText="1"/>
    </xf>
    <xf numFmtId="0" fontId="29" fillId="16" borderId="2" xfId="0" applyFont="1" applyFill="1" applyBorder="1" applyAlignment="1" applyProtection="1">
      <alignment horizontal="center" vertical="center" wrapText="1"/>
    </xf>
    <xf numFmtId="0" fontId="29" fillId="10" borderId="0" xfId="0" applyFont="1" applyFill="1" applyBorder="1" applyAlignment="1" applyProtection="1">
      <alignment vertical="center" wrapText="1"/>
    </xf>
    <xf numFmtId="0" fontId="35" fillId="10" borderId="0" xfId="0" applyFont="1" applyFill="1" applyBorder="1" applyAlignment="1" applyProtection="1">
      <alignment vertical="center" wrapText="1"/>
    </xf>
    <xf numFmtId="0" fontId="38" fillId="15" borderId="4" xfId="0" applyFont="1" applyFill="1" applyBorder="1" applyAlignment="1">
      <alignment horizontal="center" vertical="center" wrapText="1"/>
    </xf>
    <xf numFmtId="0" fontId="38" fillId="15" borderId="5" xfId="0" applyFont="1" applyFill="1" applyBorder="1" applyAlignment="1">
      <alignment horizontal="center" vertical="center" wrapText="1"/>
    </xf>
    <xf numFmtId="0" fontId="38" fillId="15" borderId="3" xfId="0" applyFont="1" applyFill="1" applyBorder="1" applyAlignment="1">
      <alignment horizontal="center" vertical="center" wrapText="1"/>
    </xf>
    <xf numFmtId="0" fontId="38" fillId="0" borderId="0" xfId="0" applyFont="1" applyBorder="1" applyAlignment="1">
      <alignment horizontal="center" vertical="center" wrapText="1"/>
    </xf>
    <xf numFmtId="0" fontId="39" fillId="15" borderId="5" xfId="0" applyFont="1" applyFill="1" applyBorder="1" applyAlignment="1">
      <alignment horizontal="left" vertical="center" wrapText="1"/>
    </xf>
    <xf numFmtId="0" fontId="31" fillId="16" borderId="55" xfId="0" applyFont="1" applyFill="1" applyBorder="1" applyAlignment="1">
      <alignment horizontal="center" vertical="center" wrapText="1"/>
    </xf>
    <xf numFmtId="0" fontId="28" fillId="16" borderId="45"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8" fillId="5" borderId="5"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wrapText="1"/>
    </xf>
    <xf numFmtId="0" fontId="8" fillId="5" borderId="11" xfId="0" applyFont="1" applyFill="1" applyBorder="1" applyAlignment="1">
      <alignment vertical="center" wrapText="1"/>
    </xf>
    <xf numFmtId="0" fontId="8" fillId="5" borderId="12" xfId="0" applyFont="1" applyFill="1" applyBorder="1" applyAlignment="1">
      <alignment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xf>
    <xf numFmtId="0" fontId="28" fillId="16"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31" fillId="20" borderId="1" xfId="0" applyFont="1" applyFill="1" applyBorder="1" applyAlignment="1">
      <alignment horizontal="center" vertical="center"/>
    </xf>
    <xf numFmtId="0" fontId="31" fillId="16" borderId="27" xfId="0" applyFont="1" applyFill="1" applyBorder="1" applyAlignment="1">
      <alignment vertical="center" wrapText="1"/>
    </xf>
    <xf numFmtId="0" fontId="31" fillId="16" borderId="16" xfId="0" applyFont="1" applyFill="1" applyBorder="1" applyAlignment="1">
      <alignment vertical="center" wrapText="1"/>
    </xf>
    <xf numFmtId="0" fontId="31" fillId="16" borderId="28" xfId="0" applyFont="1" applyFill="1" applyBorder="1" applyAlignment="1">
      <alignment horizontal="center" vertical="center" wrapText="1"/>
    </xf>
    <xf numFmtId="0" fontId="31" fillId="16" borderId="29" xfId="0" applyFont="1" applyFill="1" applyBorder="1" applyAlignment="1">
      <alignment horizontal="center" vertical="center" wrapText="1"/>
    </xf>
    <xf numFmtId="0" fontId="31" fillId="16" borderId="26" xfId="0" applyFont="1" applyFill="1" applyBorder="1" applyAlignment="1">
      <alignment horizontal="center" vertical="center" wrapText="1"/>
    </xf>
    <xf numFmtId="0" fontId="7" fillId="0" borderId="1" xfId="0" applyFont="1" applyBorder="1" applyAlignment="1">
      <alignment horizontal="center" vertical="center" wrapText="1"/>
    </xf>
    <xf numFmtId="0" fontId="35" fillId="0" borderId="38" xfId="0" applyFont="1" applyBorder="1" applyAlignment="1" applyProtection="1">
      <alignment horizontal="center" vertical="center" wrapText="1"/>
      <protection locked="0"/>
    </xf>
    <xf numFmtId="0" fontId="35" fillId="0" borderId="52" xfId="0" applyFont="1" applyBorder="1" applyAlignment="1" applyProtection="1">
      <alignment horizontal="center" vertical="center" wrapText="1"/>
      <protection locked="0"/>
    </xf>
    <xf numFmtId="0" fontId="39" fillId="0" borderId="45" xfId="0" applyFont="1" applyBorder="1" applyAlignment="1" applyProtection="1">
      <alignment horizontal="left" vertical="center" wrapText="1"/>
      <protection locked="0"/>
    </xf>
    <xf numFmtId="0" fontId="39" fillId="0" borderId="9" xfId="0" applyFont="1" applyBorder="1" applyAlignment="1" applyProtection="1">
      <alignment horizontal="left" vertical="center" wrapText="1"/>
      <protection locked="0"/>
    </xf>
    <xf numFmtId="0" fontId="26" fillId="16" borderId="45" xfId="0" applyFont="1" applyFill="1" applyBorder="1" applyAlignment="1">
      <alignment horizontal="center" vertical="center" textRotation="90" wrapText="1"/>
    </xf>
    <xf numFmtId="0" fontId="26" fillId="16" borderId="46" xfId="0" applyFont="1" applyFill="1" applyBorder="1" applyAlignment="1">
      <alignment horizontal="center" vertical="center" textRotation="90" wrapText="1"/>
    </xf>
    <xf numFmtId="0" fontId="26" fillId="16" borderId="9" xfId="0" applyFont="1" applyFill="1" applyBorder="1" applyAlignment="1">
      <alignment horizontal="center" vertical="center" textRotation="90" wrapText="1"/>
    </xf>
    <xf numFmtId="0" fontId="26" fillId="10" borderId="65" xfId="0" applyFont="1" applyFill="1" applyBorder="1" applyAlignment="1">
      <alignment horizontal="center" vertical="center" wrapText="1"/>
    </xf>
    <xf numFmtId="0" fontId="26" fillId="10" borderId="66" xfId="0" applyFont="1" applyFill="1" applyBorder="1" applyAlignment="1">
      <alignment horizontal="center" vertical="center" wrapText="1"/>
    </xf>
    <xf numFmtId="0" fontId="26" fillId="10" borderId="49" xfId="0" applyFont="1" applyFill="1" applyBorder="1" applyAlignment="1">
      <alignment horizontal="center" vertical="center" wrapText="1"/>
    </xf>
    <xf numFmtId="0" fontId="59" fillId="0" borderId="0" xfId="0" applyFont="1" applyBorder="1" applyAlignment="1">
      <alignment horizontal="left" vertical="center" wrapText="1"/>
    </xf>
    <xf numFmtId="0" fontId="39" fillId="10" borderId="2" xfId="0" applyFont="1" applyFill="1" applyBorder="1" applyAlignment="1">
      <alignment horizontal="left" vertical="center" wrapText="1"/>
    </xf>
    <xf numFmtId="0" fontId="38" fillId="10" borderId="45" xfId="0" applyFont="1" applyFill="1" applyBorder="1" applyAlignment="1">
      <alignment horizontal="center" wrapText="1"/>
    </xf>
    <xf numFmtId="0" fontId="38" fillId="10" borderId="46" xfId="0" applyFont="1" applyFill="1" applyBorder="1" applyAlignment="1">
      <alignment horizontal="center" wrapText="1"/>
    </xf>
    <xf numFmtId="0" fontId="38" fillId="10" borderId="9" xfId="0" applyFont="1" applyFill="1" applyBorder="1" applyAlignment="1">
      <alignment horizontal="center" wrapText="1"/>
    </xf>
    <xf numFmtId="0" fontId="59" fillId="0" borderId="45" xfId="0" applyFont="1" applyBorder="1" applyAlignment="1">
      <alignment horizontal="center" vertical="center" wrapText="1"/>
    </xf>
    <xf numFmtId="0" fontId="59" fillId="0" borderId="46" xfId="0" applyFont="1" applyBorder="1" applyAlignment="1">
      <alignment horizontal="center" vertical="center" wrapText="1"/>
    </xf>
    <xf numFmtId="0" fontId="59" fillId="0" borderId="9" xfId="0" applyFont="1" applyBorder="1" applyAlignment="1">
      <alignment horizontal="center" vertical="center" wrapText="1"/>
    </xf>
    <xf numFmtId="0" fontId="26" fillId="16" borderId="19" xfId="0" applyFont="1" applyFill="1" applyBorder="1" applyAlignment="1">
      <alignment horizontal="center" vertical="center" textRotation="90" wrapText="1"/>
    </xf>
    <xf numFmtId="0" fontId="26" fillId="16" borderId="22" xfId="0" applyFont="1" applyFill="1" applyBorder="1" applyAlignment="1">
      <alignment horizontal="center" vertical="center" textRotation="90" wrapText="1"/>
    </xf>
    <xf numFmtId="0" fontId="26" fillId="16" borderId="23" xfId="0" applyFont="1" applyFill="1" applyBorder="1" applyAlignment="1">
      <alignment horizontal="center" vertical="center" textRotation="90" wrapText="1"/>
    </xf>
    <xf numFmtId="0" fontId="39" fillId="0" borderId="20" xfId="0" applyFont="1" applyBorder="1" applyAlignment="1" applyProtection="1">
      <alignment horizontal="center" vertical="center" wrapText="1"/>
      <protection locked="0"/>
    </xf>
    <xf numFmtId="0" fontId="39" fillId="0" borderId="2" xfId="0" applyFont="1" applyBorder="1" applyAlignment="1" applyProtection="1">
      <alignment horizontal="center" vertical="center" wrapText="1"/>
      <protection locked="0"/>
    </xf>
    <xf numFmtId="0" fontId="26" fillId="16" borderId="64" xfId="0" applyFont="1" applyFill="1" applyBorder="1" applyAlignment="1">
      <alignment horizontal="center" vertical="center" wrapText="1"/>
    </xf>
    <xf numFmtId="0" fontId="26" fillId="16" borderId="49" xfId="0" applyFont="1" applyFill="1" applyBorder="1" applyAlignment="1">
      <alignment horizontal="center" vertical="center" wrapText="1"/>
    </xf>
    <xf numFmtId="0" fontId="26" fillId="16" borderId="18" xfId="0" applyFont="1" applyFill="1" applyBorder="1" applyAlignment="1">
      <alignment horizontal="center" vertical="center" wrapText="1"/>
    </xf>
    <xf numFmtId="0" fontId="26" fillId="10" borderId="0" xfId="0" applyFont="1" applyFill="1" applyBorder="1" applyAlignment="1" applyProtection="1">
      <alignment horizontal="center" vertical="center" wrapText="1"/>
      <protection locked="0"/>
    </xf>
    <xf numFmtId="0" fontId="19" fillId="0" borderId="64" xfId="0" applyFont="1" applyFill="1" applyBorder="1" applyAlignment="1" applyProtection="1">
      <alignment horizontal="left" vertical="center" wrapText="1"/>
      <protection locked="0"/>
    </xf>
    <xf numFmtId="0" fontId="19" fillId="0" borderId="49" xfId="0" applyFont="1" applyFill="1" applyBorder="1" applyAlignment="1" applyProtection="1">
      <alignment horizontal="left" vertical="center" wrapText="1"/>
      <protection locked="0"/>
    </xf>
    <xf numFmtId="0" fontId="19" fillId="0" borderId="18" xfId="0" applyFont="1" applyFill="1" applyBorder="1" applyAlignment="1" applyProtection="1">
      <alignment horizontal="left" vertical="center" wrapText="1"/>
      <protection locked="0"/>
    </xf>
    <xf numFmtId="0" fontId="26" fillId="18" borderId="65" xfId="0" applyFont="1" applyFill="1" applyBorder="1" applyAlignment="1">
      <alignment horizontal="center" vertical="center" wrapText="1"/>
    </xf>
    <xf numFmtId="0" fontId="26" fillId="18" borderId="55" xfId="0" applyFont="1" applyFill="1" applyBorder="1" applyAlignment="1">
      <alignment horizontal="center" vertical="center" wrapText="1"/>
    </xf>
    <xf numFmtId="0" fontId="59" fillId="0" borderId="46" xfId="0" applyFont="1" applyBorder="1" applyAlignment="1">
      <alignment horizontal="left" vertical="center" wrapText="1"/>
    </xf>
    <xf numFmtId="0" fontId="26" fillId="18" borderId="19" xfId="0" applyFont="1" applyFill="1" applyBorder="1" applyAlignment="1">
      <alignment horizontal="center" vertical="center" wrapText="1"/>
    </xf>
    <xf numFmtId="0" fontId="26" fillId="18" borderId="20" xfId="0" applyFont="1" applyFill="1" applyBorder="1" applyAlignment="1">
      <alignment horizontal="center" vertical="center" wrapText="1"/>
    </xf>
    <xf numFmtId="0" fontId="26" fillId="18" borderId="21" xfId="0" applyFont="1" applyFill="1" applyBorder="1" applyAlignment="1">
      <alignment horizontal="center" vertical="center" wrapText="1"/>
    </xf>
    <xf numFmtId="0" fontId="59" fillId="0" borderId="45" xfId="0" applyFont="1" applyBorder="1" applyAlignment="1">
      <alignment horizontal="left" vertical="center" wrapText="1"/>
    </xf>
    <xf numFmtId="0" fontId="26" fillId="0" borderId="58"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0" xfId="0" applyFont="1" applyAlignment="1">
      <alignment horizontal="center" wrapText="1"/>
    </xf>
    <xf numFmtId="0" fontId="26" fillId="0" borderId="0" xfId="0" applyFont="1" applyBorder="1" applyAlignment="1">
      <alignment horizontal="center" vertical="top" wrapText="1"/>
    </xf>
    <xf numFmtId="0" fontId="26" fillId="10" borderId="0" xfId="0" applyFont="1" applyFill="1" applyBorder="1" applyAlignment="1">
      <alignment horizontal="left" vertical="center" wrapText="1"/>
    </xf>
    <xf numFmtId="0" fontId="59" fillId="0" borderId="22" xfId="0" applyFont="1" applyBorder="1" applyAlignment="1">
      <alignment horizontal="left" vertical="center" wrapText="1"/>
    </xf>
    <xf numFmtId="0" fontId="1" fillId="18" borderId="64" xfId="0" applyFont="1" applyFill="1" applyBorder="1" applyAlignment="1" applyProtection="1">
      <alignment horizontal="center" vertical="center" wrapText="1"/>
      <protection locked="0"/>
    </xf>
    <xf numFmtId="0" fontId="1" fillId="18" borderId="49" xfId="0" applyFont="1" applyFill="1" applyBorder="1" applyAlignment="1" applyProtection="1">
      <alignment horizontal="center" vertical="center" wrapText="1"/>
      <protection locked="0"/>
    </xf>
    <xf numFmtId="0" fontId="1" fillId="18" borderId="18" xfId="0" applyFont="1" applyFill="1" applyBorder="1" applyAlignment="1" applyProtection="1">
      <alignment horizontal="center" vertical="center" wrapText="1"/>
      <protection locked="0"/>
    </xf>
    <xf numFmtId="0" fontId="7" fillId="0" borderId="17"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10" borderId="17" xfId="0" applyFont="1" applyFill="1" applyBorder="1" applyAlignment="1">
      <alignment horizontal="left" vertical="center" wrapText="1"/>
    </xf>
    <xf numFmtId="0" fontId="7" fillId="10" borderId="63"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7" xfId="0" applyFont="1" applyFill="1" applyBorder="1" applyAlignment="1">
      <alignment horizontal="justify" vertical="center" wrapText="1"/>
    </xf>
    <xf numFmtId="0" fontId="7" fillId="10" borderId="63" xfId="0" applyFont="1" applyFill="1" applyBorder="1" applyAlignment="1">
      <alignment horizontal="justify" vertical="center" wrapText="1"/>
    </xf>
    <xf numFmtId="0" fontId="7" fillId="10" borderId="10" xfId="0" applyFont="1" applyFill="1" applyBorder="1" applyAlignment="1">
      <alignment horizontal="justify" vertical="center" wrapText="1"/>
    </xf>
    <xf numFmtId="0" fontId="29" fillId="0" borderId="0" xfId="0" applyFont="1" applyAlignment="1">
      <alignment horizontal="center"/>
    </xf>
    <xf numFmtId="0" fontId="29" fillId="10" borderId="0" xfId="0" applyFont="1" applyFill="1" applyBorder="1" applyAlignment="1">
      <alignment horizontal="left" vertical="center" wrapText="1"/>
    </xf>
    <xf numFmtId="0" fontId="35" fillId="10" borderId="0" xfId="0" applyFont="1" applyFill="1" applyBorder="1" applyAlignment="1">
      <alignment horizontal="left" vertical="center" wrapText="1"/>
    </xf>
    <xf numFmtId="0" fontId="29" fillId="18" borderId="6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29" fillId="16" borderId="45" xfId="0" applyFont="1" applyFill="1" applyBorder="1" applyAlignment="1">
      <alignment horizontal="center" vertical="center" wrapText="1"/>
    </xf>
    <xf numFmtId="0" fontId="29" fillId="16" borderId="46" xfId="0" applyFont="1" applyFill="1" applyBorder="1" applyAlignment="1">
      <alignment horizontal="center" vertical="center" wrapText="1"/>
    </xf>
    <xf numFmtId="0" fontId="29" fillId="16" borderId="9" xfId="0" applyFont="1" applyFill="1" applyBorder="1" applyAlignment="1">
      <alignment horizontal="center" vertical="center" wrapText="1"/>
    </xf>
    <xf numFmtId="0" fontId="29" fillId="16" borderId="27" xfId="0" applyFont="1" applyFill="1" applyBorder="1" applyAlignment="1">
      <alignment horizontal="center" vertical="center" wrapText="1"/>
    </xf>
    <xf numFmtId="0" fontId="29" fillId="16" borderId="25" xfId="0" applyFont="1" applyFill="1" applyBorder="1" applyAlignment="1">
      <alignment horizontal="center" vertical="center" wrapText="1"/>
    </xf>
    <xf numFmtId="0" fontId="29" fillId="16" borderId="36" xfId="0" applyFont="1" applyFill="1" applyBorder="1" applyAlignment="1">
      <alignment horizontal="center" vertical="center" wrapText="1"/>
    </xf>
    <xf numFmtId="0" fontId="34" fillId="10" borderId="64" xfId="0" applyFont="1" applyFill="1" applyBorder="1" applyAlignment="1">
      <alignment horizontal="left" vertical="center" wrapText="1"/>
    </xf>
    <xf numFmtId="0" fontId="34" fillId="10" borderId="49" xfId="0" applyFont="1" applyFill="1" applyBorder="1" applyAlignment="1">
      <alignment horizontal="left" vertical="center" wrapText="1"/>
    </xf>
    <xf numFmtId="0" fontId="34" fillId="10" borderId="18" xfId="0" applyFont="1" applyFill="1" applyBorder="1" applyAlignment="1">
      <alignment horizontal="left" vertical="center" wrapText="1"/>
    </xf>
    <xf numFmtId="0" fontId="29" fillId="10" borderId="0" xfId="0" applyFont="1" applyFill="1" applyBorder="1" applyAlignment="1">
      <alignment horizontal="left" vertical="center"/>
    </xf>
    <xf numFmtId="0" fontId="35" fillId="0" borderId="0" xfId="0" applyFont="1" applyBorder="1" applyAlignment="1">
      <alignment horizontal="left" vertical="top"/>
    </xf>
    <xf numFmtId="0" fontId="35" fillId="18" borderId="49" xfId="0" applyFont="1" applyFill="1" applyBorder="1" applyAlignment="1">
      <alignment horizontal="center" vertical="center" wrapText="1"/>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52" xfId="0" applyFont="1" applyBorder="1" applyAlignment="1">
      <alignment horizontal="center" vertical="center"/>
    </xf>
    <xf numFmtId="0" fontId="29" fillId="16" borderId="69" xfId="0" applyFont="1" applyFill="1" applyBorder="1" applyAlignment="1">
      <alignment horizontal="center" vertical="center" wrapText="1"/>
    </xf>
    <xf numFmtId="0" fontId="29" fillId="16" borderId="70" xfId="0" applyFont="1" applyFill="1" applyBorder="1" applyAlignment="1">
      <alignment horizontal="center" vertical="center" wrapText="1"/>
    </xf>
    <xf numFmtId="0" fontId="29" fillId="16" borderId="71" xfId="0" applyFont="1" applyFill="1" applyBorder="1" applyAlignment="1">
      <alignment horizontal="center" vertical="center" wrapText="1"/>
    </xf>
    <xf numFmtId="0" fontId="29" fillId="16" borderId="39" xfId="0" applyFont="1" applyFill="1" applyBorder="1" applyAlignment="1">
      <alignment horizontal="center" vertical="center" wrapText="1"/>
    </xf>
    <xf numFmtId="0" fontId="29" fillId="16" borderId="1" xfId="0" applyFont="1" applyFill="1" applyBorder="1" applyAlignment="1">
      <alignment horizontal="center" vertical="center" wrapText="1"/>
    </xf>
    <xf numFmtId="0" fontId="29" fillId="16" borderId="26" xfId="0" applyFont="1" applyFill="1" applyBorder="1" applyAlignment="1">
      <alignment horizontal="center" vertical="center" wrapText="1"/>
    </xf>
    <xf numFmtId="0" fontId="29" fillId="0" borderId="67" xfId="0" applyFont="1" applyBorder="1" applyAlignment="1">
      <alignment horizontal="center" vertical="center"/>
    </xf>
    <xf numFmtId="0" fontId="29" fillId="0" borderId="1" xfId="0" applyFont="1" applyBorder="1" applyAlignment="1">
      <alignment horizontal="center" vertical="center"/>
    </xf>
    <xf numFmtId="0" fontId="29" fillId="0" borderId="68" xfId="0" applyFont="1" applyBorder="1" applyAlignment="1">
      <alignment horizontal="center" vertical="center"/>
    </xf>
    <xf numFmtId="0" fontId="29" fillId="0" borderId="40" xfId="0" applyFont="1" applyBorder="1" applyAlignment="1">
      <alignment horizontal="center" vertical="center"/>
    </xf>
    <xf numFmtId="0" fontId="29" fillId="0" borderId="26" xfId="0" applyFont="1" applyBorder="1" applyAlignment="1">
      <alignment horizontal="center" vertical="center"/>
    </xf>
    <xf numFmtId="0" fontId="29" fillId="0" borderId="53" xfId="0" applyFont="1" applyBorder="1" applyAlignment="1">
      <alignment horizontal="center" vertical="center"/>
    </xf>
    <xf numFmtId="0" fontId="29" fillId="0" borderId="19" xfId="0" applyFont="1" applyBorder="1" applyAlignment="1">
      <alignment horizontal="center"/>
    </xf>
    <xf numFmtId="0" fontId="29" fillId="0" borderId="20" xfId="0" applyFont="1" applyBorder="1" applyAlignment="1">
      <alignment horizontal="center"/>
    </xf>
    <xf numFmtId="0" fontId="29" fillId="0" borderId="22" xfId="0" applyFont="1" applyBorder="1" applyAlignment="1">
      <alignment horizontal="center"/>
    </xf>
    <xf numFmtId="0" fontId="29" fillId="0" borderId="0" xfId="0" applyFont="1" applyBorder="1" applyAlignment="1">
      <alignment horizontal="center"/>
    </xf>
    <xf numFmtId="0" fontId="29" fillId="0" borderId="23" xfId="0" applyFont="1" applyBorder="1" applyAlignment="1">
      <alignment horizontal="center"/>
    </xf>
    <xf numFmtId="0" fontId="29" fillId="0" borderId="2" xfId="0" applyFont="1" applyBorder="1" applyAlignment="1">
      <alignment horizontal="center"/>
    </xf>
    <xf numFmtId="0" fontId="33" fillId="0" borderId="38" xfId="0" applyFont="1" applyBorder="1" applyAlignment="1">
      <alignment horizontal="center" vertical="top" wrapText="1"/>
    </xf>
    <xf numFmtId="0" fontId="33" fillId="0" borderId="39" xfId="0" applyFont="1" applyBorder="1" applyAlignment="1">
      <alignment horizontal="center" vertical="top" wrapText="1"/>
    </xf>
    <xf numFmtId="0" fontId="33" fillId="0" borderId="50" xfId="0" applyFont="1" applyBorder="1" applyAlignment="1">
      <alignment horizontal="center" vertical="top" wrapText="1"/>
    </xf>
    <xf numFmtId="0" fontId="33" fillId="0" borderId="60" xfId="0" applyFont="1" applyBorder="1" applyAlignment="1">
      <alignment horizontal="center" vertical="top" wrapText="1"/>
    </xf>
    <xf numFmtId="0" fontId="33" fillId="0" borderId="30" xfId="0" applyFont="1" applyBorder="1" applyAlignment="1">
      <alignment horizontal="center" vertical="top" wrapText="1"/>
    </xf>
    <xf numFmtId="0" fontId="33" fillId="0" borderId="48" xfId="0" applyFont="1" applyBorder="1" applyAlignment="1">
      <alignment horizontal="center" vertical="top" wrapText="1"/>
    </xf>
    <xf numFmtId="0" fontId="7" fillId="0" borderId="17" xfId="0" applyFont="1" applyBorder="1" applyAlignment="1">
      <alignment horizontal="left" vertical="center" wrapText="1"/>
    </xf>
    <xf numFmtId="0" fontId="7" fillId="0" borderId="63"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Fill="1" applyBorder="1" applyAlignment="1">
      <alignment horizontal="left" vertical="center" wrapText="1"/>
    </xf>
    <xf numFmtId="0" fontId="7" fillId="10" borderId="1" xfId="0" applyFont="1" applyFill="1" applyBorder="1" applyAlignment="1">
      <alignment horizontal="left" vertical="center" wrapText="1"/>
    </xf>
    <xf numFmtId="49" fontId="7" fillId="0" borderId="17"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33" fillId="0" borderId="45" xfId="0" applyFont="1" applyBorder="1" applyAlignment="1">
      <alignment horizontal="center" vertical="top" wrapText="1"/>
    </xf>
    <xf numFmtId="0" fontId="33" fillId="0" borderId="9" xfId="0" applyFont="1" applyBorder="1" applyAlignment="1">
      <alignment horizontal="center" vertical="top" wrapText="1"/>
    </xf>
    <xf numFmtId="0" fontId="33" fillId="0" borderId="20"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8" xfId="0" applyFont="1" applyBorder="1" applyAlignment="1">
      <alignment horizontal="center" vertical="top" wrapText="1"/>
    </xf>
    <xf numFmtId="0" fontId="33" fillId="0" borderId="29" xfId="0" applyFont="1" applyBorder="1" applyAlignment="1">
      <alignment horizontal="center" vertical="top" wrapText="1"/>
    </xf>
    <xf numFmtId="0" fontId="33" fillId="0" borderId="37" xfId="0" applyFont="1" applyBorder="1" applyAlignment="1">
      <alignment horizontal="center" vertical="top" wrapText="1"/>
    </xf>
    <xf numFmtId="0" fontId="33" fillId="0" borderId="23" xfId="0" applyFont="1" applyBorder="1" applyAlignment="1">
      <alignment horizontal="center" vertical="top" wrapText="1"/>
    </xf>
    <xf numFmtId="0" fontId="33" fillId="0" borderId="8" xfId="0" applyFont="1" applyBorder="1" applyAlignment="1">
      <alignment horizontal="center" vertical="top" wrapText="1"/>
    </xf>
    <xf numFmtId="0" fontId="33" fillId="0" borderId="47" xfId="0" applyFont="1" applyBorder="1" applyAlignment="1">
      <alignment horizontal="center" vertical="top" wrapText="1"/>
    </xf>
    <xf numFmtId="0" fontId="33" fillId="0" borderId="51" xfId="0" applyFont="1" applyBorder="1" applyAlignment="1">
      <alignment horizontal="center" vertical="top" wrapText="1"/>
    </xf>
    <xf numFmtId="0" fontId="29" fillId="16" borderId="64" xfId="0" applyFont="1" applyFill="1" applyBorder="1" applyAlignment="1">
      <alignment horizontal="center" vertical="center" wrapText="1"/>
    </xf>
    <xf numFmtId="0" fontId="29" fillId="16" borderId="49" xfId="0" applyFont="1" applyFill="1" applyBorder="1" applyAlignment="1">
      <alignment horizontal="center" vertical="center" wrapText="1"/>
    </xf>
    <xf numFmtId="0" fontId="29" fillId="16" borderId="18" xfId="0" applyFont="1" applyFill="1" applyBorder="1" applyAlignment="1">
      <alignment horizontal="center" vertical="center" wrapText="1"/>
    </xf>
    <xf numFmtId="0" fontId="29" fillId="0" borderId="64" xfId="0" applyFont="1" applyBorder="1" applyAlignment="1">
      <alignment horizontal="center" vertical="top" wrapText="1"/>
    </xf>
    <xf numFmtId="0" fontId="29" fillId="0" borderId="18" xfId="0" applyFont="1" applyBorder="1" applyAlignment="1">
      <alignment horizontal="center" vertical="top" wrapText="1"/>
    </xf>
    <xf numFmtId="0" fontId="29" fillId="0" borderId="65" xfId="0" applyFont="1" applyBorder="1" applyAlignment="1">
      <alignment horizontal="center" vertical="top" wrapText="1"/>
    </xf>
    <xf numFmtId="0" fontId="29" fillId="0" borderId="72" xfId="0" applyFont="1" applyBorder="1" applyAlignment="1">
      <alignment horizontal="center" vertical="top" wrapText="1"/>
    </xf>
    <xf numFmtId="0" fontId="29" fillId="0" borderId="66" xfId="0" applyFont="1" applyBorder="1" applyAlignment="1">
      <alignment horizontal="center" vertical="top" wrapText="1"/>
    </xf>
    <xf numFmtId="0" fontId="29" fillId="0" borderId="73" xfId="0" applyFont="1" applyBorder="1" applyAlignment="1">
      <alignment horizontal="center" vertical="top" wrapText="1"/>
    </xf>
    <xf numFmtId="0" fontId="27" fillId="10" borderId="0" xfId="0" applyFont="1" applyFill="1" applyBorder="1" applyAlignment="1">
      <alignment horizontal="center" vertical="center" wrapText="1"/>
    </xf>
    <xf numFmtId="0" fontId="28" fillId="16" borderId="41"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52" xfId="0" applyFont="1" applyFill="1" applyBorder="1" applyAlignment="1">
      <alignment horizontal="center" vertical="center" wrapText="1"/>
    </xf>
    <xf numFmtId="0" fontId="27" fillId="10" borderId="40" xfId="0" applyFont="1" applyFill="1" applyBorder="1" applyAlignment="1">
      <alignment horizontal="center" vertical="center" wrapText="1"/>
    </xf>
    <xf numFmtId="0" fontId="27" fillId="10" borderId="26" xfId="0" applyFont="1" applyFill="1" applyBorder="1" applyAlignment="1">
      <alignment horizontal="center" vertical="center" wrapText="1"/>
    </xf>
    <xf numFmtId="0" fontId="27" fillId="10" borderId="53" xfId="0" applyFont="1" applyFill="1" applyBorder="1" applyAlignment="1">
      <alignment horizontal="center" vertical="center" wrapText="1"/>
    </xf>
    <xf numFmtId="0" fontId="27" fillId="16" borderId="20" xfId="0" applyFont="1" applyFill="1" applyBorder="1" applyAlignment="1">
      <alignment horizontal="center" vertical="center" wrapText="1"/>
    </xf>
    <xf numFmtId="0" fontId="27" fillId="16" borderId="2" xfId="0" applyFont="1" applyFill="1" applyBorder="1" applyAlignment="1">
      <alignment horizontal="center" vertical="center" wrapText="1"/>
    </xf>
    <xf numFmtId="0" fontId="27" fillId="3" borderId="45"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2" fillId="0" borderId="62" xfId="0" applyFont="1" applyBorder="1" applyAlignment="1" applyProtection="1">
      <alignment horizontal="center" vertical="center" wrapText="1"/>
      <protection locked="0"/>
    </xf>
    <xf numFmtId="0" fontId="22" fillId="0" borderId="63"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7" fillId="10" borderId="38" xfId="0" applyFont="1" applyFill="1" applyBorder="1" applyAlignment="1">
      <alignment horizontal="left" vertical="top" wrapText="1"/>
    </xf>
    <xf numFmtId="0" fontId="27" fillId="10" borderId="39" xfId="0" applyFont="1" applyFill="1" applyBorder="1" applyAlignment="1">
      <alignment horizontal="left" vertical="top" wrapText="1"/>
    </xf>
    <xf numFmtId="0" fontId="27" fillId="10" borderId="52" xfId="0" applyFont="1" applyFill="1" applyBorder="1" applyAlignment="1">
      <alignment horizontal="left" vertical="top" wrapText="1"/>
    </xf>
    <xf numFmtId="0" fontId="27" fillId="10" borderId="40" xfId="0" applyFont="1" applyFill="1" applyBorder="1" applyAlignment="1">
      <alignment horizontal="left" vertical="top" wrapText="1"/>
    </xf>
    <xf numFmtId="0" fontId="27" fillId="10" borderId="26" xfId="0" applyFont="1" applyFill="1" applyBorder="1" applyAlignment="1">
      <alignment horizontal="left" vertical="top" wrapText="1"/>
    </xf>
    <xf numFmtId="0" fontId="27" fillId="10" borderId="53" xfId="0" applyFont="1" applyFill="1" applyBorder="1" applyAlignment="1">
      <alignment horizontal="left" vertical="top" wrapText="1"/>
    </xf>
    <xf numFmtId="0" fontId="32" fillId="15" borderId="65" xfId="0" applyFont="1" applyFill="1" applyBorder="1" applyAlignment="1">
      <alignment horizontal="center" vertical="center" wrapText="1"/>
    </xf>
    <xf numFmtId="0" fontId="32" fillId="15" borderId="72" xfId="0" applyFont="1" applyFill="1" applyBorder="1" applyAlignment="1">
      <alignment horizontal="center" vertical="center" wrapText="1"/>
    </xf>
    <xf numFmtId="0" fontId="32" fillId="15" borderId="55" xfId="0" applyFont="1" applyFill="1" applyBorder="1" applyAlignment="1">
      <alignment horizontal="center" vertical="center" wrapText="1"/>
    </xf>
    <xf numFmtId="0" fontId="32" fillId="16" borderId="19" xfId="0" applyFont="1" applyFill="1" applyBorder="1" applyAlignment="1">
      <alignment horizontal="center" vertical="center" wrapText="1"/>
    </xf>
    <xf numFmtId="0" fontId="32" fillId="16" borderId="20" xfId="0" applyFont="1" applyFill="1" applyBorder="1" applyAlignment="1">
      <alignment horizontal="center" vertical="center" wrapText="1"/>
    </xf>
    <xf numFmtId="0" fontId="32" fillId="16" borderId="21" xfId="0" applyFont="1" applyFill="1" applyBorder="1" applyAlignment="1">
      <alignment horizontal="center" vertical="center" wrapText="1"/>
    </xf>
    <xf numFmtId="0" fontId="28" fillId="16" borderId="43" xfId="0" applyFont="1" applyFill="1" applyBorder="1" applyAlignment="1">
      <alignment horizontal="center" vertical="center" wrapText="1"/>
    </xf>
    <xf numFmtId="0" fontId="27" fillId="10" borderId="44"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54" xfId="0" applyFont="1" applyFill="1" applyBorder="1" applyAlignment="1">
      <alignment horizontal="center" vertical="center" wrapText="1"/>
    </xf>
    <xf numFmtId="0" fontId="32" fillId="16" borderId="48" xfId="0" applyFont="1" applyFill="1" applyBorder="1" applyAlignment="1">
      <alignment horizontal="center" vertical="center" wrapText="1"/>
    </xf>
    <xf numFmtId="0" fontId="33" fillId="16" borderId="39" xfId="0" applyFont="1" applyFill="1" applyBorder="1" applyAlignment="1">
      <alignment horizontal="center" vertical="center" wrapText="1"/>
    </xf>
    <xf numFmtId="0" fontId="33" fillId="16" borderId="50" xfId="0" applyFont="1" applyFill="1" applyBorder="1" applyAlignment="1">
      <alignment horizontal="center" vertical="center" wrapText="1"/>
    </xf>
    <xf numFmtId="0" fontId="33" fillId="16" borderId="10" xfId="0" applyFont="1" applyFill="1" applyBorder="1" applyAlignment="1">
      <alignment horizontal="center" vertical="center" wrapText="1"/>
    </xf>
    <xf numFmtId="0" fontId="33" fillId="16" borderId="1" xfId="0" applyFont="1" applyFill="1" applyBorder="1" applyAlignment="1">
      <alignment horizontal="center" vertical="center" wrapText="1"/>
    </xf>
    <xf numFmtId="0" fontId="33" fillId="16" borderId="17" xfId="0" applyFont="1" applyFill="1" applyBorder="1" applyAlignment="1">
      <alignment horizontal="center" vertical="center" wrapText="1"/>
    </xf>
    <xf numFmtId="0" fontId="33" fillId="16" borderId="47" xfId="0" applyFont="1" applyFill="1" applyBorder="1" applyAlignment="1">
      <alignment horizontal="center" vertical="center" wrapText="1"/>
    </xf>
    <xf numFmtId="0" fontId="33" fillId="16" borderId="26" xfId="0" applyFont="1" applyFill="1" applyBorder="1" applyAlignment="1">
      <alignment horizontal="center" vertical="center" wrapText="1"/>
    </xf>
    <xf numFmtId="0" fontId="33" fillId="16" borderId="51" xfId="0" applyFont="1" applyFill="1" applyBorder="1" applyAlignment="1">
      <alignment horizontal="center" vertical="center" wrapText="1"/>
    </xf>
    <xf numFmtId="0" fontId="32" fillId="16" borderId="41" xfId="0" applyFont="1" applyFill="1" applyBorder="1" applyAlignment="1">
      <alignment horizontal="center" vertical="center" textRotation="90" wrapText="1"/>
    </xf>
    <xf numFmtId="0" fontId="32" fillId="16" borderId="34" xfId="0" applyFont="1" applyFill="1" applyBorder="1" applyAlignment="1">
      <alignment horizontal="center" vertical="center" wrapText="1"/>
    </xf>
    <xf numFmtId="0" fontId="32" fillId="16" borderId="35" xfId="0" applyFont="1" applyFill="1" applyBorder="1" applyAlignment="1">
      <alignment horizontal="center" vertical="center" wrapText="1"/>
    </xf>
    <xf numFmtId="0" fontId="28" fillId="16" borderId="61" xfId="0" applyFont="1" applyFill="1" applyBorder="1" applyAlignment="1">
      <alignment horizontal="center" vertical="center" textRotation="90" wrapText="1"/>
    </xf>
    <xf numFmtId="0" fontId="28" fillId="16" borderId="63" xfId="0" applyFont="1" applyFill="1" applyBorder="1" applyAlignment="1">
      <alignment horizontal="center" vertical="center" wrapText="1"/>
    </xf>
    <xf numFmtId="0" fontId="28" fillId="16" borderId="59" xfId="0" applyFont="1" applyFill="1" applyBorder="1" applyAlignment="1">
      <alignment horizontal="center" vertical="center" wrapText="1"/>
    </xf>
    <xf numFmtId="0" fontId="28" fillId="16" borderId="41" xfId="0" applyFont="1" applyFill="1" applyBorder="1" applyAlignment="1">
      <alignment horizontal="center" vertical="center" textRotation="90" wrapText="1"/>
    </xf>
    <xf numFmtId="0" fontId="28" fillId="16" borderId="34" xfId="0" applyFont="1" applyFill="1" applyBorder="1" applyAlignment="1">
      <alignment horizontal="center" vertical="center" wrapText="1"/>
    </xf>
    <xf numFmtId="0" fontId="57" fillId="0" borderId="1" xfId="0" applyFont="1" applyBorder="1" applyAlignment="1">
      <alignment horizontal="center" vertical="center"/>
    </xf>
    <xf numFmtId="0" fontId="27" fillId="0" borderId="17" xfId="0" applyFont="1" applyBorder="1" applyAlignment="1">
      <alignment vertical="top"/>
    </xf>
    <xf numFmtId="0" fontId="27" fillId="0" borderId="10" xfId="0" applyFont="1" applyBorder="1" applyAlignment="1">
      <alignment vertical="top"/>
    </xf>
    <xf numFmtId="0" fontId="27" fillId="0" borderId="17" xfId="0" applyFont="1" applyBorder="1" applyAlignment="1">
      <alignment vertical="top" wrapText="1"/>
    </xf>
    <xf numFmtId="0" fontId="27" fillId="0" borderId="10" xfId="0" applyFont="1" applyBorder="1" applyAlignment="1">
      <alignment vertical="top" wrapText="1"/>
    </xf>
    <xf numFmtId="0" fontId="29" fillId="0" borderId="1" xfId="0" applyFont="1" applyBorder="1" applyAlignment="1">
      <alignment horizontal="center"/>
    </xf>
    <xf numFmtId="0" fontId="33" fillId="0" borderId="46" xfId="0" applyFont="1" applyBorder="1" applyAlignment="1" applyProtection="1">
      <alignment horizontal="center" vertical="top" wrapText="1"/>
      <protection locked="0"/>
    </xf>
    <xf numFmtId="0" fontId="33" fillId="0" borderId="9" xfId="0" applyFont="1" applyBorder="1" applyAlignment="1" applyProtection="1">
      <alignment horizontal="center" vertical="top" wrapText="1"/>
      <protection locked="0"/>
    </xf>
    <xf numFmtId="0" fontId="27" fillId="0" borderId="12" xfId="0" applyFont="1" applyBorder="1" applyAlignment="1">
      <alignment horizontal="left" vertical="top"/>
    </xf>
    <xf numFmtId="0" fontId="34" fillId="19" borderId="11" xfId="0" applyFont="1" applyFill="1" applyBorder="1" applyAlignment="1">
      <alignment horizontal="left" vertical="center" wrapText="1"/>
    </xf>
    <xf numFmtId="0" fontId="34" fillId="19" borderId="12" xfId="0" applyFont="1" applyFill="1" applyBorder="1" applyAlignment="1">
      <alignment horizontal="left" vertical="center" wrapText="1"/>
    </xf>
    <xf numFmtId="0" fontId="27" fillId="19" borderId="12" xfId="0" applyFont="1" applyFill="1" applyBorder="1" applyAlignment="1">
      <alignment wrapText="1"/>
    </xf>
    <xf numFmtId="0" fontId="27" fillId="19" borderId="13" xfId="0" applyFont="1" applyFill="1" applyBorder="1" applyAlignment="1">
      <alignment wrapText="1"/>
    </xf>
    <xf numFmtId="0" fontId="34" fillId="19" borderId="14" xfId="0" applyFont="1" applyFill="1" applyBorder="1" applyAlignment="1">
      <alignment horizontal="left" vertical="center" wrapText="1"/>
    </xf>
    <xf numFmtId="0" fontId="34" fillId="19" borderId="15" xfId="0" applyFont="1" applyFill="1" applyBorder="1" applyAlignment="1">
      <alignment horizontal="left" vertical="center" wrapText="1"/>
    </xf>
    <xf numFmtId="0" fontId="27" fillId="19" borderId="15" xfId="0" applyFont="1" applyFill="1" applyBorder="1" applyAlignment="1">
      <alignment wrapText="1"/>
    </xf>
    <xf numFmtId="0" fontId="27" fillId="19" borderId="16" xfId="0" applyFont="1" applyFill="1" applyBorder="1" applyAlignment="1">
      <alignment wrapText="1"/>
    </xf>
    <xf numFmtId="0" fontId="34" fillId="10" borderId="0" xfId="0" applyFont="1" applyFill="1" applyBorder="1" applyAlignment="1">
      <alignment horizontal="left" vertical="center" wrapText="1"/>
    </xf>
    <xf numFmtId="0" fontId="27" fillId="10" borderId="0" xfId="0" applyFont="1" applyFill="1" applyBorder="1" applyAlignment="1">
      <alignment horizontal="left" vertical="center" wrapText="1"/>
    </xf>
    <xf numFmtId="0" fontId="30" fillId="16" borderId="17"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27" fillId="16" borderId="63" xfId="0" applyFont="1" applyFill="1" applyBorder="1" applyAlignment="1">
      <alignment horizontal="center" vertical="center" wrapText="1"/>
    </xf>
    <xf numFmtId="0" fontId="27" fillId="16" borderId="10" xfId="0" applyFont="1" applyFill="1" applyBorder="1" applyAlignment="1">
      <alignment horizontal="center" vertical="center" wrapText="1"/>
    </xf>
    <xf numFmtId="0" fontId="27" fillId="16" borderId="63" xfId="0" applyFont="1" applyFill="1" applyBorder="1" applyAlignment="1">
      <alignment wrapText="1"/>
    </xf>
    <xf numFmtId="0" fontId="27" fillId="16" borderId="10" xfId="0" applyFont="1" applyFill="1" applyBorder="1" applyAlignment="1">
      <alignment wrapText="1"/>
    </xf>
    <xf numFmtId="0" fontId="27" fillId="16" borderId="34" xfId="0" applyFont="1" applyFill="1" applyBorder="1" applyAlignment="1">
      <alignment horizontal="center" vertical="center" wrapText="1"/>
    </xf>
    <xf numFmtId="0" fontId="27" fillId="16" borderId="35" xfId="0" applyFont="1" applyFill="1" applyBorder="1" applyAlignment="1">
      <alignment horizontal="center" vertical="center" wrapText="1"/>
    </xf>
    <xf numFmtId="0" fontId="29" fillId="18" borderId="17" xfId="0" applyFont="1" applyFill="1" applyBorder="1" applyAlignment="1">
      <alignment horizontal="center" vertical="center" wrapText="1"/>
    </xf>
    <xf numFmtId="0" fontId="29" fillId="18" borderId="63" xfId="0" applyFont="1" applyFill="1" applyBorder="1" applyAlignment="1">
      <alignment horizontal="center" vertical="center" wrapText="1"/>
    </xf>
    <xf numFmtId="0" fontId="27" fillId="18" borderId="63" xfId="0" applyFont="1" applyFill="1" applyBorder="1" applyAlignment="1">
      <alignment horizontal="center" vertical="center" wrapText="1"/>
    </xf>
    <xf numFmtId="0" fontId="27" fillId="18" borderId="10"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27" fillId="10" borderId="17" xfId="0" applyFont="1" applyFill="1" applyBorder="1" applyAlignment="1">
      <alignment horizontal="center" vertical="center" wrapText="1"/>
    </xf>
    <xf numFmtId="0" fontId="27" fillId="10" borderId="63" xfId="0" applyFont="1" applyFill="1" applyBorder="1" applyAlignment="1">
      <alignment horizontal="center" vertical="center" wrapText="1"/>
    </xf>
    <xf numFmtId="0" fontId="27" fillId="10" borderId="10" xfId="0" applyFont="1" applyFill="1" applyBorder="1" applyAlignment="1">
      <alignment horizontal="center" vertical="center" wrapText="1"/>
    </xf>
    <xf numFmtId="14" fontId="30" fillId="3" borderId="11" xfId="0" applyNumberFormat="1"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8" fillId="18" borderId="49" xfId="0" applyFont="1" applyFill="1" applyBorder="1" applyAlignment="1">
      <alignment horizontal="center" vertical="center" wrapText="1"/>
    </xf>
    <xf numFmtId="0" fontId="28" fillId="18" borderId="18" xfId="0" applyFont="1" applyFill="1" applyBorder="1" applyAlignment="1">
      <alignment horizontal="center" vertical="center" wrapText="1"/>
    </xf>
    <xf numFmtId="0" fontId="27" fillId="18" borderId="49" xfId="0" applyFont="1" applyFill="1" applyBorder="1" applyAlignment="1">
      <alignment horizontal="center" vertical="center" wrapText="1"/>
    </xf>
    <xf numFmtId="0" fontId="27" fillId="18" borderId="18" xfId="0" applyFont="1" applyFill="1" applyBorder="1" applyAlignment="1">
      <alignment horizontal="center" vertical="center" wrapText="1"/>
    </xf>
    <xf numFmtId="0" fontId="33" fillId="10" borderId="64" xfId="0" applyFont="1" applyFill="1" applyBorder="1" applyAlignment="1">
      <alignment horizontal="left" vertical="center" wrapText="1"/>
    </xf>
    <xf numFmtId="0" fontId="33" fillId="10" borderId="49" xfId="0" applyFont="1" applyFill="1" applyBorder="1" applyAlignment="1">
      <alignment horizontal="left" vertical="center" wrapText="1"/>
    </xf>
    <xf numFmtId="0" fontId="33" fillId="10" borderId="18" xfId="0" applyFont="1" applyFill="1" applyBorder="1" applyAlignment="1">
      <alignment horizontal="left" vertical="center" wrapText="1"/>
    </xf>
    <xf numFmtId="0" fontId="30" fillId="16" borderId="10" xfId="0" applyFont="1" applyFill="1" applyBorder="1" applyAlignment="1">
      <alignment horizontal="center" vertical="center" wrapText="1"/>
    </xf>
    <xf numFmtId="0" fontId="28" fillId="16" borderId="38" xfId="0" applyFont="1" applyFill="1" applyBorder="1" applyAlignment="1">
      <alignment horizontal="center" vertical="center" wrapText="1"/>
    </xf>
    <xf numFmtId="0" fontId="27" fillId="16" borderId="39" xfId="0" applyFont="1" applyFill="1" applyBorder="1" applyAlignment="1">
      <alignment horizontal="center" vertical="center" wrapText="1"/>
    </xf>
    <xf numFmtId="0" fontId="27" fillId="16" borderId="50" xfId="0" applyFont="1" applyFill="1" applyBorder="1" applyAlignment="1">
      <alignment horizontal="center" vertical="center" wrapText="1"/>
    </xf>
    <xf numFmtId="0" fontId="27" fillId="16" borderId="40" xfId="0" applyFont="1" applyFill="1" applyBorder="1" applyAlignment="1">
      <alignment horizontal="center" vertical="center" wrapText="1"/>
    </xf>
    <xf numFmtId="0" fontId="27" fillId="16" borderId="26" xfId="0" applyFont="1" applyFill="1" applyBorder="1" applyAlignment="1">
      <alignment horizontal="center" vertical="center" wrapText="1"/>
    </xf>
    <xf numFmtId="0" fontId="27" fillId="16" borderId="51" xfId="0" applyFont="1" applyFill="1" applyBorder="1" applyAlignment="1">
      <alignment horizontal="center" vertical="center" wrapText="1"/>
    </xf>
    <xf numFmtId="0" fontId="28" fillId="16" borderId="33" xfId="0" applyFont="1" applyFill="1" applyBorder="1" applyAlignment="1">
      <alignment horizontal="center" vertical="center" wrapText="1"/>
    </xf>
    <xf numFmtId="0" fontId="27" fillId="10" borderId="42" xfId="0" applyFont="1" applyFill="1" applyBorder="1" applyAlignment="1">
      <alignment horizontal="left" vertical="top" wrapText="1"/>
    </xf>
    <xf numFmtId="0" fontId="27" fillId="10" borderId="5" xfId="0" applyFont="1" applyFill="1" applyBorder="1" applyAlignment="1">
      <alignment horizontal="left" vertical="top" wrapText="1"/>
    </xf>
    <xf numFmtId="0" fontId="27" fillId="10" borderId="74" xfId="0" applyFont="1" applyFill="1" applyBorder="1" applyAlignment="1">
      <alignment horizontal="left" vertical="top" wrapText="1"/>
    </xf>
    <xf numFmtId="0" fontId="27" fillId="10" borderId="44" xfId="0" applyFont="1" applyFill="1" applyBorder="1" applyAlignment="1">
      <alignment horizontal="left" vertical="top" wrapText="1"/>
    </xf>
    <xf numFmtId="0" fontId="27" fillId="10" borderId="3" xfId="0" applyFont="1" applyFill="1" applyBorder="1" applyAlignment="1">
      <alignment horizontal="left" vertical="top" wrapText="1"/>
    </xf>
    <xf numFmtId="0" fontId="27" fillId="10" borderId="54" xfId="0" applyFont="1" applyFill="1" applyBorder="1" applyAlignment="1">
      <alignment horizontal="left" vertical="top" wrapText="1"/>
    </xf>
    <xf numFmtId="0" fontId="28" fillId="16" borderId="30" xfId="0" applyFont="1" applyFill="1" applyBorder="1" applyAlignment="1">
      <alignment horizontal="center" vertical="center" textRotation="90" wrapText="1"/>
    </xf>
    <xf numFmtId="0" fontId="28" fillId="16" borderId="31" xfId="0" applyFont="1" applyFill="1" applyBorder="1" applyAlignment="1">
      <alignment horizontal="center" vertical="center" wrapText="1"/>
    </xf>
    <xf numFmtId="0" fontId="28" fillId="16" borderId="32" xfId="0" applyFont="1" applyFill="1" applyBorder="1" applyAlignment="1">
      <alignment horizontal="center" vertical="center" wrapText="1"/>
    </xf>
    <xf numFmtId="0" fontId="33" fillId="0" borderId="22" xfId="0" applyFont="1" applyBorder="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33" fillId="0" borderId="23"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22" fillId="0" borderId="58" xfId="0" applyFont="1" applyBorder="1" applyAlignment="1" applyProtection="1">
      <alignment horizontal="center" vertical="center" wrapText="1"/>
      <protection locked="0"/>
    </xf>
    <xf numFmtId="0" fontId="22" fillId="0" borderId="59"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33" fillId="0" borderId="22" xfId="0" applyFont="1" applyBorder="1" applyAlignment="1" applyProtection="1">
      <alignment horizontal="center" vertical="top" wrapText="1"/>
      <protection locked="0"/>
    </xf>
    <xf numFmtId="0" fontId="33" fillId="0" borderId="7" xfId="0" applyFont="1" applyBorder="1" applyAlignment="1" applyProtection="1">
      <alignment horizontal="center" vertical="top" wrapText="1"/>
      <protection locked="0"/>
    </xf>
    <xf numFmtId="0" fontId="33" fillId="0" borderId="23" xfId="0" applyFont="1" applyBorder="1" applyAlignment="1" applyProtection="1">
      <alignment horizontal="center" vertical="top" wrapText="1"/>
      <protection locked="0"/>
    </xf>
    <xf numFmtId="0" fontId="33" fillId="0" borderId="8" xfId="0" applyFont="1" applyBorder="1" applyAlignment="1" applyProtection="1">
      <alignment horizontal="center" vertical="top" wrapText="1"/>
      <protection locked="0"/>
    </xf>
    <xf numFmtId="0" fontId="27" fillId="10" borderId="1"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27" fillId="10" borderId="63" xfId="0" applyFont="1" applyFill="1" applyBorder="1" applyAlignment="1">
      <alignment wrapText="1"/>
    </xf>
    <xf numFmtId="0" fontId="27" fillId="10" borderId="10" xfId="0" applyFont="1" applyFill="1" applyBorder="1" applyAlignment="1">
      <alignment wrapText="1"/>
    </xf>
    <xf numFmtId="0" fontId="30" fillId="10" borderId="63"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9" xfId="0" applyFont="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0" fontId="4" fillId="6" borderId="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18" xfId="0" applyFont="1" applyBorder="1" applyAlignment="1">
      <alignment horizontal="center" vertical="center" wrapText="1"/>
    </xf>
    <xf numFmtId="0" fontId="4" fillId="7" borderId="1"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8" xfId="0" applyFont="1" applyBorder="1" applyAlignment="1">
      <alignment horizontal="center" vertical="center" wrapText="1"/>
    </xf>
    <xf numFmtId="0" fontId="29" fillId="15" borderId="19" xfId="0" applyFont="1" applyFill="1" applyBorder="1" applyAlignment="1" applyProtection="1">
      <alignment horizontal="center" vertical="center" wrapText="1"/>
    </xf>
    <xf numFmtId="0" fontId="29" fillId="15" borderId="22" xfId="0" applyFont="1" applyFill="1" applyBorder="1" applyAlignment="1" applyProtection="1">
      <alignment horizontal="center" vertical="center" wrapText="1"/>
    </xf>
    <xf numFmtId="0" fontId="29" fillId="15" borderId="23" xfId="0" applyFont="1" applyFill="1" applyBorder="1" applyAlignment="1" applyProtection="1">
      <alignment horizontal="center" vertical="center" wrapText="1"/>
    </xf>
    <xf numFmtId="0" fontId="29" fillId="15" borderId="19" xfId="0" applyFont="1" applyFill="1" applyBorder="1" applyAlignment="1" applyProtection="1">
      <alignment horizontal="left" vertical="center" wrapText="1"/>
    </xf>
    <xf numFmtId="0" fontId="29" fillId="15" borderId="22" xfId="0" applyFont="1" applyFill="1" applyBorder="1" applyAlignment="1" applyProtection="1">
      <alignment horizontal="left" vertical="center" wrapText="1"/>
    </xf>
    <xf numFmtId="0" fontId="29" fillId="15" borderId="23" xfId="0" applyFont="1" applyFill="1" applyBorder="1" applyAlignment="1" applyProtection="1">
      <alignment horizontal="left" vertical="center" wrapText="1"/>
    </xf>
    <xf numFmtId="0" fontId="11" fillId="3" borderId="75"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wrapText="1"/>
      <protection locked="0"/>
    </xf>
    <xf numFmtId="0" fontId="29" fillId="15" borderId="75" xfId="0" applyFont="1" applyFill="1" applyBorder="1" applyAlignment="1" applyProtection="1">
      <alignment horizontal="center" vertical="center"/>
    </xf>
    <xf numFmtId="0" fontId="29" fillId="15" borderId="4" xfId="0" applyFont="1" applyFill="1" applyBorder="1" applyAlignment="1" applyProtection="1">
      <alignment horizontal="center" vertical="center"/>
    </xf>
    <xf numFmtId="0" fontId="29" fillId="15" borderId="29" xfId="0" applyFont="1" applyFill="1" applyBorder="1" applyAlignment="1" applyProtection="1">
      <alignment horizontal="center" vertical="center"/>
    </xf>
    <xf numFmtId="0" fontId="29" fillId="15" borderId="75" xfId="0" applyFont="1" applyFill="1" applyBorder="1" applyAlignment="1" applyProtection="1">
      <alignment horizontal="center" vertical="center" wrapText="1"/>
    </xf>
    <xf numFmtId="0" fontId="29" fillId="15" borderId="4" xfId="0" applyFont="1" applyFill="1" applyBorder="1" applyAlignment="1" applyProtection="1">
      <alignment horizontal="center" vertical="center" wrapText="1"/>
    </xf>
    <xf numFmtId="0" fontId="29" fillId="15" borderId="29" xfId="0" applyFont="1" applyFill="1" applyBorder="1" applyAlignment="1" applyProtection="1">
      <alignment horizontal="center" vertical="center" wrapText="1"/>
    </xf>
    <xf numFmtId="0" fontId="35" fillId="3" borderId="75" xfId="0" applyFont="1" applyFill="1" applyBorder="1" applyAlignment="1" applyProtection="1">
      <alignment horizontal="center" vertical="center" wrapText="1"/>
    </xf>
    <xf numFmtId="0" fontId="35" fillId="3" borderId="4" xfId="0" applyFont="1" applyFill="1" applyBorder="1" applyAlignment="1" applyProtection="1">
      <alignment horizontal="center" vertical="center" wrapText="1"/>
    </xf>
    <xf numFmtId="0" fontId="35" fillId="3" borderId="29" xfId="0" applyFont="1" applyFill="1" applyBorder="1" applyAlignment="1" applyProtection="1">
      <alignment horizontal="center" vertical="center" wrapText="1"/>
    </xf>
    <xf numFmtId="0" fontId="29" fillId="15" borderId="46" xfId="0" applyFont="1" applyFill="1" applyBorder="1" applyAlignment="1" applyProtection="1">
      <alignment horizontal="center" vertical="center" wrapText="1"/>
    </xf>
    <xf numFmtId="0" fontId="29" fillId="15" borderId="9" xfId="0" applyFont="1" applyFill="1" applyBorder="1" applyAlignment="1" applyProtection="1">
      <alignment horizontal="center" vertical="center" wrapText="1"/>
    </xf>
    <xf numFmtId="0" fontId="29" fillId="15" borderId="0" xfId="0" applyFont="1" applyFill="1" applyBorder="1" applyAlignment="1" applyProtection="1">
      <alignment horizontal="center" vertical="center" wrapText="1"/>
    </xf>
    <xf numFmtId="0" fontId="29" fillId="15" borderId="2" xfId="0" applyFont="1" applyFill="1" applyBorder="1" applyAlignment="1" applyProtection="1">
      <alignment horizontal="center" vertical="center" wrapText="1"/>
    </xf>
    <xf numFmtId="0" fontId="35" fillId="3" borderId="43" xfId="0" applyFont="1" applyFill="1" applyBorder="1" applyAlignment="1" applyProtection="1">
      <alignment horizontal="center" vertical="center" wrapText="1"/>
    </xf>
    <xf numFmtId="0" fontId="35" fillId="3" borderId="9" xfId="0" applyFont="1" applyFill="1" applyBorder="1" applyAlignment="1" applyProtection="1">
      <alignment horizontal="center" vertical="center" wrapText="1"/>
    </xf>
    <xf numFmtId="0" fontId="47" fillId="3" borderId="45" xfId="0" applyFont="1" applyFill="1" applyBorder="1" applyAlignment="1" applyProtection="1">
      <alignment horizontal="center" vertical="center" wrapText="1"/>
      <protection locked="0"/>
    </xf>
    <xf numFmtId="0" fontId="47" fillId="3" borderId="46" xfId="0" applyFont="1" applyFill="1" applyBorder="1" applyAlignment="1" applyProtection="1">
      <alignment horizontal="center" vertical="center" wrapText="1"/>
      <protection locked="0"/>
    </xf>
    <xf numFmtId="0" fontId="47" fillId="3" borderId="9" xfId="0" applyFont="1" applyFill="1" applyBorder="1" applyAlignment="1" applyProtection="1">
      <alignment horizontal="center" vertical="center" wrapText="1"/>
      <protection locked="0"/>
    </xf>
    <xf numFmtId="0" fontId="61" fillId="3" borderId="45" xfId="0" applyFont="1" applyFill="1" applyBorder="1" applyAlignment="1" applyProtection="1">
      <alignment horizontal="center" vertical="center" wrapText="1"/>
      <protection locked="0"/>
    </xf>
    <xf numFmtId="0" fontId="61" fillId="3" borderId="46" xfId="0" applyFont="1" applyFill="1" applyBorder="1" applyAlignment="1" applyProtection="1">
      <alignment horizontal="center" vertical="center" wrapText="1"/>
      <protection locked="0"/>
    </xf>
    <xf numFmtId="0" fontId="61" fillId="3" borderId="9" xfId="0" applyFont="1" applyFill="1" applyBorder="1" applyAlignment="1" applyProtection="1">
      <alignment horizontal="center" vertical="center" wrapText="1"/>
      <protection locked="0"/>
    </xf>
    <xf numFmtId="0" fontId="61" fillId="3" borderId="3" xfId="0" applyFont="1" applyFill="1" applyBorder="1" applyAlignment="1" applyProtection="1">
      <alignment horizontal="center" vertical="center" wrapText="1"/>
      <protection locked="0"/>
    </xf>
    <xf numFmtId="0" fontId="61" fillId="3" borderId="4" xfId="0" applyFont="1" applyFill="1" applyBorder="1" applyAlignment="1" applyProtection="1">
      <alignment horizontal="center" vertical="center" wrapText="1"/>
      <protection locked="0"/>
    </xf>
    <xf numFmtId="0" fontId="61" fillId="3" borderId="5" xfId="0" applyFont="1" applyFill="1" applyBorder="1" applyAlignment="1" applyProtection="1">
      <alignment horizontal="center" vertical="center" wrapText="1"/>
      <protection locked="0"/>
    </xf>
    <xf numFmtId="0" fontId="29" fillId="16" borderId="45" xfId="0" applyFont="1" applyFill="1" applyBorder="1" applyAlignment="1" applyProtection="1">
      <alignment horizontal="center" vertical="center" textRotation="90" wrapText="1"/>
    </xf>
    <xf numFmtId="0" fontId="29" fillId="16" borderId="9" xfId="0" applyFont="1" applyFill="1" applyBorder="1" applyAlignment="1" applyProtection="1">
      <alignment horizontal="center" vertical="center" textRotation="90" wrapText="1"/>
    </xf>
    <xf numFmtId="0" fontId="29" fillId="16" borderId="20" xfId="0" applyFont="1" applyFill="1" applyBorder="1" applyAlignment="1" applyProtection="1">
      <alignment horizontal="center" vertical="center" textRotation="90" wrapText="1"/>
    </xf>
    <xf numFmtId="0" fontId="29" fillId="16" borderId="2" xfId="0" applyFont="1" applyFill="1" applyBorder="1" applyAlignment="1" applyProtection="1">
      <alignment horizontal="center" vertical="center" textRotation="90" wrapText="1"/>
    </xf>
    <xf numFmtId="0" fontId="29" fillId="16" borderId="26" xfId="0" applyFont="1" applyFill="1" applyBorder="1" applyAlignment="1" applyProtection="1">
      <alignment horizontal="center" vertical="center" wrapText="1"/>
    </xf>
    <xf numFmtId="0" fontId="29" fillId="16" borderId="53" xfId="0" applyFont="1" applyFill="1" applyBorder="1" applyAlignment="1" applyProtection="1">
      <alignment horizontal="center" vertical="center" wrapText="1"/>
    </xf>
    <xf numFmtId="0" fontId="29" fillId="16" borderId="48" xfId="0" applyFont="1" applyFill="1" applyBorder="1" applyAlignment="1" applyProtection="1">
      <alignment horizontal="center" vertical="center" wrapText="1"/>
    </xf>
    <xf numFmtId="0" fontId="29" fillId="16" borderId="39" xfId="0" applyFont="1" applyFill="1" applyBorder="1" applyAlignment="1" applyProtection="1">
      <alignment horizontal="center" vertical="center" wrapText="1"/>
    </xf>
    <xf numFmtId="0" fontId="29" fillId="16" borderId="50" xfId="0" applyFont="1" applyFill="1" applyBorder="1" applyAlignment="1" applyProtection="1">
      <alignment horizontal="center" vertical="center" wrapText="1"/>
    </xf>
    <xf numFmtId="0" fontId="35" fillId="3" borderId="46" xfId="0" applyFont="1" applyFill="1" applyBorder="1" applyAlignment="1" applyProtection="1">
      <alignment horizontal="center" vertical="center" wrapText="1"/>
    </xf>
    <xf numFmtId="0" fontId="29" fillId="16" borderId="51" xfId="0" applyFont="1" applyFill="1" applyBorder="1" applyAlignment="1" applyProtection="1">
      <alignment horizontal="center" vertical="center" wrapText="1"/>
    </xf>
    <xf numFmtId="0" fontId="29" fillId="16" borderId="58" xfId="0" applyFont="1" applyFill="1" applyBorder="1" applyAlignment="1" applyProtection="1">
      <alignment horizontal="center" vertical="center" wrapText="1"/>
    </xf>
    <xf numFmtId="0" fontId="29" fillId="16" borderId="59" xfId="0" applyFont="1" applyFill="1" applyBorder="1" applyAlignment="1" applyProtection="1">
      <alignment horizontal="center" vertical="center" wrapText="1"/>
    </xf>
    <xf numFmtId="0" fontId="29" fillId="16" borderId="47" xfId="0" applyFont="1" applyFill="1" applyBorder="1" applyAlignment="1" applyProtection="1">
      <alignment horizontal="center" vertical="center" wrapText="1"/>
    </xf>
    <xf numFmtId="0" fontId="29" fillId="16" borderId="19" xfId="0" applyFont="1" applyFill="1" applyBorder="1" applyAlignment="1" applyProtection="1">
      <alignment horizontal="center" vertical="center" textRotation="90" wrapText="1"/>
    </xf>
    <xf numFmtId="0" fontId="29" fillId="16" borderId="64" xfId="0" applyFont="1" applyFill="1" applyBorder="1" applyAlignment="1" applyProtection="1">
      <alignment horizontal="center"/>
    </xf>
    <xf numFmtId="0" fontId="29" fillId="16" borderId="49" xfId="0" applyFont="1" applyFill="1" applyBorder="1" applyAlignment="1" applyProtection="1">
      <alignment horizontal="center"/>
    </xf>
    <xf numFmtId="0" fontId="29" fillId="16" borderId="49" xfId="0" applyFont="1" applyFill="1" applyBorder="1" applyAlignment="1" applyProtection="1">
      <alignment horizontal="center" vertical="center" wrapText="1"/>
    </xf>
    <xf numFmtId="0" fontId="29" fillId="0" borderId="0" xfId="0" applyFont="1" applyAlignment="1" applyProtection="1">
      <alignment horizontal="center"/>
    </xf>
    <xf numFmtId="0" fontId="29" fillId="10" borderId="0" xfId="0" applyFont="1" applyFill="1" applyBorder="1" applyAlignment="1" applyProtection="1">
      <alignment vertical="center" wrapText="1"/>
    </xf>
    <xf numFmtId="0" fontId="35" fillId="10" borderId="0" xfId="0" applyFont="1" applyFill="1" applyBorder="1" applyAlignment="1" applyProtection="1">
      <alignment vertical="center" wrapText="1"/>
    </xf>
    <xf numFmtId="0" fontId="29" fillId="14" borderId="17" xfId="0" applyFont="1" applyFill="1" applyBorder="1" applyAlignment="1" applyProtection="1">
      <alignment horizontal="left" vertical="center" wrapText="1"/>
    </xf>
    <xf numFmtId="0" fontId="35" fillId="14" borderId="63" xfId="0" applyFont="1" applyFill="1" applyBorder="1" applyAlignment="1" applyProtection="1">
      <alignment horizontal="left" vertical="center" wrapText="1"/>
    </xf>
    <xf numFmtId="0" fontId="35" fillId="14" borderId="10" xfId="0" applyFont="1" applyFill="1" applyBorder="1" applyAlignment="1" applyProtection="1">
      <alignment horizontal="left" vertical="center" wrapText="1"/>
    </xf>
    <xf numFmtId="0" fontId="35" fillId="0" borderId="12" xfId="0" applyFont="1" applyBorder="1" applyAlignment="1" applyProtection="1">
      <alignment horizontal="left" vertical="top"/>
    </xf>
    <xf numFmtId="0" fontId="47" fillId="0" borderId="11" xfId="0" applyFont="1" applyBorder="1" applyAlignment="1" applyProtection="1">
      <alignment horizontal="center" vertical="center"/>
    </xf>
    <xf numFmtId="0" fontId="47" fillId="0" borderId="12" xfId="0" applyFont="1" applyBorder="1" applyAlignment="1" applyProtection="1">
      <alignment horizontal="center" vertical="center"/>
    </xf>
    <xf numFmtId="0" fontId="47" fillId="0" borderId="13" xfId="0" applyFont="1" applyBorder="1" applyAlignment="1" applyProtection="1">
      <alignment horizontal="center" vertical="center"/>
    </xf>
    <xf numFmtId="0" fontId="47" fillId="0" borderId="24" xfId="0" applyFont="1" applyBorder="1" applyAlignment="1" applyProtection="1">
      <alignment horizontal="center" vertical="center"/>
    </xf>
    <xf numFmtId="0" fontId="47" fillId="0" borderId="0" xfId="0" applyFont="1" applyBorder="1" applyAlignment="1" applyProtection="1">
      <alignment horizontal="center" vertical="center"/>
    </xf>
    <xf numFmtId="0" fontId="47" fillId="0" borderId="25" xfId="0" applyFont="1" applyBorder="1" applyAlignment="1" applyProtection="1">
      <alignment horizontal="center" vertical="center"/>
    </xf>
    <xf numFmtId="0" fontId="47" fillId="0" borderId="14" xfId="0" applyFont="1" applyBorder="1" applyAlignment="1" applyProtection="1">
      <alignment horizontal="center" vertical="center"/>
    </xf>
    <xf numFmtId="0" fontId="47" fillId="0" borderId="15" xfId="0" applyFont="1" applyBorder="1" applyAlignment="1" applyProtection="1">
      <alignment horizontal="center" vertical="center"/>
    </xf>
    <xf numFmtId="0" fontId="47" fillId="0" borderId="16" xfId="0" applyFont="1" applyBorder="1" applyAlignment="1" applyProtection="1">
      <alignment horizontal="center" vertical="center"/>
    </xf>
    <xf numFmtId="0" fontId="11" fillId="3" borderId="3" xfId="0" applyFont="1" applyFill="1" applyBorder="1" applyAlignment="1" applyProtection="1">
      <alignment horizontal="center" vertical="center" wrapText="1"/>
      <protection locked="0"/>
    </xf>
    <xf numFmtId="0" fontId="29" fillId="0" borderId="17" xfId="0" applyFont="1" applyBorder="1" applyAlignment="1" applyProtection="1">
      <alignment horizontal="center"/>
    </xf>
    <xf numFmtId="0" fontId="29" fillId="0" borderId="63" xfId="0" applyFont="1" applyBorder="1" applyAlignment="1" applyProtection="1">
      <alignment horizontal="center"/>
    </xf>
    <xf numFmtId="0" fontId="29" fillId="0" borderId="10" xfId="0" applyFont="1" applyBorder="1" applyAlignment="1" applyProtection="1">
      <alignment horizontal="center"/>
    </xf>
    <xf numFmtId="0" fontId="29" fillId="16" borderId="45" xfId="0" applyFont="1" applyFill="1" applyBorder="1" applyAlignment="1" applyProtection="1">
      <alignment horizontal="center" vertical="center" wrapText="1"/>
    </xf>
    <xf numFmtId="0" fontId="29" fillId="16" borderId="9" xfId="0" applyFont="1" applyFill="1" applyBorder="1" applyAlignment="1" applyProtection="1">
      <alignment horizontal="center" vertical="center" wrapText="1"/>
    </xf>
    <xf numFmtId="0" fontId="29" fillId="14" borderId="64" xfId="0" applyFont="1" applyFill="1" applyBorder="1" applyAlignment="1" applyProtection="1">
      <alignment horizontal="left" vertical="center" wrapText="1"/>
    </xf>
    <xf numFmtId="0" fontId="29" fillId="14" borderId="49" xfId="0" applyFont="1" applyFill="1" applyBorder="1" applyAlignment="1" applyProtection="1">
      <alignment horizontal="left" vertical="center" wrapText="1"/>
    </xf>
    <xf numFmtId="0" fontId="29" fillId="14" borderId="18" xfId="0" applyFont="1" applyFill="1" applyBorder="1" applyAlignment="1" applyProtection="1">
      <alignment horizontal="left" vertical="center" wrapText="1"/>
    </xf>
    <xf numFmtId="0" fontId="29" fillId="14" borderId="17" xfId="0" applyFont="1" applyFill="1" applyBorder="1" applyAlignment="1" applyProtection="1">
      <alignment horizontal="center" vertical="center" wrapText="1"/>
    </xf>
    <xf numFmtId="0" fontId="29" fillId="14" borderId="63" xfId="0" applyFont="1" applyFill="1" applyBorder="1" applyAlignment="1" applyProtection="1">
      <alignment horizontal="center" vertical="center" wrapText="1"/>
    </xf>
    <xf numFmtId="0" fontId="29" fillId="14" borderId="10" xfId="0" applyFont="1" applyFill="1" applyBorder="1" applyAlignment="1" applyProtection="1">
      <alignment horizontal="center" vertical="center" wrapText="1"/>
    </xf>
    <xf numFmtId="0" fontId="29" fillId="16" borderId="19" xfId="0" applyFont="1" applyFill="1" applyBorder="1" applyAlignment="1" applyProtection="1">
      <alignment horizontal="center" vertical="center" wrapText="1"/>
    </xf>
    <xf numFmtId="0" fontId="29" fillId="16" borderId="20" xfId="0" applyFont="1" applyFill="1" applyBorder="1" applyAlignment="1" applyProtection="1">
      <alignment horizontal="center" vertical="center" wrapText="1"/>
    </xf>
    <xf numFmtId="0" fontId="29" fillId="16" borderId="21" xfId="0" applyFont="1" applyFill="1" applyBorder="1" applyAlignment="1" applyProtection="1">
      <alignment horizontal="center" vertical="center" wrapText="1"/>
    </xf>
    <xf numFmtId="0" fontId="29" fillId="16" borderId="23" xfId="0" applyFont="1" applyFill="1" applyBorder="1" applyAlignment="1" applyProtection="1">
      <alignment horizontal="center" vertical="center" wrapText="1"/>
    </xf>
    <xf numFmtId="0" fontId="29" fillId="16" borderId="2" xfId="0" applyFont="1" applyFill="1" applyBorder="1" applyAlignment="1" applyProtection="1">
      <alignment horizontal="center" vertical="center" wrapText="1"/>
    </xf>
    <xf numFmtId="0" fontId="29" fillId="16" borderId="8" xfId="0" applyFont="1" applyFill="1" applyBorder="1" applyAlignment="1" applyProtection="1">
      <alignment horizontal="center" vertical="center" wrapText="1"/>
    </xf>
    <xf numFmtId="0" fontId="29" fillId="16" borderId="20" xfId="0" applyFont="1" applyFill="1" applyBorder="1" applyAlignment="1" applyProtection="1">
      <alignment horizontal="center" vertical="center"/>
    </xf>
    <xf numFmtId="0" fontId="29" fillId="16" borderId="21" xfId="0" applyFont="1" applyFill="1" applyBorder="1" applyAlignment="1" applyProtection="1">
      <alignment horizontal="center" vertical="center"/>
    </xf>
    <xf numFmtId="0" fontId="29" fillId="16" borderId="2" xfId="0" applyFont="1" applyFill="1" applyBorder="1" applyAlignment="1" applyProtection="1">
      <alignment horizontal="center" vertical="center"/>
    </xf>
    <xf numFmtId="0" fontId="29" fillId="16" borderId="8" xfId="0" applyFont="1" applyFill="1" applyBorder="1" applyAlignment="1" applyProtection="1">
      <alignment horizontal="center" vertical="center"/>
    </xf>
    <xf numFmtId="0" fontId="29" fillId="16" borderId="19" xfId="0" applyFont="1" applyFill="1" applyBorder="1" applyAlignment="1" applyProtection="1">
      <alignment horizontal="center" vertical="center"/>
    </xf>
    <xf numFmtId="0" fontId="29" fillId="16" borderId="23" xfId="0" applyFont="1" applyFill="1" applyBorder="1" applyAlignment="1" applyProtection="1">
      <alignment horizontal="center" vertical="center"/>
    </xf>
    <xf numFmtId="14" fontId="29" fillId="3" borderId="17" xfId="0" applyNumberFormat="1" applyFont="1" applyFill="1" applyBorder="1" applyAlignment="1" applyProtection="1">
      <alignment horizontal="center"/>
    </xf>
    <xf numFmtId="14" fontId="29" fillId="3" borderId="63" xfId="0" applyNumberFormat="1" applyFont="1" applyFill="1" applyBorder="1" applyAlignment="1" applyProtection="1">
      <alignment horizontal="center"/>
    </xf>
    <xf numFmtId="14" fontId="29" fillId="3" borderId="10" xfId="0" applyNumberFormat="1" applyFont="1" applyFill="1" applyBorder="1" applyAlignment="1" applyProtection="1">
      <alignment horizontal="center"/>
    </xf>
    <xf numFmtId="0" fontId="35" fillId="15" borderId="52" xfId="0" applyFont="1" applyFill="1" applyBorder="1" applyAlignment="1" applyProtection="1">
      <alignment horizontal="center" vertical="center" wrapText="1"/>
    </xf>
    <xf numFmtId="0" fontId="35" fillId="15" borderId="68" xfId="0" applyFont="1" applyFill="1" applyBorder="1" applyAlignment="1" applyProtection="1">
      <alignment horizontal="center" vertical="center" wrapText="1"/>
    </xf>
    <xf numFmtId="0" fontId="35" fillId="15" borderId="53" xfId="0" applyFont="1" applyFill="1" applyBorder="1" applyAlignment="1" applyProtection="1">
      <alignment horizontal="center" vertical="center" wrapText="1"/>
    </xf>
    <xf numFmtId="0" fontId="35" fillId="15" borderId="5" xfId="0" applyFont="1" applyFill="1" applyBorder="1" applyAlignment="1" applyProtection="1">
      <alignment horizontal="center" vertical="center" wrapText="1"/>
    </xf>
    <xf numFmtId="0" fontId="35" fillId="15" borderId="1" xfId="0" applyFont="1" applyFill="1" applyBorder="1" applyAlignment="1" applyProtection="1">
      <alignment horizontal="center" vertical="center" wrapText="1"/>
    </xf>
    <xf numFmtId="0" fontId="35" fillId="15" borderId="3" xfId="0" applyFont="1" applyFill="1" applyBorder="1" applyAlignment="1" applyProtection="1">
      <alignment horizontal="center" vertical="center" wrapText="1"/>
    </xf>
    <xf numFmtId="0" fontId="35" fillId="15" borderId="70" xfId="0" applyFont="1" applyFill="1" applyBorder="1" applyAlignment="1" applyProtection="1">
      <alignment horizontal="center" vertical="center" wrapText="1"/>
    </xf>
    <xf numFmtId="0" fontId="35" fillId="15" borderId="39" xfId="0" applyFont="1" applyFill="1" applyBorder="1" applyAlignment="1" applyProtection="1">
      <alignment horizontal="center" vertical="center" wrapText="1"/>
    </xf>
    <xf numFmtId="0" fontId="35" fillId="15" borderId="26"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protection locked="0"/>
    </xf>
    <xf numFmtId="0" fontId="35" fillId="15" borderId="69" xfId="0" applyFont="1" applyFill="1" applyBorder="1" applyAlignment="1" applyProtection="1">
      <alignment horizontal="center" vertical="center" wrapText="1"/>
    </xf>
    <xf numFmtId="0" fontId="35" fillId="15" borderId="71" xfId="0" applyFont="1" applyFill="1" applyBorder="1" applyAlignment="1" applyProtection="1">
      <alignment horizontal="center" vertical="center" wrapText="1"/>
    </xf>
    <xf numFmtId="0" fontId="35" fillId="15" borderId="54" xfId="0" applyFont="1" applyFill="1" applyBorder="1" applyAlignment="1" applyProtection="1">
      <alignment horizontal="center" vertical="center" wrapText="1"/>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7" xfId="0" applyFont="1" applyBorder="1" applyAlignment="1" applyProtection="1">
      <alignment horizontal="center" vertical="center" wrapText="1"/>
      <protection locked="0"/>
    </xf>
    <xf numFmtId="0" fontId="35" fillId="0" borderId="23"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36" xfId="0" applyFont="1" applyBorder="1" applyAlignment="1" applyProtection="1">
      <alignment horizontal="center" vertical="center" wrapText="1"/>
      <protection locked="0"/>
    </xf>
    <xf numFmtId="0" fontId="35" fillId="0" borderId="76" xfId="0" applyFont="1" applyBorder="1" applyAlignment="1" applyProtection="1">
      <alignment horizontal="center" vertical="top" wrapText="1"/>
      <protection locked="0"/>
    </xf>
    <xf numFmtId="0" fontId="35" fillId="0" borderId="20" xfId="0" applyFont="1" applyBorder="1" applyAlignment="1" applyProtection="1">
      <alignment horizontal="center" vertical="top" wrapText="1"/>
      <protection locked="0"/>
    </xf>
    <xf numFmtId="0" fontId="35" fillId="0" borderId="21" xfId="0" applyFont="1" applyBorder="1" applyAlignment="1" applyProtection="1">
      <alignment horizontal="center" vertical="top" wrapText="1"/>
      <protection locked="0"/>
    </xf>
    <xf numFmtId="0" fontId="35" fillId="0" borderId="37" xfId="0" applyFont="1" applyBorder="1" applyAlignment="1" applyProtection="1">
      <alignment horizontal="center" vertical="top" wrapText="1"/>
      <protection locked="0"/>
    </xf>
    <xf numFmtId="0" fontId="35" fillId="0" borderId="2" xfId="0" applyFont="1" applyBorder="1" applyAlignment="1" applyProtection="1">
      <alignment horizontal="center" vertical="top" wrapText="1"/>
      <protection locked="0"/>
    </xf>
    <xf numFmtId="0" fontId="35" fillId="0" borderId="8" xfId="0" applyFont="1" applyBorder="1" applyAlignment="1" applyProtection="1">
      <alignment horizontal="center" vertical="top" wrapText="1"/>
      <protection locked="0"/>
    </xf>
    <xf numFmtId="0" fontId="35" fillId="0" borderId="5" xfId="0" applyFont="1" applyBorder="1" applyAlignment="1" applyProtection="1">
      <alignment horizontal="center" vertical="top" wrapText="1"/>
      <protection locked="0"/>
    </xf>
    <xf numFmtId="0" fontId="35" fillId="0" borderId="74" xfId="0" applyFont="1" applyBorder="1" applyAlignment="1" applyProtection="1">
      <alignment horizontal="center" vertical="top" wrapText="1"/>
      <protection locked="0"/>
    </xf>
    <xf numFmtId="0" fontId="35" fillId="0" borderId="26" xfId="0" applyFont="1" applyBorder="1" applyAlignment="1" applyProtection="1">
      <alignment horizontal="center" vertical="top" wrapText="1"/>
      <protection locked="0"/>
    </xf>
    <xf numFmtId="0" fontId="35" fillId="0" borderId="53" xfId="0" applyFont="1" applyBorder="1" applyAlignment="1" applyProtection="1">
      <alignment horizontal="center" vertical="top" wrapText="1"/>
      <protection locked="0"/>
    </xf>
    <xf numFmtId="0" fontId="29" fillId="16" borderId="38" xfId="0" applyFont="1" applyFill="1" applyBorder="1" applyAlignment="1" applyProtection="1">
      <alignment horizontal="center" vertical="center" wrapText="1"/>
    </xf>
    <xf numFmtId="0" fontId="29" fillId="16" borderId="52" xfId="0" applyFont="1" applyFill="1" applyBorder="1" applyAlignment="1" applyProtection="1">
      <alignment horizontal="center" vertical="center" wrapText="1"/>
    </xf>
    <xf numFmtId="0" fontId="35" fillId="0" borderId="42"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40" xfId="0" applyFont="1" applyBorder="1" applyAlignment="1" applyProtection="1">
      <alignment horizontal="center" vertical="center" wrapText="1"/>
      <protection locked="0"/>
    </xf>
    <xf numFmtId="0" fontId="35" fillId="0" borderId="26" xfId="0" applyFont="1" applyBorder="1" applyAlignment="1" applyProtection="1">
      <alignment horizontal="center" vertical="center" wrapText="1"/>
      <protection locked="0"/>
    </xf>
    <xf numFmtId="0" fontId="35" fillId="15" borderId="74" xfId="0" applyFont="1" applyFill="1" applyBorder="1" applyAlignment="1" applyProtection="1">
      <alignment horizontal="center" vertical="center" wrapText="1"/>
    </xf>
    <xf numFmtId="0" fontId="29" fillId="16" borderId="40" xfId="0" applyFont="1" applyFill="1" applyBorder="1" applyAlignment="1" applyProtection="1">
      <alignment horizontal="center" vertical="center" wrapText="1"/>
    </xf>
    <xf numFmtId="0" fontId="35" fillId="0" borderId="14" xfId="0" applyFont="1" applyBorder="1" applyAlignment="1" applyProtection="1">
      <alignment horizontal="center" vertical="top" wrapText="1"/>
    </xf>
    <xf numFmtId="0" fontId="35" fillId="0" borderId="16" xfId="0" applyFont="1" applyBorder="1" applyAlignment="1" applyProtection="1">
      <alignment horizontal="center" vertical="top" wrapText="1"/>
    </xf>
    <xf numFmtId="49" fontId="29" fillId="16" borderId="38" xfId="0" applyNumberFormat="1" applyFont="1" applyFill="1" applyBorder="1" applyAlignment="1" applyProtection="1">
      <alignment horizontal="center" vertical="center" wrapText="1"/>
    </xf>
    <xf numFmtId="49" fontId="29" fillId="16" borderId="52" xfId="0" applyNumberFormat="1" applyFont="1" applyFill="1" applyBorder="1" applyAlignment="1" applyProtection="1">
      <alignment horizontal="center" vertical="center" wrapText="1"/>
    </xf>
    <xf numFmtId="49" fontId="29" fillId="16" borderId="40" xfId="0" applyNumberFormat="1" applyFont="1" applyFill="1" applyBorder="1" applyAlignment="1" applyProtection="1">
      <alignment horizontal="center" vertical="center" wrapText="1"/>
    </xf>
    <xf numFmtId="49" fontId="29" fillId="16" borderId="53" xfId="0" applyNumberFormat="1" applyFont="1" applyFill="1" applyBorder="1" applyAlignment="1" applyProtection="1">
      <alignment horizontal="center" vertical="center" wrapText="1"/>
    </xf>
    <xf numFmtId="0" fontId="35" fillId="10" borderId="17" xfId="0" applyFont="1" applyFill="1" applyBorder="1" applyAlignment="1" applyProtection="1">
      <alignment horizontal="left" vertical="center" wrapText="1"/>
    </xf>
    <xf numFmtId="0" fontId="35" fillId="10" borderId="63" xfId="0" applyFont="1" applyFill="1" applyBorder="1" applyAlignment="1" applyProtection="1">
      <alignment horizontal="left" vertical="center" wrapText="1"/>
    </xf>
    <xf numFmtId="0" fontId="35" fillId="10" borderId="10" xfId="0" applyFont="1" applyFill="1" applyBorder="1" applyAlignment="1" applyProtection="1">
      <alignment horizontal="left" vertical="center" wrapText="1"/>
    </xf>
    <xf numFmtId="0" fontId="29" fillId="10" borderId="0" xfId="0" applyFont="1" applyFill="1" applyBorder="1" applyAlignment="1" applyProtection="1">
      <alignment horizontal="left" vertical="center" wrapText="1"/>
    </xf>
    <xf numFmtId="0" fontId="35" fillId="10" borderId="22" xfId="0" applyFont="1" applyFill="1" applyBorder="1" applyAlignment="1" applyProtection="1">
      <alignment horizontal="left" vertical="center" wrapText="1"/>
    </xf>
    <xf numFmtId="0" fontId="35" fillId="10" borderId="0" xfId="0" applyFont="1" applyFill="1" applyBorder="1" applyAlignment="1" applyProtection="1">
      <alignment horizontal="left" vertical="center" wrapText="1"/>
    </xf>
    <xf numFmtId="0" fontId="35" fillId="10" borderId="7" xfId="0" applyFont="1" applyFill="1" applyBorder="1" applyAlignment="1" applyProtection="1">
      <alignment horizontal="left" vertical="center" wrapText="1"/>
    </xf>
    <xf numFmtId="0" fontId="35" fillId="10" borderId="23" xfId="0" applyFont="1" applyFill="1" applyBorder="1" applyAlignment="1" applyProtection="1">
      <alignment horizontal="left" vertical="center" wrapText="1"/>
    </xf>
    <xf numFmtId="0" fontId="35" fillId="10" borderId="2" xfId="0" applyFont="1" applyFill="1" applyBorder="1" applyAlignment="1" applyProtection="1">
      <alignment horizontal="left" vertical="center" wrapText="1"/>
    </xf>
    <xf numFmtId="0" fontId="35" fillId="10" borderId="8" xfId="0" applyFont="1" applyFill="1" applyBorder="1" applyAlignment="1" applyProtection="1">
      <alignment horizontal="left" vertical="center" wrapText="1"/>
    </xf>
    <xf numFmtId="0" fontId="29" fillId="10" borderId="19" xfId="0" applyFont="1" applyFill="1" applyBorder="1" applyAlignment="1" applyProtection="1">
      <alignment horizontal="left" vertical="justify" wrapText="1"/>
    </xf>
    <xf numFmtId="0" fontId="29" fillId="10" borderId="20" xfId="0" applyFont="1" applyFill="1" applyBorder="1" applyAlignment="1" applyProtection="1">
      <alignment horizontal="left" vertical="justify" wrapText="1"/>
    </xf>
    <xf numFmtId="0" fontId="29" fillId="10" borderId="21" xfId="0" applyFont="1" applyFill="1" applyBorder="1" applyAlignment="1" applyProtection="1">
      <alignment horizontal="left" vertical="justify" wrapText="1"/>
    </xf>
    <xf numFmtId="0" fontId="29" fillId="0" borderId="17" xfId="0" applyFont="1" applyBorder="1" applyAlignment="1" applyProtection="1">
      <alignment horizontal="center" vertical="center"/>
    </xf>
    <xf numFmtId="0" fontId="29" fillId="0" borderId="63"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16" borderId="37" xfId="0" applyFont="1" applyFill="1" applyBorder="1" applyAlignment="1" applyProtection="1">
      <alignment horizontal="center" vertical="center"/>
    </xf>
    <xf numFmtId="0" fontId="38" fillId="15" borderId="4" xfId="0" applyFont="1" applyFill="1" applyBorder="1" applyAlignment="1">
      <alignment horizontal="center" vertical="center" wrapText="1"/>
    </xf>
    <xf numFmtId="0" fontId="38" fillId="15" borderId="5" xfId="0" applyFont="1" applyFill="1" applyBorder="1" applyAlignment="1">
      <alignment horizontal="center" vertical="center" wrapText="1"/>
    </xf>
    <xf numFmtId="14" fontId="40" fillId="0" borderId="3" xfId="0" applyNumberFormat="1" applyFont="1" applyBorder="1" applyAlignment="1" applyProtection="1">
      <alignment horizontal="center" vertical="center" wrapText="1"/>
      <protection locked="0"/>
    </xf>
    <xf numFmtId="14" fontId="40" fillId="0" borderId="4" xfId="0" applyNumberFormat="1" applyFont="1" applyBorder="1" applyAlignment="1" applyProtection="1">
      <alignment horizontal="center" vertical="center" wrapText="1"/>
      <protection locked="0"/>
    </xf>
    <xf numFmtId="14" fontId="40" fillId="0" borderId="5" xfId="0" applyNumberFormat="1" applyFont="1" applyBorder="1" applyAlignment="1" applyProtection="1">
      <alignment horizontal="center" vertical="center" wrapText="1"/>
      <protection locked="0"/>
    </xf>
    <xf numFmtId="0" fontId="31" fillId="20" borderId="17" xfId="0" applyFont="1" applyFill="1" applyBorder="1" applyAlignment="1">
      <alignment horizontal="center" vertical="center"/>
    </xf>
    <xf numFmtId="0" fontId="31" fillId="20" borderId="63" xfId="0" applyFont="1" applyFill="1" applyBorder="1" applyAlignment="1">
      <alignment horizontal="center" vertical="center"/>
    </xf>
    <xf numFmtId="0" fontId="31" fillId="20" borderId="10" xfId="0" applyFont="1" applyFill="1" applyBorder="1" applyAlignment="1">
      <alignment horizontal="center" vertical="center"/>
    </xf>
    <xf numFmtId="49" fontId="38" fillId="10" borderId="17" xfId="0" applyNumberFormat="1" applyFont="1" applyFill="1" applyBorder="1" applyAlignment="1">
      <alignment horizontal="left" vertical="center" wrapText="1"/>
    </xf>
    <xf numFmtId="49" fontId="38" fillId="10" borderId="63" xfId="0" applyNumberFormat="1" applyFont="1" applyFill="1" applyBorder="1" applyAlignment="1">
      <alignment horizontal="left" vertical="center" wrapText="1"/>
    </xf>
    <xf numFmtId="49" fontId="38" fillId="10" borderId="10" xfId="0" applyNumberFormat="1" applyFont="1" applyFill="1" applyBorder="1" applyAlignment="1">
      <alignment horizontal="left" vertical="center" wrapText="1"/>
    </xf>
    <xf numFmtId="0" fontId="31" fillId="16" borderId="3" xfId="0" applyFont="1" applyFill="1" applyBorder="1" applyAlignment="1">
      <alignment horizontal="center" vertical="center" wrapText="1"/>
    </xf>
    <xf numFmtId="0" fontId="31" fillId="16" borderId="29" xfId="0" applyFont="1" applyFill="1" applyBorder="1" applyAlignment="1">
      <alignment horizontal="center" vertical="center" wrapText="1"/>
    </xf>
    <xf numFmtId="0" fontId="40" fillId="0" borderId="1" xfId="0" applyFont="1" applyBorder="1" applyAlignment="1" applyProtection="1">
      <alignment horizontal="center" vertical="center" wrapText="1"/>
      <protection locked="0"/>
    </xf>
    <xf numFmtId="0" fontId="40" fillId="0" borderId="1" xfId="0" applyFont="1" applyBorder="1" applyAlignment="1" applyProtection="1">
      <alignment horizontal="center"/>
      <protection locked="0"/>
    </xf>
    <xf numFmtId="0" fontId="40" fillId="0" borderId="1" xfId="0" applyFont="1" applyBorder="1" applyAlignment="1" applyProtection="1">
      <alignment horizontal="left" vertical="center" wrapText="1"/>
      <protection locked="0"/>
    </xf>
    <xf numFmtId="0" fontId="40" fillId="0" borderId="3"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40" fillId="0" borderId="3"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40" fillId="0" borderId="5" xfId="0" applyFont="1" applyBorder="1" applyAlignment="1" applyProtection="1">
      <alignment horizontal="center" vertical="center" wrapText="1"/>
      <protection locked="0"/>
    </xf>
    <xf numFmtId="0" fontId="40" fillId="0" borderId="5" xfId="0" applyFont="1" applyBorder="1" applyAlignment="1" applyProtection="1">
      <alignment horizontal="center"/>
      <protection locked="0"/>
    </xf>
    <xf numFmtId="0" fontId="31" fillId="20" borderId="17" xfId="0" applyFont="1" applyFill="1" applyBorder="1" applyAlignment="1">
      <alignment horizontal="left" vertical="center" wrapText="1"/>
    </xf>
    <xf numFmtId="0" fontId="31" fillId="20" borderId="63" xfId="0" applyFont="1" applyFill="1" applyBorder="1" applyAlignment="1">
      <alignment horizontal="left" vertical="center" wrapText="1"/>
    </xf>
    <xf numFmtId="0" fontId="31" fillId="20" borderId="10" xfId="0" applyFont="1" applyFill="1" applyBorder="1" applyAlignment="1">
      <alignment horizontal="left" vertical="center" wrapText="1"/>
    </xf>
    <xf numFmtId="0" fontId="38" fillId="15" borderId="75" xfId="0" applyFont="1" applyFill="1" applyBorder="1" applyAlignment="1">
      <alignment horizontal="center" vertical="center" wrapText="1"/>
    </xf>
    <xf numFmtId="0" fontId="40" fillId="10" borderId="1" xfId="0" applyFont="1" applyFill="1" applyBorder="1" applyAlignment="1" applyProtection="1">
      <alignment horizontal="center" vertical="center" wrapText="1"/>
      <protection locked="0"/>
    </xf>
    <xf numFmtId="0" fontId="31" fillId="16" borderId="38" xfId="0" applyFont="1" applyFill="1" applyBorder="1" applyAlignment="1">
      <alignment horizontal="center" vertical="center" wrapText="1"/>
    </xf>
    <xf numFmtId="0" fontId="31" fillId="16" borderId="39" xfId="0" applyFont="1" applyFill="1" applyBorder="1" applyAlignment="1">
      <alignment horizontal="center" vertical="center" wrapText="1"/>
    </xf>
    <xf numFmtId="0" fontId="31" fillId="16" borderId="50" xfId="0" applyFont="1" applyFill="1" applyBorder="1" applyAlignment="1">
      <alignment horizontal="center" vertical="center" wrapText="1"/>
    </xf>
    <xf numFmtId="0" fontId="31" fillId="16" borderId="40" xfId="0" applyFont="1" applyFill="1" applyBorder="1" applyAlignment="1">
      <alignment horizontal="center" vertical="center" wrapText="1"/>
    </xf>
    <xf numFmtId="0" fontId="31" fillId="16" borderId="26" xfId="0" applyFont="1" applyFill="1" applyBorder="1" applyAlignment="1">
      <alignment horizontal="center" vertical="center" wrapText="1"/>
    </xf>
    <xf numFmtId="0" fontId="31" fillId="16" borderId="51" xfId="0" applyFont="1" applyFill="1" applyBorder="1" applyAlignment="1">
      <alignment horizontal="center" vertical="center" wrapText="1"/>
    </xf>
    <xf numFmtId="0" fontId="31" fillId="16" borderId="1" xfId="0" applyFont="1" applyFill="1" applyBorder="1" applyAlignment="1">
      <alignment horizontal="center" vertical="center" wrapText="1"/>
    </xf>
    <xf numFmtId="0" fontId="31" fillId="15" borderId="4" xfId="0" applyFont="1" applyFill="1" applyBorder="1" applyAlignment="1">
      <alignment horizontal="center" vertical="center" wrapText="1"/>
    </xf>
    <xf numFmtId="0" fontId="31" fillId="15" borderId="5" xfId="0" applyFont="1" applyFill="1" applyBorder="1" applyAlignment="1">
      <alignment horizontal="center" vertical="center" wrapText="1"/>
    </xf>
    <xf numFmtId="0" fontId="38" fillId="15" borderId="3" xfId="0" applyFont="1" applyFill="1" applyBorder="1" applyAlignment="1">
      <alignment horizontal="left" vertical="center" wrapText="1"/>
    </xf>
    <xf numFmtId="0" fontId="38" fillId="15" borderId="4" xfId="0" applyFont="1" applyFill="1" applyBorder="1" applyAlignment="1">
      <alignment horizontal="left" vertical="center" wrapText="1"/>
    </xf>
    <xf numFmtId="0" fontId="62" fillId="0" borderId="5" xfId="0" applyFont="1" applyBorder="1" applyAlignment="1" applyProtection="1">
      <alignment horizontal="left" vertical="center" wrapText="1"/>
      <protection locked="0"/>
    </xf>
    <xf numFmtId="0" fontId="62" fillId="0" borderId="1" xfId="0" applyFont="1" applyBorder="1" applyAlignment="1" applyProtection="1">
      <alignment horizontal="left" vertical="center" wrapText="1"/>
      <protection locked="0"/>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15" borderId="3" xfId="0" applyFont="1" applyFill="1" applyBorder="1" applyAlignment="1">
      <alignment horizontal="center" vertical="center" wrapText="1"/>
    </xf>
    <xf numFmtId="0" fontId="62" fillId="0" borderId="3" xfId="0" applyFont="1" applyBorder="1" applyAlignment="1" applyProtection="1">
      <alignment horizontal="left" vertical="center" wrapText="1"/>
      <protection locked="0"/>
    </xf>
    <xf numFmtId="0" fontId="62" fillId="0" borderId="4" xfId="0" applyFont="1" applyBorder="1" applyAlignment="1" applyProtection="1">
      <alignment horizontal="left" vertical="center" wrapText="1"/>
      <protection locked="0"/>
    </xf>
    <xf numFmtId="0" fontId="38" fillId="15" borderId="5" xfId="0" applyFont="1" applyFill="1" applyBorder="1" applyAlignment="1">
      <alignment horizontal="left" vertical="center" wrapText="1"/>
    </xf>
    <xf numFmtId="0" fontId="39" fillId="15" borderId="3" xfId="0" applyFont="1" applyFill="1" applyBorder="1" applyAlignment="1">
      <alignment horizontal="left" vertical="center" wrapText="1"/>
    </xf>
    <xf numFmtId="0" fontId="39" fillId="15" borderId="4" xfId="0" applyFont="1" applyFill="1" applyBorder="1" applyAlignment="1">
      <alignment horizontal="left" vertical="center" wrapText="1"/>
    </xf>
    <xf numFmtId="0" fontId="39" fillId="15" borderId="5" xfId="0" applyFont="1" applyFill="1" applyBorder="1" applyAlignment="1">
      <alignment horizontal="left" vertical="center" wrapText="1"/>
    </xf>
    <xf numFmtId="0" fontId="38" fillId="13" borderId="24" xfId="0" applyFont="1" applyFill="1" applyBorder="1" applyAlignment="1">
      <alignment horizontal="left" vertical="center" wrapText="1"/>
    </xf>
    <xf numFmtId="0" fontId="38" fillId="13" borderId="0" xfId="0" applyFont="1" applyFill="1" applyBorder="1" applyAlignment="1">
      <alignment horizontal="left" vertical="center" wrapText="1"/>
    </xf>
    <xf numFmtId="0" fontId="38" fillId="13" borderId="14" xfId="0" applyFont="1" applyFill="1" applyBorder="1" applyAlignment="1">
      <alignment horizontal="left" vertical="center" wrapText="1"/>
    </xf>
    <xf numFmtId="0" fontId="38" fillId="13" borderId="15" xfId="0" applyFont="1" applyFill="1" applyBorder="1" applyAlignment="1">
      <alignment horizontal="left" vertical="center" wrapText="1"/>
    </xf>
    <xf numFmtId="1" fontId="38" fillId="15" borderId="4" xfId="0" applyNumberFormat="1" applyFont="1" applyFill="1" applyBorder="1" applyAlignment="1">
      <alignment horizontal="center" vertical="center" wrapText="1"/>
    </xf>
    <xf numFmtId="0" fontId="31" fillId="15" borderId="75" xfId="0" applyFont="1" applyFill="1" applyBorder="1" applyAlignment="1">
      <alignment horizontal="center" vertical="center" textRotation="90" wrapText="1"/>
    </xf>
    <xf numFmtId="0" fontId="31" fillId="15" borderId="4" xfId="0" applyFont="1" applyFill="1" applyBorder="1" applyAlignment="1">
      <alignment horizontal="center" vertical="center" textRotation="90" wrapText="1"/>
    </xf>
    <xf numFmtId="0" fontId="31" fillId="15" borderId="5" xfId="0" applyFont="1" applyFill="1" applyBorder="1" applyAlignment="1">
      <alignment horizontal="center" vertical="center" textRotation="90" wrapText="1"/>
    </xf>
    <xf numFmtId="0" fontId="31" fillId="13" borderId="24" xfId="0" applyFont="1" applyFill="1" applyBorder="1" applyAlignment="1">
      <alignment horizontal="left" vertical="justify" wrapText="1"/>
    </xf>
    <xf numFmtId="0" fontId="31" fillId="13" borderId="0" xfId="0" applyFont="1" applyFill="1" applyBorder="1" applyAlignment="1">
      <alignment horizontal="left" vertical="justify" wrapText="1"/>
    </xf>
    <xf numFmtId="0" fontId="31" fillId="13" borderId="25" xfId="0" applyFont="1" applyFill="1" applyBorder="1" applyAlignment="1">
      <alignment horizontal="left" vertical="justify" wrapText="1"/>
    </xf>
    <xf numFmtId="0" fontId="38" fillId="13" borderId="0" xfId="0" applyFont="1" applyFill="1" applyBorder="1" applyAlignment="1">
      <alignment horizontal="center" vertical="center" wrapText="1"/>
    </xf>
    <xf numFmtId="0" fontId="38" fillId="13" borderId="25" xfId="0" applyFont="1" applyFill="1" applyBorder="1" applyAlignment="1">
      <alignment horizontal="center" vertical="center" wrapText="1"/>
    </xf>
    <xf numFmtId="0" fontId="38" fillId="13" borderId="15" xfId="0" applyFont="1" applyFill="1" applyBorder="1" applyAlignment="1">
      <alignment horizontal="center" vertical="center" wrapText="1"/>
    </xf>
    <xf numFmtId="0" fontId="38" fillId="13" borderId="16" xfId="0" applyFont="1" applyFill="1" applyBorder="1" applyAlignment="1">
      <alignment horizontal="center" vertical="center" wrapText="1"/>
    </xf>
    <xf numFmtId="0" fontId="39" fillId="15" borderId="75" xfId="0" applyFont="1" applyFill="1" applyBorder="1" applyAlignment="1">
      <alignment horizontal="left" vertical="center" wrapText="1"/>
    </xf>
    <xf numFmtId="0" fontId="62" fillId="0" borderId="5" xfId="0" applyFont="1" applyBorder="1" applyAlignment="1" applyProtection="1">
      <alignment horizontal="center" vertical="center" wrapText="1"/>
      <protection locked="0"/>
    </xf>
    <xf numFmtId="0" fontId="62" fillId="0" borderId="1" xfId="0" applyFont="1" applyBorder="1" applyAlignment="1" applyProtection="1">
      <alignment horizontal="center" vertical="center" wrapText="1"/>
      <protection locked="0"/>
    </xf>
    <xf numFmtId="0" fontId="62" fillId="0" borderId="1" xfId="0" applyFont="1" applyBorder="1" applyAlignment="1" applyProtection="1">
      <alignment horizontal="center"/>
      <protection locked="0"/>
    </xf>
    <xf numFmtId="0" fontId="62" fillId="0" borderId="3" xfId="0" applyFont="1" applyBorder="1" applyAlignment="1" applyProtection="1">
      <alignment horizontal="center" vertical="center" wrapText="1"/>
      <protection locked="0"/>
    </xf>
    <xf numFmtId="0" fontId="62" fillId="0" borderId="4" xfId="0" applyFont="1" applyBorder="1" applyAlignment="1" applyProtection="1">
      <alignment horizontal="center" vertical="center" wrapText="1"/>
      <protection locked="0"/>
    </xf>
    <xf numFmtId="0" fontId="38" fillId="0" borderId="1" xfId="0" applyFont="1" applyBorder="1" applyAlignment="1" applyProtection="1">
      <alignment horizontal="center" wrapText="1"/>
      <protection locked="0"/>
    </xf>
    <xf numFmtId="0" fontId="38" fillId="0" borderId="1" xfId="0" applyFont="1" applyBorder="1" applyAlignment="1" applyProtection="1">
      <alignment horizontal="left" wrapText="1"/>
      <protection locked="0"/>
    </xf>
    <xf numFmtId="0" fontId="38" fillId="0" borderId="1" xfId="0" applyFont="1" applyBorder="1" applyAlignment="1" applyProtection="1">
      <alignment horizontal="center" vertical="center" wrapText="1"/>
      <protection locked="0"/>
    </xf>
    <xf numFmtId="0" fontId="62" fillId="0" borderId="11" xfId="0" applyFont="1" applyBorder="1" applyAlignment="1" applyProtection="1">
      <alignment horizontal="left" vertical="center" wrapText="1"/>
      <protection locked="0"/>
    </xf>
    <xf numFmtId="0" fontId="62" fillId="0" borderId="13" xfId="0" applyFont="1" applyBorder="1" applyAlignment="1" applyProtection="1">
      <alignment horizontal="left" vertical="center" wrapText="1"/>
      <protection locked="0"/>
    </xf>
    <xf numFmtId="0" fontId="62" fillId="0" borderId="24" xfId="0" applyFont="1" applyBorder="1" applyAlignment="1" applyProtection="1">
      <alignment horizontal="left" vertical="center" wrapText="1"/>
      <protection locked="0"/>
    </xf>
    <xf numFmtId="0" fontId="62" fillId="0" borderId="25" xfId="0" applyFont="1" applyBorder="1" applyAlignment="1" applyProtection="1">
      <alignment horizontal="left" vertical="center" wrapText="1"/>
      <protection locked="0"/>
    </xf>
    <xf numFmtId="0" fontId="62" fillId="0" borderId="14" xfId="0" applyFont="1" applyBorder="1" applyAlignment="1" applyProtection="1">
      <alignment horizontal="left" vertical="center" wrapText="1"/>
      <protection locked="0"/>
    </xf>
    <xf numFmtId="0" fontId="62" fillId="0" borderId="16" xfId="0" applyFont="1" applyBorder="1" applyAlignment="1" applyProtection="1">
      <alignment horizontal="left" vertical="center" wrapText="1"/>
      <protection locked="0"/>
    </xf>
    <xf numFmtId="0" fontId="38" fillId="0" borderId="5" xfId="0" applyFont="1" applyBorder="1" applyAlignment="1" applyProtection="1">
      <alignment horizontal="center" vertical="center" wrapText="1"/>
      <protection locked="0"/>
    </xf>
    <xf numFmtId="0" fontId="31" fillId="16" borderId="65" xfId="0" applyFont="1" applyFill="1" applyBorder="1" applyAlignment="1">
      <alignment horizontal="center" vertical="center" wrapText="1"/>
    </xf>
    <xf numFmtId="0" fontId="31" fillId="16" borderId="72" xfId="0" applyFont="1" applyFill="1" applyBorder="1" applyAlignment="1">
      <alignment horizontal="center" vertical="center" wrapText="1"/>
    </xf>
    <xf numFmtId="0" fontId="31" fillId="16" borderId="55" xfId="0" applyFont="1" applyFill="1" applyBorder="1" applyAlignment="1">
      <alignment horizontal="center" vertical="center" wrapText="1"/>
    </xf>
    <xf numFmtId="0" fontId="38" fillId="0" borderId="5" xfId="0" applyFont="1" applyBorder="1" applyAlignment="1" applyProtection="1">
      <alignment horizontal="left" wrapText="1"/>
      <protection locked="0"/>
    </xf>
    <xf numFmtId="0" fontId="31" fillId="16" borderId="64" xfId="0" applyFont="1" applyFill="1" applyBorder="1" applyAlignment="1">
      <alignment horizontal="center" vertical="center" wrapText="1"/>
    </xf>
    <xf numFmtId="0" fontId="31" fillId="16" borderId="49" xfId="0" applyFont="1" applyFill="1" applyBorder="1" applyAlignment="1">
      <alignment horizontal="center" vertical="center" wrapText="1"/>
    </xf>
    <xf numFmtId="1" fontId="38" fillId="15" borderId="3" xfId="0" applyNumberFormat="1" applyFont="1" applyFill="1" applyBorder="1" applyAlignment="1">
      <alignment horizontal="center" vertical="center" wrapText="1"/>
    </xf>
    <xf numFmtId="14" fontId="63" fillId="0" borderId="3" xfId="0" applyNumberFormat="1" applyFont="1" applyBorder="1" applyAlignment="1" applyProtection="1">
      <alignment horizontal="center" vertical="center" wrapText="1"/>
      <protection locked="0"/>
    </xf>
    <xf numFmtId="0" fontId="63" fillId="0" borderId="4" xfId="0" applyFont="1" applyBorder="1" applyAlignment="1" applyProtection="1">
      <alignment horizontal="center" vertical="center" wrapText="1"/>
      <protection locked="0"/>
    </xf>
    <xf numFmtId="0" fontId="63" fillId="0" borderId="5" xfId="0" applyFont="1" applyBorder="1" applyAlignment="1" applyProtection="1">
      <alignment horizontal="center" vertical="center" wrapText="1"/>
      <protection locked="0"/>
    </xf>
    <xf numFmtId="0" fontId="63" fillId="0" borderId="3" xfId="0" applyFont="1" applyBorder="1" applyAlignment="1" applyProtection="1">
      <alignment horizontal="left" vertical="center" wrapText="1"/>
      <protection locked="0"/>
    </xf>
    <xf numFmtId="0" fontId="63" fillId="0" borderId="4" xfId="0" applyFont="1" applyBorder="1" applyAlignment="1" applyProtection="1">
      <alignment horizontal="left" vertical="center" wrapText="1"/>
      <protection locked="0"/>
    </xf>
    <xf numFmtId="0" fontId="63" fillId="0" borderId="5" xfId="0" applyFont="1" applyBorder="1" applyAlignment="1" applyProtection="1">
      <alignment horizontal="left" vertical="center" wrapText="1"/>
      <protection locked="0"/>
    </xf>
    <xf numFmtId="0" fontId="63" fillId="0" borderId="3" xfId="0" applyFont="1" applyBorder="1" applyAlignment="1" applyProtection="1">
      <alignment horizontal="center" vertical="center" wrapText="1"/>
      <protection locked="0"/>
    </xf>
    <xf numFmtId="0" fontId="50" fillId="0" borderId="77" xfId="0" applyFont="1" applyBorder="1" applyAlignment="1" applyProtection="1">
      <alignment horizontal="center" vertical="center" wrapText="1"/>
      <protection locked="0"/>
    </xf>
    <xf numFmtId="0" fontId="50" fillId="0" borderId="4" xfId="0" applyFont="1" applyBorder="1" applyAlignment="1" applyProtection="1">
      <alignment horizontal="center" vertical="center" wrapText="1"/>
      <protection locked="0"/>
    </xf>
    <xf numFmtId="0" fontId="50" fillId="0" borderId="5" xfId="0" applyFont="1" applyBorder="1" applyAlignment="1" applyProtection="1">
      <alignment horizontal="center" vertical="center" wrapText="1"/>
      <protection locked="0"/>
    </xf>
    <xf numFmtId="0" fontId="50" fillId="0" borderId="3" xfId="0" applyFont="1" applyBorder="1" applyAlignment="1" applyProtection="1">
      <alignment horizontal="center" vertical="center" wrapText="1"/>
      <protection locked="0"/>
    </xf>
    <xf numFmtId="0" fontId="50" fillId="0" borderId="78" xfId="0" applyFont="1" applyBorder="1" applyAlignment="1" applyProtection="1">
      <alignment horizontal="center" vertical="center" wrapText="1"/>
      <protection locked="0"/>
    </xf>
    <xf numFmtId="0" fontId="50" fillId="0" borderId="3" xfId="0" applyFont="1" applyBorder="1" applyAlignment="1" applyProtection="1">
      <alignment horizontal="left" vertical="center" wrapText="1"/>
      <protection locked="0"/>
    </xf>
    <xf numFmtId="0" fontId="50" fillId="0" borderId="4" xfId="0" applyFont="1" applyBorder="1" applyAlignment="1" applyProtection="1">
      <alignment horizontal="left" vertical="center" wrapText="1"/>
      <protection locked="0"/>
    </xf>
    <xf numFmtId="0" fontId="50" fillId="0" borderId="5" xfId="0" applyFont="1" applyBorder="1" applyAlignment="1" applyProtection="1">
      <alignment horizontal="left" vertical="center" wrapText="1"/>
      <protection locked="0"/>
    </xf>
    <xf numFmtId="0" fontId="63" fillId="0" borderId="11" xfId="0" applyFont="1" applyBorder="1" applyAlignment="1" applyProtection="1">
      <alignment horizontal="left" vertical="center" wrapText="1"/>
      <protection locked="0"/>
    </xf>
    <xf numFmtId="0" fontId="63" fillId="0" borderId="13" xfId="0" applyFont="1" applyBorder="1" applyAlignment="1" applyProtection="1">
      <alignment horizontal="left" vertical="center" wrapText="1"/>
      <protection locked="0"/>
    </xf>
    <xf numFmtId="0" fontId="63" fillId="0" borderId="24" xfId="0" applyFont="1" applyBorder="1" applyAlignment="1" applyProtection="1">
      <alignment horizontal="left" vertical="center" wrapText="1"/>
      <protection locked="0"/>
    </xf>
    <xf numFmtId="0" fontId="63" fillId="0" borderId="25" xfId="0" applyFont="1" applyBorder="1" applyAlignment="1" applyProtection="1">
      <alignment horizontal="left" vertical="center" wrapText="1"/>
      <protection locked="0"/>
    </xf>
    <xf numFmtId="0" fontId="63" fillId="0" borderId="14" xfId="0" applyFont="1" applyBorder="1" applyAlignment="1" applyProtection="1">
      <alignment horizontal="left" vertical="center" wrapText="1"/>
      <protection locked="0"/>
    </xf>
    <xf numFmtId="0" fontId="63" fillId="0" borderId="16" xfId="0" applyFont="1" applyBorder="1" applyAlignment="1" applyProtection="1">
      <alignment horizontal="left" vertical="center" wrapText="1"/>
      <protection locked="0"/>
    </xf>
    <xf numFmtId="9" fontId="63" fillId="0" borderId="3" xfId="0" applyNumberFormat="1" applyFont="1" applyBorder="1" applyAlignment="1" applyProtection="1">
      <alignment horizontal="center" vertical="center" wrapText="1"/>
      <protection locked="0"/>
    </xf>
    <xf numFmtId="1" fontId="38" fillId="13" borderId="3" xfId="0" applyNumberFormat="1" applyFont="1" applyFill="1" applyBorder="1" applyAlignment="1">
      <alignment horizontal="center" vertical="center" wrapText="1"/>
    </xf>
    <xf numFmtId="0" fontId="38" fillId="13" borderId="4" xfId="0" applyFont="1" applyFill="1" applyBorder="1" applyAlignment="1">
      <alignment horizontal="center" vertical="center" wrapText="1"/>
    </xf>
    <xf numFmtId="0" fontId="38" fillId="13" borderId="5" xfId="0" applyFont="1" applyFill="1" applyBorder="1" applyAlignment="1">
      <alignment horizontal="center" vertical="center" wrapText="1"/>
    </xf>
    <xf numFmtId="0" fontId="38" fillId="13" borderId="3" xfId="0" applyFont="1" applyFill="1" applyBorder="1" applyAlignment="1">
      <alignment horizontal="center" vertical="center" wrapText="1"/>
    </xf>
    <xf numFmtId="0" fontId="50" fillId="0" borderId="11" xfId="0" applyFont="1" applyBorder="1" applyAlignment="1" applyProtection="1">
      <alignment horizontal="left" vertical="center" wrapText="1"/>
      <protection locked="0"/>
    </xf>
    <xf numFmtId="0" fontId="50" fillId="0" borderId="13" xfId="0" applyFont="1" applyBorder="1" applyAlignment="1" applyProtection="1">
      <alignment horizontal="left" vertical="center" wrapText="1"/>
      <protection locked="0"/>
    </xf>
    <xf numFmtId="0" fontId="50" fillId="0" borderId="24" xfId="0" applyFont="1" applyBorder="1" applyAlignment="1" applyProtection="1">
      <alignment horizontal="left" vertical="center" wrapText="1"/>
      <protection locked="0"/>
    </xf>
    <xf numFmtId="0" fontId="50" fillId="0" borderId="25" xfId="0" applyFont="1" applyBorder="1" applyAlignment="1" applyProtection="1">
      <alignment horizontal="left" vertical="center" wrapText="1"/>
      <protection locked="0"/>
    </xf>
    <xf numFmtId="0" fontId="50" fillId="0" borderId="14" xfId="0" applyFont="1" applyBorder="1" applyAlignment="1" applyProtection="1">
      <alignment horizontal="left" vertical="center" wrapText="1"/>
      <protection locked="0"/>
    </xf>
    <xf numFmtId="0" fontId="50" fillId="0" borderId="16" xfId="0" applyFont="1" applyBorder="1" applyAlignment="1" applyProtection="1">
      <alignment horizontal="left" vertical="center" wrapText="1"/>
      <protection locked="0"/>
    </xf>
    <xf numFmtId="0" fontId="50" fillId="0" borderId="5" xfId="0" applyFont="1" applyBorder="1" applyAlignment="1" applyProtection="1">
      <alignment horizontal="center"/>
      <protection locked="0"/>
    </xf>
    <xf numFmtId="0" fontId="38" fillId="0" borderId="38" xfId="0" applyFont="1" applyBorder="1" applyAlignment="1">
      <alignment horizontal="left" vertical="top"/>
    </xf>
    <xf numFmtId="0" fontId="38" fillId="0" borderId="52" xfId="0" applyFont="1" applyBorder="1" applyAlignment="1">
      <alignment horizontal="left" vertical="top"/>
    </xf>
    <xf numFmtId="0" fontId="38" fillId="0" borderId="67" xfId="0" applyFont="1" applyBorder="1" applyAlignment="1">
      <alignment horizontal="left" vertical="top"/>
    </xf>
    <xf numFmtId="0" fontId="38" fillId="0" borderId="68" xfId="0" applyFont="1" applyBorder="1" applyAlignment="1">
      <alignment horizontal="left" vertical="top"/>
    </xf>
    <xf numFmtId="0" fontId="38" fillId="0" borderId="40" xfId="0" applyFont="1" applyBorder="1" applyAlignment="1">
      <alignment horizontal="left" vertical="top"/>
    </xf>
    <xf numFmtId="0" fontId="38" fillId="0" borderId="53" xfId="0" applyFont="1" applyBorder="1" applyAlignment="1">
      <alignment horizontal="left" vertical="top"/>
    </xf>
    <xf numFmtId="0" fontId="31" fillId="0" borderId="17" xfId="0" applyFont="1" applyBorder="1" applyAlignment="1">
      <alignment horizontal="center" vertical="center"/>
    </xf>
    <xf numFmtId="0" fontId="31" fillId="0" borderId="63" xfId="0" applyFont="1" applyBorder="1" applyAlignment="1">
      <alignment horizontal="center" vertical="center"/>
    </xf>
    <xf numFmtId="0" fontId="31" fillId="0" borderId="10" xfId="0" applyFont="1" applyBorder="1" applyAlignment="1">
      <alignment horizontal="center" vertical="center"/>
    </xf>
    <xf numFmtId="165" fontId="29" fillId="20" borderId="17" xfId="0" applyNumberFormat="1" applyFont="1" applyFill="1" applyBorder="1" applyAlignment="1">
      <alignment horizontal="center" vertical="center"/>
    </xf>
    <xf numFmtId="165" fontId="29" fillId="20" borderId="10" xfId="0" applyNumberFormat="1" applyFont="1" applyFill="1" applyBorder="1" applyAlignment="1">
      <alignment horizontal="center" vertical="center"/>
    </xf>
    <xf numFmtId="0" fontId="49" fillId="0" borderId="11" xfId="0" applyFont="1" applyBorder="1" applyAlignment="1">
      <alignment horizontal="center" vertical="center"/>
    </xf>
    <xf numFmtId="0" fontId="49" fillId="0" borderId="13" xfId="0" applyFont="1" applyBorder="1" applyAlignment="1">
      <alignment horizontal="center" vertical="center"/>
    </xf>
    <xf numFmtId="0" fontId="49" fillId="0" borderId="24" xfId="0" applyFont="1" applyBorder="1" applyAlignment="1">
      <alignment horizontal="center" vertical="center"/>
    </xf>
    <xf numFmtId="0" fontId="49" fillId="0" borderId="25" xfId="0" applyFont="1" applyBorder="1" applyAlignment="1">
      <alignment horizontal="center" vertical="center"/>
    </xf>
    <xf numFmtId="0" fontId="49" fillId="0" borderId="14" xfId="0" applyFont="1" applyBorder="1" applyAlignment="1">
      <alignment horizontal="center" vertical="center"/>
    </xf>
    <xf numFmtId="0" fontId="49" fillId="0" borderId="16" xfId="0" applyFont="1" applyBorder="1" applyAlignment="1">
      <alignment horizontal="center" vertical="center"/>
    </xf>
    <xf numFmtId="0" fontId="31" fillId="0" borderId="17" xfId="0" applyFont="1" applyBorder="1" applyAlignment="1">
      <alignment horizontal="left"/>
    </xf>
    <xf numFmtId="0" fontId="31" fillId="0" borderId="10" xfId="0" applyFont="1" applyBorder="1" applyAlignment="1">
      <alignment horizontal="left"/>
    </xf>
    <xf numFmtId="0" fontId="31" fillId="0" borderId="14" xfId="0" applyFont="1" applyBorder="1" applyAlignment="1">
      <alignment horizontal="left" wrapText="1"/>
    </xf>
    <xf numFmtId="0" fontId="31" fillId="0" borderId="16" xfId="0" applyFont="1" applyBorder="1" applyAlignment="1">
      <alignment horizontal="left" wrapText="1"/>
    </xf>
    <xf numFmtId="0" fontId="31" fillId="0" borderId="17" xfId="0" applyFont="1" applyBorder="1" applyAlignment="1">
      <alignment horizontal="left" wrapText="1"/>
    </xf>
    <xf numFmtId="0" fontId="31" fillId="0" borderId="10" xfId="0" applyFont="1" applyBorder="1" applyAlignment="1">
      <alignment horizontal="left" wrapText="1"/>
    </xf>
    <xf numFmtId="0" fontId="31" fillId="16" borderId="18" xfId="0" applyFont="1" applyFill="1" applyBorder="1" applyAlignment="1">
      <alignment horizontal="center" vertical="center" wrapText="1"/>
    </xf>
    <xf numFmtId="0" fontId="31" fillId="16" borderId="72" xfId="0" applyFont="1" applyFill="1" applyBorder="1" applyAlignment="1">
      <alignment horizontal="center" vertical="center"/>
    </xf>
    <xf numFmtId="0" fontId="38" fillId="0" borderId="22"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6"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37" xfId="0" applyFont="1" applyBorder="1" applyAlignment="1">
      <alignment horizontal="center" vertical="center" wrapText="1"/>
    </xf>
    <xf numFmtId="0" fontId="31" fillId="0" borderId="14" xfId="0" applyFont="1" applyBorder="1" applyAlignment="1">
      <alignment horizontal="left"/>
    </xf>
    <xf numFmtId="0" fontId="31" fillId="0" borderId="16" xfId="0" applyFont="1" applyBorder="1" applyAlignment="1">
      <alignment horizontal="left"/>
    </xf>
    <xf numFmtId="0" fontId="31" fillId="0" borderId="15" xfId="0" applyFont="1" applyBorder="1" applyAlignment="1">
      <alignment horizontal="left" wrapText="1"/>
    </xf>
    <xf numFmtId="0" fontId="31" fillId="0" borderId="24" xfId="0" applyFont="1" applyBorder="1" applyAlignment="1">
      <alignment horizontal="left" vertical="center" wrapText="1"/>
    </xf>
    <xf numFmtId="0" fontId="31" fillId="0" borderId="0" xfId="0" applyFont="1" applyBorder="1" applyAlignment="1">
      <alignment horizontal="left" vertical="center" wrapText="1"/>
    </xf>
    <xf numFmtId="0" fontId="31" fillId="0" borderId="7" xfId="0" applyFont="1" applyBorder="1" applyAlignment="1">
      <alignment horizontal="left" vertical="center" wrapText="1"/>
    </xf>
    <xf numFmtId="0" fontId="31" fillId="0" borderId="37" xfId="0" applyFont="1" applyBorder="1" applyAlignment="1">
      <alignment horizontal="left" vertical="center" wrapText="1"/>
    </xf>
    <xf numFmtId="0" fontId="31" fillId="0" borderId="2" xfId="0" applyFont="1" applyBorder="1" applyAlignment="1">
      <alignment horizontal="left" vertical="center" wrapText="1"/>
    </xf>
    <xf numFmtId="0" fontId="31" fillId="0" borderId="8" xfId="0" applyFont="1" applyBorder="1" applyAlignment="1">
      <alignment horizontal="left" vertical="center" wrapText="1"/>
    </xf>
    <xf numFmtId="0" fontId="38" fillId="0" borderId="70" xfId="0" applyFont="1" applyBorder="1" applyAlignment="1" applyProtection="1">
      <alignment horizontal="center"/>
      <protection locked="0"/>
    </xf>
    <xf numFmtId="0" fontId="38" fillId="0" borderId="71" xfId="0" applyFont="1" applyBorder="1" applyAlignment="1" applyProtection="1">
      <alignment horizontal="center"/>
      <protection locked="0"/>
    </xf>
    <xf numFmtId="0" fontId="31" fillId="0" borderId="63" xfId="0" applyFont="1" applyBorder="1" applyAlignment="1">
      <alignment horizontal="left" wrapText="1"/>
    </xf>
    <xf numFmtId="0" fontId="38" fillId="0" borderId="19" xfId="0" applyFont="1" applyBorder="1" applyAlignment="1" applyProtection="1">
      <alignment horizontal="center" vertical="center" wrapText="1"/>
      <protection locked="0"/>
    </xf>
    <xf numFmtId="0" fontId="38" fillId="0" borderId="20" xfId="0" applyFont="1" applyBorder="1" applyAlignment="1" applyProtection="1">
      <alignment horizontal="center" vertical="center" wrapText="1"/>
      <protection locked="0"/>
    </xf>
    <xf numFmtId="0" fontId="38" fillId="0" borderId="27"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36" xfId="0" applyFont="1" applyBorder="1" applyAlignment="1" applyProtection="1">
      <alignment horizontal="center" vertical="center" wrapText="1"/>
      <protection locked="0"/>
    </xf>
    <xf numFmtId="0" fontId="38" fillId="0" borderId="76" xfId="0" applyFont="1" applyBorder="1" applyAlignment="1" applyProtection="1">
      <alignment horizontal="center" vertical="center" wrapText="1"/>
      <protection locked="0"/>
    </xf>
    <xf numFmtId="0" fontId="38" fillId="0" borderId="37" xfId="0" applyFont="1" applyBorder="1" applyAlignment="1" applyProtection="1">
      <alignment horizontal="center" vertical="center" wrapText="1"/>
      <protection locked="0"/>
    </xf>
    <xf numFmtId="14" fontId="62" fillId="0" borderId="3" xfId="0" applyNumberFormat="1" applyFont="1" applyBorder="1" applyAlignment="1" applyProtection="1">
      <alignment horizontal="center" vertical="center" wrapText="1"/>
      <protection locked="0"/>
    </xf>
    <xf numFmtId="14" fontId="62" fillId="0" borderId="4" xfId="0" applyNumberFormat="1" applyFont="1" applyBorder="1" applyAlignment="1" applyProtection="1">
      <alignment horizontal="center" vertical="center" wrapText="1"/>
      <protection locked="0"/>
    </xf>
    <xf numFmtId="14" fontId="62" fillId="0" borderId="5" xfId="0" applyNumberFormat="1" applyFont="1" applyBorder="1" applyAlignment="1" applyProtection="1">
      <alignment horizontal="center" vertical="center" wrapText="1"/>
      <protection locked="0"/>
    </xf>
    <xf numFmtId="0" fontId="38" fillId="0" borderId="76" xfId="0" applyFont="1" applyBorder="1" applyAlignment="1" applyProtection="1">
      <alignment horizontal="center" wrapText="1"/>
      <protection locked="0"/>
    </xf>
    <xf numFmtId="0" fontId="38" fillId="0" borderId="21" xfId="0" applyFont="1" applyBorder="1" applyAlignment="1" applyProtection="1">
      <alignment horizontal="center" wrapText="1"/>
      <protection locked="0"/>
    </xf>
    <xf numFmtId="0" fontId="38" fillId="0" borderId="37" xfId="0" applyFont="1" applyBorder="1" applyAlignment="1" applyProtection="1">
      <alignment horizontal="center" wrapText="1"/>
      <protection locked="0"/>
    </xf>
    <xf numFmtId="0" fontId="38" fillId="0" borderId="8" xfId="0" applyFont="1" applyBorder="1" applyAlignment="1" applyProtection="1">
      <alignment horizontal="center" wrapText="1"/>
      <protection locked="0"/>
    </xf>
    <xf numFmtId="1" fontId="38" fillId="15" borderId="5" xfId="0" applyNumberFormat="1" applyFont="1" applyFill="1" applyBorder="1" applyAlignment="1">
      <alignment horizontal="center" vertical="center" wrapText="1"/>
    </xf>
    <xf numFmtId="0" fontId="31" fillId="16" borderId="66" xfId="0" applyFont="1" applyFill="1" applyBorder="1" applyAlignment="1">
      <alignment horizontal="center" vertical="center" wrapText="1"/>
    </xf>
    <xf numFmtId="0" fontId="31" fillId="16" borderId="73" xfId="0" applyFont="1" applyFill="1" applyBorder="1" applyAlignment="1">
      <alignment horizontal="center" vertical="center" wrapText="1"/>
    </xf>
    <xf numFmtId="0" fontId="31" fillId="16" borderId="66" xfId="0" applyFont="1" applyFill="1" applyBorder="1" applyAlignment="1">
      <alignment horizontal="center" vertical="center"/>
    </xf>
    <xf numFmtId="0" fontId="31" fillId="16" borderId="73" xfId="0" applyFont="1" applyFill="1" applyBorder="1" applyAlignment="1">
      <alignment horizontal="center" vertical="center"/>
    </xf>
    <xf numFmtId="0" fontId="28" fillId="16" borderId="3" xfId="0" applyFont="1" applyFill="1" applyBorder="1" applyAlignment="1">
      <alignment horizontal="center" vertical="center" wrapText="1"/>
    </xf>
    <xf numFmtId="0" fontId="28" fillId="16" borderId="4" xfId="0" applyFont="1" applyFill="1" applyBorder="1" applyAlignment="1">
      <alignment horizontal="center" vertical="center" wrapText="1"/>
    </xf>
    <xf numFmtId="0" fontId="28" fillId="16" borderId="45" xfId="0" applyFont="1" applyFill="1" applyBorder="1" applyAlignment="1">
      <alignment horizontal="center" vertical="center" wrapText="1"/>
    </xf>
    <xf numFmtId="0" fontId="28" fillId="16" borderId="46" xfId="0" applyFont="1" applyFill="1" applyBorder="1" applyAlignment="1">
      <alignment horizontal="center" vertical="center" wrapText="1"/>
    </xf>
    <xf numFmtId="0" fontId="28" fillId="16" borderId="22" xfId="0" applyFont="1" applyFill="1" applyBorder="1" applyAlignment="1">
      <alignment horizontal="center" vertical="center" wrapText="1"/>
    </xf>
    <xf numFmtId="0" fontId="29" fillId="16" borderId="20" xfId="0" applyFont="1" applyFill="1" applyBorder="1" applyAlignment="1">
      <alignment horizontal="center" vertical="center" wrapText="1"/>
    </xf>
    <xf numFmtId="0" fontId="29" fillId="16" borderId="21" xfId="0" applyFont="1" applyFill="1" applyBorder="1" applyAlignment="1">
      <alignment horizontal="center" vertical="center" wrapText="1"/>
    </xf>
    <xf numFmtId="0" fontId="21" fillId="4" borderId="64" xfId="0" applyFont="1" applyFill="1" applyBorder="1" applyAlignment="1">
      <alignment horizontal="center" vertical="center" wrapText="1"/>
    </xf>
    <xf numFmtId="0" fontId="21" fillId="4" borderId="49"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2" fillId="0" borderId="64" xfId="0" applyFont="1" applyBorder="1" applyAlignment="1">
      <alignment horizontal="center" vertical="top" wrapText="1"/>
    </xf>
    <xf numFmtId="0" fontId="22" fillId="0" borderId="49" xfId="0" applyFont="1" applyBorder="1" applyAlignment="1">
      <alignment horizontal="center" vertical="top" wrapText="1"/>
    </xf>
    <xf numFmtId="0" fontId="22" fillId="0" borderId="18" xfId="0" applyFont="1" applyBorder="1" applyAlignment="1">
      <alignment horizontal="center" vertical="top" wrapText="1"/>
    </xf>
    <xf numFmtId="0" fontId="21" fillId="4" borderId="64" xfId="0" applyFont="1" applyFill="1" applyBorder="1" applyAlignment="1">
      <alignment horizontal="center" vertical="top" wrapText="1"/>
    </xf>
    <xf numFmtId="0" fontId="21" fillId="4" borderId="49" xfId="0" applyFont="1" applyFill="1" applyBorder="1" applyAlignment="1">
      <alignment horizontal="center" vertical="top" wrapText="1"/>
    </xf>
    <xf numFmtId="0" fontId="21" fillId="4" borderId="18" xfId="0" applyFont="1" applyFill="1" applyBorder="1" applyAlignment="1">
      <alignment horizontal="center" vertical="top" wrapText="1"/>
    </xf>
    <xf numFmtId="0" fontId="7" fillId="0" borderId="1" xfId="0" applyFont="1" applyBorder="1" applyAlignment="1">
      <alignment vertical="top"/>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1" fillId="0" borderId="17" xfId="0" applyFont="1" applyBorder="1" applyAlignment="1">
      <alignment horizontal="center" vertical="center"/>
    </xf>
    <xf numFmtId="0" fontId="1" fillId="0" borderId="63" xfId="0" applyFont="1" applyBorder="1" applyAlignment="1">
      <alignment horizontal="center" vertical="center"/>
    </xf>
    <xf numFmtId="0" fontId="1" fillId="0" borderId="10" xfId="0" applyFont="1" applyBorder="1" applyAlignment="1">
      <alignment horizontal="center" vertical="center"/>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0" borderId="1" xfId="0" applyFont="1" applyFill="1" applyBorder="1" applyAlignment="1">
      <alignment vertical="top"/>
    </xf>
    <xf numFmtId="0" fontId="7" fillId="10" borderId="1" xfId="0" applyFont="1" applyFill="1" applyBorder="1" applyAlignment="1">
      <alignment vertical="top" wrapText="1"/>
    </xf>
    <xf numFmtId="0" fontId="7" fillId="0" borderId="1" xfId="0" applyFont="1" applyBorder="1" applyAlignment="1">
      <alignment vertical="top" wrapText="1"/>
    </xf>
    <xf numFmtId="0" fontId="64" fillId="0" borderId="1" xfId="0" applyFont="1" applyBorder="1" applyAlignment="1">
      <alignment horizontal="center" vertical="center"/>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5" xfId="0" applyFont="1" applyBorder="1" applyAlignment="1">
      <alignment horizontal="center"/>
    </xf>
    <xf numFmtId="0" fontId="0" fillId="3" borderId="3" xfId="0" applyFill="1" applyBorder="1" applyAlignment="1">
      <alignment horizontal="center" vertical="center" wrapText="1"/>
    </xf>
    <xf numFmtId="0" fontId="19" fillId="0" borderId="3" xfId="0" applyFont="1" applyBorder="1" applyAlignment="1">
      <alignment horizontal="center" vertical="center" textRotation="90" wrapText="1"/>
    </xf>
    <xf numFmtId="0" fontId="19" fillId="0" borderId="4" xfId="0" applyFont="1" applyBorder="1" applyAlignment="1">
      <alignment horizontal="center" vertical="center" textRotation="90" wrapText="1"/>
    </xf>
    <xf numFmtId="0" fontId="19" fillId="0" borderId="5" xfId="0" applyFont="1" applyBorder="1" applyAlignment="1">
      <alignment horizontal="center" vertical="center" textRotation="90" wrapText="1"/>
    </xf>
    <xf numFmtId="0" fontId="3" fillId="0" borderId="0" xfId="0" applyFont="1" applyBorder="1" applyAlignment="1">
      <alignment horizontal="center" vertical="center" wrapText="1"/>
    </xf>
    <xf numFmtId="0" fontId="7" fillId="0" borderId="0" xfId="0" applyFont="1" applyBorder="1" applyAlignment="1">
      <alignment wrapText="1"/>
    </xf>
  </cellXfs>
  <cellStyles count="1">
    <cellStyle name="Normal" xfId="0" builtinId="0"/>
  </cellStyles>
  <dxfs count="437">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317500</xdr:colOff>
      <xdr:row>1</xdr:row>
      <xdr:rowOff>63500</xdr:rowOff>
    </xdr:from>
    <xdr:to>
      <xdr:col>1</xdr:col>
      <xdr:colOff>1492250</xdr:colOff>
      <xdr:row>4</xdr:row>
      <xdr:rowOff>254000</xdr:rowOff>
    </xdr:to>
    <xdr:pic>
      <xdr:nvPicPr>
        <xdr:cNvPr id="2" name="Picture 2" descr="D:\Manual de Identidad Corporativa\Manual JPG\MANUAL ANI FINAL PRIMERA PARTE-02.jpg">
          <a:extLst>
            <a:ext uri="{FF2B5EF4-FFF2-40B4-BE49-F238E27FC236}">
              <a16:creationId xmlns:a16="http://schemas.microsoft.com/office/drawing/2014/main" id="{74E7DF5B-374B-4C5F-A5B4-919A81D14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571500" y="333375"/>
          <a:ext cx="11747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3</xdr:row>
      <xdr:rowOff>71438</xdr:rowOff>
    </xdr:from>
    <xdr:to>
      <xdr:col>2</xdr:col>
      <xdr:colOff>1249795</xdr:colOff>
      <xdr:row>6</xdr:row>
      <xdr:rowOff>250031</xdr:rowOff>
    </xdr:to>
    <xdr:pic>
      <xdr:nvPicPr>
        <xdr:cNvPr id="2" name="Picture 2" descr="D:\Manual de Identidad Corporativa\Manual JPG\MANUAL ANI FINAL PRIMERA PARTE-02.jpg">
          <a:extLst>
            <a:ext uri="{FF2B5EF4-FFF2-40B4-BE49-F238E27FC236}">
              <a16:creationId xmlns:a16="http://schemas.microsoft.com/office/drawing/2014/main" id="{AF8FAA0F-7B76-48A2-8E27-CA26BFDC4E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1047750" y="762001"/>
          <a:ext cx="1154545" cy="857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4</xdr:row>
      <xdr:rowOff>85725</xdr:rowOff>
    </xdr:to>
    <xdr:pic>
      <xdr:nvPicPr>
        <xdr:cNvPr id="33175" name="Picture 11" descr="colombia bn">
          <a:extLst>
            <a:ext uri="{FF2B5EF4-FFF2-40B4-BE49-F238E27FC236}">
              <a16:creationId xmlns:a16="http://schemas.microsoft.com/office/drawing/2014/main" id="{C419868C-5610-4490-AA64-BCD341AFDC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275167</xdr:colOff>
      <xdr:row>1</xdr:row>
      <xdr:rowOff>63500</xdr:rowOff>
    </xdr:from>
    <xdr:to>
      <xdr:col>4</xdr:col>
      <xdr:colOff>127962</xdr:colOff>
      <xdr:row>4</xdr:row>
      <xdr:rowOff>222250</xdr:rowOff>
    </xdr:to>
    <xdr:pic>
      <xdr:nvPicPr>
        <xdr:cNvPr id="3" name="Picture 2" descr="D:\Manual de Identidad Corporativa\Manual JPG\MANUAL ANI FINAL PRIMERA PARTE-02.jpg">
          <a:extLst>
            <a:ext uri="{FF2B5EF4-FFF2-40B4-BE49-F238E27FC236}">
              <a16:creationId xmlns:a16="http://schemas.microsoft.com/office/drawing/2014/main" id="{9B29DD95-B05D-40B2-A58B-BA9333A593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966" t="30461" r="25232" b="22282"/>
        <a:stretch>
          <a:fillRect/>
        </a:stretch>
      </xdr:blipFill>
      <xdr:spPr bwMode="auto">
        <a:xfrm>
          <a:off x="455084" y="222250"/>
          <a:ext cx="115454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779317</xdr:colOff>
      <xdr:row>5</xdr:row>
      <xdr:rowOff>74220</xdr:rowOff>
    </xdr:from>
    <xdr:to>
      <xdr:col>2</xdr:col>
      <xdr:colOff>1816386</xdr:colOff>
      <xdr:row>8</xdr:row>
      <xdr:rowOff>247402</xdr:rowOff>
    </xdr:to>
    <xdr:pic>
      <xdr:nvPicPr>
        <xdr:cNvPr id="2" name="Picture 2" descr="D:\Manual de Identidad Corporativa\Manual JPG\MANUAL ANI FINAL PRIMERA PARTE-02.jpg">
          <a:extLst>
            <a:ext uri="{FF2B5EF4-FFF2-40B4-BE49-F238E27FC236}">
              <a16:creationId xmlns:a16="http://schemas.microsoft.com/office/drawing/2014/main" id="{59658C9B-6D46-4823-83B3-5C68476206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1818408" y="494804"/>
          <a:ext cx="1037069" cy="10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360795</xdr:colOff>
      <xdr:row>1</xdr:row>
      <xdr:rowOff>72161</xdr:rowOff>
    </xdr:from>
    <xdr:to>
      <xdr:col>2</xdr:col>
      <xdr:colOff>620567</xdr:colOff>
      <xdr:row>4</xdr:row>
      <xdr:rowOff>390592</xdr:rowOff>
    </xdr:to>
    <xdr:pic>
      <xdr:nvPicPr>
        <xdr:cNvPr id="2" name="Picture 2" descr="D:\Manual de Identidad Corporativa\Manual JPG\MANUAL ANI FINAL PRIMERA PARTE-02.jpg">
          <a:extLst>
            <a:ext uri="{FF2B5EF4-FFF2-40B4-BE49-F238E27FC236}">
              <a16:creationId xmlns:a16="http://schemas.microsoft.com/office/drawing/2014/main" id="{0BC58FF2-FD93-48EC-A154-3BD3A6FA95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360795" y="375229"/>
          <a:ext cx="1154545" cy="118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M63"/>
  <sheetViews>
    <sheetView showGridLines="0" zoomScale="60" zoomScaleNormal="60" workbookViewId="0">
      <selection activeCell="D10" sqref="D10:G10"/>
    </sheetView>
  </sheetViews>
  <sheetFormatPr baseColWidth="10" defaultColWidth="11.42578125" defaultRowHeight="20.25" x14ac:dyDescent="0.3"/>
  <cols>
    <col min="1" max="1" width="3.7109375" style="244" customWidth="1"/>
    <col min="2" max="2" width="28.85546875" style="244" customWidth="1"/>
    <col min="3" max="4" width="55" style="234" customWidth="1"/>
    <col min="5" max="5" width="28.85546875" style="244" customWidth="1"/>
    <col min="6" max="7" width="55" style="234" customWidth="1"/>
    <col min="8" max="8" width="24.28515625" style="244" customWidth="1"/>
    <col min="9" max="16384" width="11.42578125" style="244"/>
  </cols>
  <sheetData>
    <row r="1" spans="2:8" ht="21" thickBot="1" x14ac:dyDescent="0.35"/>
    <row r="2" spans="2:8" x14ac:dyDescent="0.3">
      <c r="B2" s="245"/>
      <c r="C2" s="462" t="s">
        <v>0</v>
      </c>
      <c r="D2" s="463"/>
      <c r="E2" s="463"/>
      <c r="F2" s="464"/>
      <c r="G2" s="269" t="s">
        <v>1</v>
      </c>
    </row>
    <row r="3" spans="2:8" x14ac:dyDescent="0.3">
      <c r="B3" s="246"/>
      <c r="C3" s="465" t="s">
        <v>2</v>
      </c>
      <c r="D3" s="466"/>
      <c r="E3" s="466"/>
      <c r="F3" s="467"/>
      <c r="G3" s="270" t="s">
        <v>3</v>
      </c>
    </row>
    <row r="4" spans="2:8" x14ac:dyDescent="0.3">
      <c r="B4" s="246"/>
      <c r="C4" s="465" t="s">
        <v>4</v>
      </c>
      <c r="D4" s="466"/>
      <c r="E4" s="466"/>
      <c r="F4" s="467"/>
      <c r="G4" s="271" t="s">
        <v>449</v>
      </c>
    </row>
    <row r="5" spans="2:8" ht="24" customHeight="1" thickBot="1" x14ac:dyDescent="0.35">
      <c r="B5" s="247"/>
      <c r="C5" s="459" t="s">
        <v>6</v>
      </c>
      <c r="D5" s="460"/>
      <c r="E5" s="460"/>
      <c r="F5" s="461"/>
      <c r="G5" s="272" t="s">
        <v>7</v>
      </c>
    </row>
    <row r="6" spans="2:8" x14ac:dyDescent="0.3">
      <c r="B6" s="468"/>
      <c r="C6" s="468"/>
      <c r="D6" s="468"/>
      <c r="E6" s="468"/>
      <c r="F6" s="468"/>
      <c r="G6" s="468"/>
      <c r="H6" s="468"/>
    </row>
    <row r="7" spans="2:8" x14ac:dyDescent="0.3">
      <c r="B7" s="469"/>
      <c r="C7" s="469"/>
      <c r="D7" s="469"/>
    </row>
    <row r="8" spans="2:8" ht="39" customHeight="1" thickBot="1" x14ac:dyDescent="0.35">
      <c r="B8" s="469"/>
      <c r="C8" s="469"/>
      <c r="D8" s="469"/>
      <c r="E8" s="248"/>
      <c r="F8" s="249" t="s">
        <v>8</v>
      </c>
      <c r="G8" s="250" t="s">
        <v>442</v>
      </c>
    </row>
    <row r="9" spans="2:8" ht="30.75" customHeight="1" thickBot="1" x14ac:dyDescent="0.35">
      <c r="B9" s="472" t="s">
        <v>9</v>
      </c>
      <c r="C9" s="473"/>
      <c r="D9" s="473"/>
      <c r="E9" s="473"/>
      <c r="F9" s="473"/>
      <c r="G9" s="474"/>
    </row>
    <row r="10" spans="2:8" ht="88.5" customHeight="1" thickBot="1" x14ac:dyDescent="0.35">
      <c r="B10" s="452" t="s">
        <v>10</v>
      </c>
      <c r="C10" s="453"/>
      <c r="D10" s="449" t="s">
        <v>11</v>
      </c>
      <c r="E10" s="450"/>
      <c r="F10" s="450"/>
      <c r="G10" s="451"/>
    </row>
    <row r="11" spans="2:8" ht="11.25" customHeight="1" x14ac:dyDescent="0.3">
      <c r="B11" s="470"/>
      <c r="C11" s="470"/>
      <c r="D11" s="448"/>
      <c r="E11" s="448"/>
      <c r="F11" s="448"/>
      <c r="G11" s="448"/>
    </row>
    <row r="12" spans="2:8" ht="11.25" customHeight="1" x14ac:dyDescent="0.3"/>
    <row r="13" spans="2:8" ht="23.25" customHeight="1" thickBot="1" x14ac:dyDescent="0.35">
      <c r="B13" s="244" t="s">
        <v>12</v>
      </c>
    </row>
    <row r="14" spans="2:8" ht="25.5" customHeight="1" thickBot="1" x14ac:dyDescent="0.35">
      <c r="B14" s="455" t="s">
        <v>6</v>
      </c>
      <c r="C14" s="456"/>
      <c r="D14" s="456"/>
      <c r="E14" s="456"/>
      <c r="F14" s="456"/>
      <c r="G14" s="457"/>
    </row>
    <row r="15" spans="2:8" ht="33" customHeight="1" thickBot="1" x14ac:dyDescent="0.35">
      <c r="B15" s="445" t="s">
        <v>13</v>
      </c>
      <c r="C15" s="446"/>
      <c r="D15" s="447"/>
      <c r="E15" s="445" t="s">
        <v>14</v>
      </c>
      <c r="F15" s="446"/>
      <c r="G15" s="447"/>
    </row>
    <row r="16" spans="2:8" ht="33" customHeight="1" thickBot="1" x14ac:dyDescent="0.35">
      <c r="B16" s="273" t="s">
        <v>15</v>
      </c>
      <c r="C16" s="273" t="s">
        <v>16</v>
      </c>
      <c r="D16" s="329" t="s">
        <v>17</v>
      </c>
      <c r="E16" s="273" t="s">
        <v>15</v>
      </c>
      <c r="F16" s="273" t="s">
        <v>18</v>
      </c>
      <c r="G16" s="273" t="s">
        <v>19</v>
      </c>
    </row>
    <row r="17" spans="2:7" ht="75" customHeight="1" x14ac:dyDescent="0.3">
      <c r="B17" s="426" t="s">
        <v>20</v>
      </c>
      <c r="C17" s="434"/>
      <c r="D17" s="437"/>
      <c r="E17" s="426" t="s">
        <v>21</v>
      </c>
      <c r="F17" s="298"/>
      <c r="G17" s="458"/>
    </row>
    <row r="18" spans="2:7" ht="75" customHeight="1" x14ac:dyDescent="0.3">
      <c r="B18" s="427"/>
      <c r="C18" s="435"/>
      <c r="D18" s="438"/>
      <c r="E18" s="427"/>
      <c r="F18" s="291"/>
      <c r="G18" s="454"/>
    </row>
    <row r="19" spans="2:7" ht="75" customHeight="1" x14ac:dyDescent="0.3">
      <c r="B19" s="427"/>
      <c r="C19" s="435"/>
      <c r="D19" s="438"/>
      <c r="E19" s="427"/>
      <c r="F19" s="291"/>
      <c r="G19" s="292"/>
    </row>
    <row r="20" spans="2:7" ht="75" customHeight="1" x14ac:dyDescent="0.3">
      <c r="B20" s="427"/>
      <c r="C20" s="435"/>
      <c r="D20" s="438"/>
      <c r="E20" s="427"/>
      <c r="F20" s="291"/>
      <c r="G20" s="292"/>
    </row>
    <row r="21" spans="2:7" ht="75" customHeight="1" x14ac:dyDescent="0.3">
      <c r="B21" s="427"/>
      <c r="C21" s="435"/>
      <c r="D21" s="438"/>
      <c r="E21" s="427"/>
      <c r="F21" s="291"/>
      <c r="G21" s="292"/>
    </row>
    <row r="22" spans="2:7" ht="75" customHeight="1" thickBot="1" x14ac:dyDescent="0.35">
      <c r="B22" s="428"/>
      <c r="C22" s="436"/>
      <c r="D22" s="439"/>
      <c r="E22" s="428"/>
      <c r="F22" s="293"/>
      <c r="G22" s="294"/>
    </row>
    <row r="23" spans="2:7" ht="75" customHeight="1" x14ac:dyDescent="0.3">
      <c r="B23" s="426" t="s">
        <v>22</v>
      </c>
      <c r="C23" s="295"/>
      <c r="D23" s="296"/>
      <c r="E23" s="426" t="s">
        <v>23</v>
      </c>
      <c r="F23" s="306"/>
      <c r="G23" s="380" t="s">
        <v>24</v>
      </c>
    </row>
    <row r="24" spans="2:7" ht="75" customHeight="1" x14ac:dyDescent="0.3">
      <c r="B24" s="427"/>
      <c r="C24" s="397"/>
      <c r="D24" s="380"/>
      <c r="E24" s="427"/>
      <c r="F24" s="303" t="s">
        <v>25</v>
      </c>
      <c r="G24" s="380"/>
    </row>
    <row r="25" spans="2:7" ht="94.5" customHeight="1" x14ac:dyDescent="0.35">
      <c r="B25" s="427"/>
      <c r="C25" s="297"/>
      <c r="D25" s="380"/>
      <c r="E25" s="427"/>
      <c r="F25" s="307" t="s">
        <v>26</v>
      </c>
      <c r="G25" s="380"/>
    </row>
    <row r="26" spans="2:7" ht="75" customHeight="1" x14ac:dyDescent="0.35">
      <c r="B26" s="427"/>
      <c r="C26" s="297"/>
      <c r="D26" s="380"/>
      <c r="E26" s="427"/>
      <c r="F26" s="291" t="s">
        <v>27</v>
      </c>
      <c r="G26" s="380"/>
    </row>
    <row r="27" spans="2:7" ht="75" customHeight="1" x14ac:dyDescent="0.3">
      <c r="B27" s="427"/>
      <c r="C27" s="291"/>
      <c r="D27" s="380"/>
      <c r="E27" s="427"/>
      <c r="F27" s="291" t="s">
        <v>28</v>
      </c>
      <c r="G27" s="380"/>
    </row>
    <row r="28" spans="2:7" ht="75" customHeight="1" x14ac:dyDescent="0.3">
      <c r="B28" s="427"/>
      <c r="C28" s="291"/>
      <c r="D28" s="380"/>
      <c r="E28" s="427"/>
      <c r="F28" s="291" t="s">
        <v>29</v>
      </c>
      <c r="G28" s="380"/>
    </row>
    <row r="29" spans="2:7" ht="75" customHeight="1" x14ac:dyDescent="0.3">
      <c r="B29" s="427"/>
      <c r="C29" s="291"/>
      <c r="D29" s="380"/>
      <c r="E29" s="427"/>
      <c r="F29" s="291" t="s">
        <v>30</v>
      </c>
      <c r="G29" s="380"/>
    </row>
    <row r="30" spans="2:7" ht="75" customHeight="1" thickBot="1" x14ac:dyDescent="0.35">
      <c r="B30" s="428"/>
      <c r="C30" s="293"/>
      <c r="D30" s="308"/>
      <c r="E30" s="428"/>
      <c r="F30" s="293"/>
      <c r="G30" s="308"/>
    </row>
    <row r="31" spans="2:7" ht="92.25" customHeight="1" x14ac:dyDescent="0.3">
      <c r="B31" s="426" t="s">
        <v>31</v>
      </c>
      <c r="C31" s="380" t="s">
        <v>32</v>
      </c>
      <c r="D31" s="330" t="s">
        <v>33</v>
      </c>
      <c r="E31" s="426" t="s">
        <v>34</v>
      </c>
      <c r="F31" s="304"/>
      <c r="G31" s="309"/>
    </row>
    <row r="32" spans="2:7" ht="75" customHeight="1" x14ac:dyDescent="0.3">
      <c r="B32" s="427"/>
      <c r="C32" s="301" t="s">
        <v>35</v>
      </c>
      <c r="D32" s="355" t="s">
        <v>36</v>
      </c>
      <c r="E32" s="427"/>
      <c r="F32" s="310"/>
      <c r="G32" s="292"/>
    </row>
    <row r="33" spans="1:7" ht="93" customHeight="1" x14ac:dyDescent="0.3">
      <c r="A33" s="244" t="s">
        <v>37</v>
      </c>
      <c r="B33" s="427"/>
      <c r="C33" s="432" t="s">
        <v>38</v>
      </c>
      <c r="D33" s="380" t="s">
        <v>39</v>
      </c>
      <c r="E33" s="427"/>
      <c r="F33" s="310"/>
      <c r="G33" s="380"/>
    </row>
    <row r="34" spans="1:7" ht="75" customHeight="1" x14ac:dyDescent="0.3">
      <c r="B34" s="427"/>
      <c r="C34" s="432"/>
      <c r="D34" s="454" t="s">
        <v>40</v>
      </c>
      <c r="E34" s="427"/>
      <c r="F34" s="310"/>
      <c r="G34" s="380"/>
    </row>
    <row r="35" spans="1:7" ht="85.5" customHeight="1" x14ac:dyDescent="0.3">
      <c r="B35" s="427"/>
      <c r="C35" s="291" t="s">
        <v>41</v>
      </c>
      <c r="D35" s="454"/>
      <c r="E35" s="427"/>
      <c r="F35" s="311"/>
      <c r="G35" s="380"/>
    </row>
    <row r="36" spans="1:7" ht="75" customHeight="1" x14ac:dyDescent="0.3">
      <c r="B36" s="427"/>
      <c r="C36" s="291"/>
      <c r="D36" s="380" t="s">
        <v>42</v>
      </c>
      <c r="E36" s="427"/>
      <c r="F36" s="311"/>
      <c r="G36" s="380"/>
    </row>
    <row r="37" spans="1:7" ht="75" customHeight="1" x14ac:dyDescent="0.3">
      <c r="B37" s="427"/>
      <c r="C37" s="291"/>
      <c r="D37" s="380" t="s">
        <v>43</v>
      </c>
      <c r="E37" s="427"/>
      <c r="F37" s="311"/>
      <c r="G37" s="380"/>
    </row>
    <row r="38" spans="1:7" ht="75" customHeight="1" x14ac:dyDescent="0.3">
      <c r="B38" s="427"/>
      <c r="C38" s="291"/>
      <c r="D38" s="380" t="s">
        <v>44</v>
      </c>
      <c r="E38" s="427"/>
      <c r="F38" s="311"/>
      <c r="G38" s="380"/>
    </row>
    <row r="39" spans="1:7" ht="75" customHeight="1" x14ac:dyDescent="0.3">
      <c r="B39" s="427"/>
      <c r="C39" s="291"/>
      <c r="D39" s="380" t="s">
        <v>45</v>
      </c>
      <c r="E39" s="427"/>
      <c r="F39" s="311"/>
      <c r="G39" s="380"/>
    </row>
    <row r="40" spans="1:7" ht="75" customHeight="1" thickBot="1" x14ac:dyDescent="0.35">
      <c r="B40" s="428"/>
      <c r="C40" s="291"/>
      <c r="D40" s="380"/>
      <c r="E40" s="428"/>
      <c r="F40" s="312"/>
      <c r="G40" s="294"/>
    </row>
    <row r="41" spans="1:7" ht="75" customHeight="1" x14ac:dyDescent="0.3">
      <c r="B41" s="440" t="s">
        <v>46</v>
      </c>
      <c r="C41" s="299" t="s">
        <v>47</v>
      </c>
      <c r="D41" s="381" t="s">
        <v>48</v>
      </c>
      <c r="E41" s="426" t="s">
        <v>49</v>
      </c>
      <c r="F41" s="304" t="s">
        <v>50</v>
      </c>
      <c r="G41" s="437" t="s">
        <v>51</v>
      </c>
    </row>
    <row r="42" spans="1:7" ht="75" customHeight="1" x14ac:dyDescent="0.3">
      <c r="B42" s="441"/>
      <c r="C42" s="382"/>
      <c r="D42" s="380"/>
      <c r="E42" s="427"/>
      <c r="F42" s="313"/>
      <c r="G42" s="438"/>
    </row>
    <row r="43" spans="1:7" ht="75" customHeight="1" x14ac:dyDescent="0.3">
      <c r="B43" s="441"/>
      <c r="C43" s="300" t="s">
        <v>52</v>
      </c>
      <c r="D43" s="380" t="s">
        <v>53</v>
      </c>
      <c r="E43" s="427"/>
      <c r="F43" s="313"/>
      <c r="G43" s="292"/>
    </row>
    <row r="44" spans="1:7" ht="75" customHeight="1" x14ac:dyDescent="0.3">
      <c r="B44" s="441"/>
      <c r="C44" s="300"/>
      <c r="D44" s="301" t="s">
        <v>54</v>
      </c>
      <c r="E44" s="427"/>
      <c r="F44" s="313"/>
      <c r="G44" s="292"/>
    </row>
    <row r="45" spans="1:7" ht="75" customHeight="1" x14ac:dyDescent="0.3">
      <c r="B45" s="441"/>
      <c r="C45" s="300"/>
      <c r="D45" s="301"/>
      <c r="E45" s="427"/>
      <c r="F45" s="313"/>
      <c r="G45" s="292"/>
    </row>
    <row r="46" spans="1:7" ht="75" customHeight="1" x14ac:dyDescent="0.3">
      <c r="B46" s="441"/>
      <c r="C46" s="300"/>
      <c r="D46" s="301"/>
      <c r="E46" s="427"/>
      <c r="F46" s="313"/>
      <c r="G46" s="292"/>
    </row>
    <row r="47" spans="1:7" ht="75" customHeight="1" thickBot="1" x14ac:dyDescent="0.35">
      <c r="B47" s="442"/>
      <c r="C47" s="302"/>
      <c r="D47" s="308"/>
      <c r="E47" s="428"/>
      <c r="F47" s="293"/>
      <c r="G47" s="292"/>
    </row>
    <row r="48" spans="1:7" ht="75" customHeight="1" x14ac:dyDescent="0.3">
      <c r="B48" s="426" t="s">
        <v>55</v>
      </c>
      <c r="C48" s="295"/>
      <c r="D48" s="296"/>
      <c r="E48" s="426" t="s">
        <v>56</v>
      </c>
      <c r="F48" s="314"/>
      <c r="G48" s="381"/>
    </row>
    <row r="49" spans="2:13" ht="75" customHeight="1" x14ac:dyDescent="0.3">
      <c r="B49" s="427"/>
      <c r="C49" s="303"/>
      <c r="D49" s="380"/>
      <c r="E49" s="427"/>
      <c r="F49" s="291"/>
      <c r="G49" s="380"/>
    </row>
    <row r="50" spans="2:13" ht="75" customHeight="1" x14ac:dyDescent="0.3">
      <c r="B50" s="427"/>
      <c r="C50" s="383"/>
      <c r="D50" s="380"/>
      <c r="E50" s="427"/>
      <c r="F50" s="291"/>
      <c r="G50" s="380"/>
    </row>
    <row r="51" spans="2:13" ht="75" customHeight="1" thickBot="1" x14ac:dyDescent="0.35">
      <c r="B51" s="428"/>
      <c r="C51" s="293"/>
      <c r="D51" s="308"/>
      <c r="E51" s="428"/>
      <c r="F51" s="293"/>
      <c r="G51" s="315"/>
    </row>
    <row r="52" spans="2:13" ht="75" customHeight="1" x14ac:dyDescent="0.3">
      <c r="B52" s="426" t="s">
        <v>57</v>
      </c>
      <c r="C52" s="304"/>
      <c r="D52" s="296"/>
      <c r="E52" s="426" t="s">
        <v>57</v>
      </c>
      <c r="F52" s="298"/>
      <c r="G52" s="292"/>
    </row>
    <row r="53" spans="2:13" ht="75" customHeight="1" x14ac:dyDescent="0.3">
      <c r="B53" s="427"/>
      <c r="C53" s="471"/>
      <c r="D53" s="380"/>
      <c r="E53" s="427"/>
      <c r="F53" s="291"/>
      <c r="G53" s="292"/>
    </row>
    <row r="54" spans="2:13" ht="75" customHeight="1" x14ac:dyDescent="0.3">
      <c r="B54" s="427"/>
      <c r="C54" s="471"/>
      <c r="D54" s="380"/>
      <c r="E54" s="427"/>
      <c r="F54" s="291"/>
      <c r="G54" s="292"/>
    </row>
    <row r="55" spans="2:13" ht="75" customHeight="1" x14ac:dyDescent="0.3">
      <c r="B55" s="427"/>
      <c r="C55" s="383"/>
      <c r="D55" s="380"/>
      <c r="E55" s="427"/>
      <c r="F55" s="291"/>
      <c r="G55" s="292"/>
    </row>
    <row r="56" spans="2:13" ht="75" customHeight="1" thickBot="1" x14ac:dyDescent="0.35">
      <c r="B56" s="428"/>
      <c r="C56" s="293"/>
      <c r="D56" s="305"/>
      <c r="E56" s="428"/>
      <c r="F56" s="293"/>
      <c r="G56" s="294"/>
    </row>
    <row r="57" spans="2:13" ht="39.75" customHeight="1" x14ac:dyDescent="0.3">
      <c r="B57" s="236"/>
      <c r="C57" s="237"/>
      <c r="D57" s="238"/>
      <c r="E57" s="251"/>
      <c r="G57" s="239"/>
    </row>
    <row r="58" spans="2:13" s="252" customFormat="1" ht="36.75" customHeight="1" thickBot="1" x14ac:dyDescent="0.35">
      <c r="B58" s="433" t="s">
        <v>58</v>
      </c>
      <c r="C58" s="433"/>
      <c r="D58" s="433"/>
      <c r="E58" s="433"/>
      <c r="F58" s="433"/>
      <c r="G58" s="433"/>
    </row>
    <row r="59" spans="2:13" s="253" customFormat="1" ht="44.25" customHeight="1" thickBot="1" x14ac:dyDescent="0.25">
      <c r="B59" s="445" t="s">
        <v>59</v>
      </c>
      <c r="C59" s="446"/>
      <c r="D59" s="447"/>
      <c r="E59" s="445" t="s">
        <v>60</v>
      </c>
      <c r="F59" s="446"/>
      <c r="G59" s="447"/>
      <c r="H59" s="240"/>
      <c r="I59" s="240"/>
      <c r="J59" s="240"/>
      <c r="K59" s="240"/>
      <c r="L59" s="240"/>
      <c r="M59" s="235"/>
    </row>
    <row r="60" spans="2:13" s="255" customFormat="1" ht="39" customHeight="1" thickBot="1" x14ac:dyDescent="0.35">
      <c r="B60" s="429" t="s">
        <v>61</v>
      </c>
      <c r="C60" s="430"/>
      <c r="D60" s="331" t="s">
        <v>62</v>
      </c>
      <c r="E60" s="431" t="s">
        <v>61</v>
      </c>
      <c r="F60" s="431"/>
      <c r="G60" s="274" t="s">
        <v>62</v>
      </c>
      <c r="H60" s="241"/>
      <c r="I60" s="241"/>
      <c r="J60" s="241"/>
      <c r="K60" s="241"/>
      <c r="L60" s="241"/>
      <c r="M60" s="254"/>
    </row>
    <row r="61" spans="2:13" ht="45.75" customHeight="1" thickBot="1" x14ac:dyDescent="0.35">
      <c r="B61" s="422" t="s">
        <v>63</v>
      </c>
      <c r="C61" s="423"/>
      <c r="D61" s="336"/>
      <c r="E61" s="443" t="s">
        <v>64</v>
      </c>
      <c r="F61" s="443"/>
      <c r="G61" s="424"/>
      <c r="H61" s="242"/>
      <c r="I61" s="242"/>
      <c r="J61" s="242"/>
      <c r="K61" s="242"/>
      <c r="L61" s="242"/>
      <c r="M61" s="252"/>
    </row>
    <row r="62" spans="2:13" ht="45.75" customHeight="1" thickBot="1" x14ac:dyDescent="0.35">
      <c r="B62" s="422" t="s">
        <v>65</v>
      </c>
      <c r="C62" s="423"/>
      <c r="D62" s="243"/>
      <c r="E62" s="444"/>
      <c r="F62" s="444"/>
      <c r="G62" s="425"/>
      <c r="H62" s="242"/>
      <c r="I62" s="242"/>
      <c r="J62" s="242"/>
      <c r="K62" s="242"/>
      <c r="L62" s="242"/>
      <c r="M62" s="252"/>
    </row>
    <row r="63" spans="2:13" ht="39.75" customHeight="1" x14ac:dyDescent="0.3">
      <c r="B63" s="236"/>
      <c r="C63" s="237"/>
      <c r="D63" s="238"/>
      <c r="E63" s="251"/>
      <c r="G63" s="239"/>
    </row>
  </sheetData>
  <sheetProtection selectLockedCells="1"/>
  <mergeCells count="42">
    <mergeCell ref="C5:F5"/>
    <mergeCell ref="E52:E56"/>
    <mergeCell ref="B48:B51"/>
    <mergeCell ref="E48:E51"/>
    <mergeCell ref="C2:F2"/>
    <mergeCell ref="C3:F3"/>
    <mergeCell ref="E41:E47"/>
    <mergeCell ref="B6:H6"/>
    <mergeCell ref="C4:F4"/>
    <mergeCell ref="E31:E40"/>
    <mergeCell ref="B7:D8"/>
    <mergeCell ref="B11:C11"/>
    <mergeCell ref="E15:G15"/>
    <mergeCell ref="B15:D15"/>
    <mergeCell ref="C53:C54"/>
    <mergeCell ref="B9:G9"/>
    <mergeCell ref="D11:G11"/>
    <mergeCell ref="D10:G10"/>
    <mergeCell ref="B10:C10"/>
    <mergeCell ref="B52:B56"/>
    <mergeCell ref="D34:D35"/>
    <mergeCell ref="G41:G42"/>
    <mergeCell ref="B17:B22"/>
    <mergeCell ref="E23:E30"/>
    <mergeCell ref="B14:G14"/>
    <mergeCell ref="G17:G18"/>
    <mergeCell ref="B23:B30"/>
    <mergeCell ref="B61:C61"/>
    <mergeCell ref="G61:G62"/>
    <mergeCell ref="E17:E22"/>
    <mergeCell ref="B60:C60"/>
    <mergeCell ref="E60:F60"/>
    <mergeCell ref="C33:C34"/>
    <mergeCell ref="B58:G58"/>
    <mergeCell ref="C17:C22"/>
    <mergeCell ref="D17:D22"/>
    <mergeCell ref="B31:B40"/>
    <mergeCell ref="B41:B47"/>
    <mergeCell ref="E61:F62"/>
    <mergeCell ref="B62:C62"/>
    <mergeCell ref="B59:D59"/>
    <mergeCell ref="E59:G59"/>
  </mergeCells>
  <pageMargins left="0.70866141732283472" right="0.70866141732283472" top="0.74803149606299213" bottom="0.74803149606299213" header="0.31496062992125984" footer="0.31496062992125984"/>
  <pageSetup scale="25" fitToHeight="2"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B3:N88"/>
  <sheetViews>
    <sheetView topLeftCell="A9" workbookViewId="0">
      <selection activeCell="D22" sqref="D22"/>
    </sheetView>
  </sheetViews>
  <sheetFormatPr baseColWidth="10" defaultColWidth="9.140625" defaultRowHeight="12.75" x14ac:dyDescent="0.2"/>
  <cols>
    <col min="1" max="1" width="4.42578125" customWidth="1"/>
    <col min="2" max="2" width="45.7109375" customWidth="1"/>
    <col min="3" max="3" width="28.5703125" customWidth="1"/>
    <col min="4" max="4" width="26.28515625" customWidth="1"/>
    <col min="5" max="5" width="18" customWidth="1"/>
    <col min="6" max="7" width="17.85546875" customWidth="1"/>
    <col min="8" max="8" width="20.42578125" customWidth="1"/>
    <col min="9" max="12" width="11.42578125" customWidth="1"/>
    <col min="13" max="13" width="7" customWidth="1"/>
    <col min="14" max="14" width="22.140625" customWidth="1"/>
    <col min="15" max="256" width="11.42578125" customWidth="1"/>
  </cols>
  <sheetData>
    <row r="3" spans="2:14" x14ac:dyDescent="0.2">
      <c r="J3" t="s">
        <v>369</v>
      </c>
      <c r="K3" t="s">
        <v>370</v>
      </c>
      <c r="L3" t="s">
        <v>371</v>
      </c>
      <c r="N3" s="5"/>
    </row>
    <row r="4" spans="2:14" ht="107.25" customHeight="1" x14ac:dyDescent="0.2">
      <c r="B4" t="s">
        <v>75</v>
      </c>
      <c r="D4" t="s">
        <v>372</v>
      </c>
      <c r="G4" t="s">
        <v>147</v>
      </c>
      <c r="H4" t="s">
        <v>148</v>
      </c>
      <c r="J4" s="8" t="s">
        <v>373</v>
      </c>
      <c r="K4" s="8" t="s">
        <v>374</v>
      </c>
      <c r="L4" s="8" t="s">
        <v>375</v>
      </c>
      <c r="N4" s="19" t="s">
        <v>289</v>
      </c>
    </row>
    <row r="5" spans="2:14" x14ac:dyDescent="0.2">
      <c r="B5" t="s">
        <v>376</v>
      </c>
      <c r="D5">
        <v>1</v>
      </c>
      <c r="G5" t="s">
        <v>377</v>
      </c>
      <c r="H5" t="s">
        <v>377</v>
      </c>
      <c r="J5">
        <v>0</v>
      </c>
      <c r="K5">
        <v>0</v>
      </c>
      <c r="L5">
        <v>0</v>
      </c>
      <c r="N5" s="5" t="s">
        <v>363</v>
      </c>
    </row>
    <row r="6" spans="2:14" x14ac:dyDescent="0.2">
      <c r="B6" t="s">
        <v>85</v>
      </c>
      <c r="D6">
        <v>0</v>
      </c>
      <c r="J6">
        <v>1</v>
      </c>
      <c r="K6">
        <v>1</v>
      </c>
      <c r="L6">
        <v>1</v>
      </c>
      <c r="N6" s="5" t="s">
        <v>295</v>
      </c>
    </row>
    <row r="7" spans="2:14" ht="38.25" x14ac:dyDescent="0.2">
      <c r="B7" t="s">
        <v>378</v>
      </c>
      <c r="N7" s="20" t="s">
        <v>364</v>
      </c>
    </row>
    <row r="8" spans="2:14" ht="76.5" x14ac:dyDescent="0.2">
      <c r="B8" t="s">
        <v>379</v>
      </c>
      <c r="D8" s="20" t="s">
        <v>243</v>
      </c>
      <c r="E8" s="20" t="s">
        <v>380</v>
      </c>
      <c r="F8" s="20" t="s">
        <v>245</v>
      </c>
      <c r="G8" s="20" t="s">
        <v>381</v>
      </c>
      <c r="H8" s="20" t="s">
        <v>247</v>
      </c>
      <c r="N8" s="5" t="s">
        <v>362</v>
      </c>
    </row>
    <row r="9" spans="2:14" x14ac:dyDescent="0.2">
      <c r="B9" t="s">
        <v>382</v>
      </c>
      <c r="D9" s="52">
        <v>0</v>
      </c>
      <c r="E9" s="52">
        <v>0</v>
      </c>
      <c r="F9" s="52">
        <v>0</v>
      </c>
      <c r="G9" s="52">
        <v>0</v>
      </c>
      <c r="H9" s="52">
        <v>0</v>
      </c>
      <c r="N9" s="5"/>
    </row>
    <row r="10" spans="2:14" x14ac:dyDescent="0.2">
      <c r="B10" t="s">
        <v>80</v>
      </c>
      <c r="D10" s="52">
        <v>15</v>
      </c>
      <c r="E10" s="52">
        <v>15</v>
      </c>
      <c r="F10" s="52">
        <v>30</v>
      </c>
      <c r="G10" s="52">
        <v>15</v>
      </c>
      <c r="H10" s="52">
        <v>25</v>
      </c>
    </row>
    <row r="11" spans="2:14" x14ac:dyDescent="0.2">
      <c r="B11" s="5" t="s">
        <v>383</v>
      </c>
    </row>
    <row r="16" spans="2:14" ht="15.75" x14ac:dyDescent="0.2">
      <c r="B16" s="13">
        <v>1</v>
      </c>
      <c r="C16" s="16" t="s">
        <v>384</v>
      </c>
      <c r="D16" s="14"/>
      <c r="E16" s="46" t="s">
        <v>377</v>
      </c>
      <c r="I16" s="1097"/>
      <c r="J16" s="1098"/>
      <c r="K16" s="1098"/>
      <c r="L16" s="1098"/>
    </row>
    <row r="17" spans="2:12" ht="15.75" x14ac:dyDescent="0.2">
      <c r="B17" s="13">
        <v>2</v>
      </c>
      <c r="C17" s="16" t="s">
        <v>385</v>
      </c>
      <c r="D17" s="14"/>
      <c r="E17" s="14"/>
      <c r="I17" s="404"/>
      <c r="J17" s="405"/>
      <c r="K17" s="405"/>
      <c r="L17" s="405"/>
    </row>
    <row r="18" spans="2:12" ht="15.75" x14ac:dyDescent="0.2">
      <c r="B18" s="13">
        <v>3</v>
      </c>
      <c r="C18" s="16" t="s">
        <v>386</v>
      </c>
      <c r="D18" s="14"/>
      <c r="E18" s="14"/>
      <c r="I18" s="404"/>
      <c r="J18" s="405"/>
      <c r="K18" s="405"/>
      <c r="L18" s="405"/>
    </row>
    <row r="19" spans="2:12" ht="15.75" x14ac:dyDescent="0.2">
      <c r="B19" s="13">
        <v>4</v>
      </c>
      <c r="C19" s="16" t="s">
        <v>387</v>
      </c>
      <c r="D19" s="15"/>
      <c r="E19" s="15"/>
      <c r="I19" s="1097"/>
      <c r="J19" s="1098"/>
      <c r="K19" s="1098"/>
      <c r="L19" s="1098"/>
    </row>
    <row r="20" spans="2:12" ht="15.75" x14ac:dyDescent="0.2">
      <c r="B20" s="13">
        <v>5</v>
      </c>
      <c r="C20" s="16" t="s">
        <v>388</v>
      </c>
      <c r="D20" s="15"/>
      <c r="E20" s="15"/>
      <c r="I20" s="1097"/>
      <c r="J20" s="1098"/>
      <c r="K20" s="1098"/>
      <c r="L20" s="1098"/>
    </row>
    <row r="21" spans="2:12" ht="15.75" x14ac:dyDescent="0.2">
      <c r="B21" s="1"/>
      <c r="C21" s="31"/>
      <c r="D21" s="15"/>
      <c r="E21" s="15"/>
      <c r="I21" s="404"/>
      <c r="J21" s="405"/>
      <c r="K21" s="405"/>
      <c r="L21" s="405"/>
    </row>
    <row r="24" spans="2:12" x14ac:dyDescent="0.2">
      <c r="B24" s="17">
        <v>13</v>
      </c>
      <c r="C24" s="16" t="s">
        <v>128</v>
      </c>
      <c r="D24" s="17"/>
    </row>
    <row r="25" spans="2:12" x14ac:dyDescent="0.2">
      <c r="B25" s="17">
        <v>11</v>
      </c>
      <c r="C25" s="16" t="s">
        <v>126</v>
      </c>
      <c r="D25" s="17"/>
    </row>
    <row r="26" spans="2:12" x14ac:dyDescent="0.2">
      <c r="B26" s="17">
        <v>7</v>
      </c>
      <c r="C26" s="16" t="s">
        <v>124</v>
      </c>
      <c r="D26" s="17"/>
    </row>
    <row r="27" spans="2:12" x14ac:dyDescent="0.2">
      <c r="B27" s="12">
        <v>6</v>
      </c>
      <c r="C27" s="16" t="s">
        <v>122</v>
      </c>
      <c r="D27" s="12"/>
    </row>
    <row r="28" spans="2:12" x14ac:dyDescent="0.2">
      <c r="B28" s="12">
        <v>1</v>
      </c>
      <c r="C28" s="16" t="s">
        <v>120</v>
      </c>
      <c r="D28" s="12"/>
    </row>
    <row r="29" spans="2:12" x14ac:dyDescent="0.2">
      <c r="B29" s="15"/>
      <c r="C29" s="31"/>
      <c r="D29" s="15"/>
    </row>
    <row r="30" spans="2:12" x14ac:dyDescent="0.2">
      <c r="B30" s="15"/>
      <c r="C30" s="31"/>
      <c r="D30" s="15"/>
    </row>
    <row r="31" spans="2:12" x14ac:dyDescent="0.2">
      <c r="B31" s="15"/>
      <c r="C31" s="31"/>
      <c r="D31" s="15"/>
    </row>
    <row r="32" spans="2:12" x14ac:dyDescent="0.2">
      <c r="B32" s="15"/>
      <c r="C32" s="31"/>
      <c r="D32" s="15"/>
    </row>
    <row r="33" spans="2:14" ht="13.5" customHeight="1" x14ac:dyDescent="0.2">
      <c r="B33" s="15"/>
      <c r="C33" s="31"/>
      <c r="D33" s="15"/>
    </row>
    <row r="34" spans="2:14" ht="13.5" customHeight="1" x14ac:dyDescent="0.2">
      <c r="B34" s="15"/>
      <c r="C34" s="31"/>
      <c r="D34" s="15"/>
    </row>
    <row r="35" spans="2:14" ht="13.5" thickBot="1" x14ac:dyDescent="0.25"/>
    <row r="36" spans="2:14" ht="26.25" thickBot="1" x14ac:dyDescent="0.25">
      <c r="B36" s="13" t="s">
        <v>389</v>
      </c>
      <c r="C36" s="13"/>
      <c r="D36" s="13" t="s">
        <v>288</v>
      </c>
      <c r="I36" s="73" t="s">
        <v>154</v>
      </c>
      <c r="J36" s="74" t="s">
        <v>155</v>
      </c>
      <c r="K36" s="1"/>
      <c r="L36" s="1"/>
      <c r="M36" s="1"/>
      <c r="N36" s="1"/>
    </row>
    <row r="37" spans="2:14" x14ac:dyDescent="0.2">
      <c r="B37" s="13">
        <v>1</v>
      </c>
      <c r="C37" s="62" t="s">
        <v>335</v>
      </c>
      <c r="D37" s="18" t="s">
        <v>390</v>
      </c>
      <c r="E37" s="45"/>
      <c r="F37" s="13"/>
      <c r="G37" s="13"/>
      <c r="I37" s="697" t="s">
        <v>157</v>
      </c>
      <c r="J37" s="70" t="s">
        <v>158</v>
      </c>
      <c r="K37" s="53"/>
      <c r="L37" s="53"/>
      <c r="M37" s="53"/>
      <c r="N37" s="53"/>
    </row>
    <row r="38" spans="2:14" x14ac:dyDescent="0.2">
      <c r="B38" s="13">
        <v>2</v>
      </c>
      <c r="C38" s="63" t="s">
        <v>349</v>
      </c>
      <c r="D38" s="18" t="s">
        <v>391</v>
      </c>
      <c r="E38" s="13"/>
      <c r="F38" s="13"/>
      <c r="G38" s="13"/>
      <c r="I38" s="698"/>
      <c r="J38" s="64" t="s">
        <v>164</v>
      </c>
      <c r="K38" s="54"/>
      <c r="L38" s="54"/>
      <c r="M38" s="54"/>
      <c r="N38" s="54"/>
    </row>
    <row r="39" spans="2:14" x14ac:dyDescent="0.2">
      <c r="B39" s="13">
        <v>3</v>
      </c>
      <c r="C39" s="63" t="s">
        <v>339</v>
      </c>
      <c r="D39" s="18" t="s">
        <v>392</v>
      </c>
      <c r="E39" s="13"/>
      <c r="F39" s="13"/>
      <c r="G39" s="13"/>
      <c r="I39" s="698"/>
      <c r="J39" s="64" t="s">
        <v>167</v>
      </c>
      <c r="K39" s="54"/>
      <c r="L39" s="54"/>
      <c r="M39" s="54"/>
      <c r="N39" s="54"/>
    </row>
    <row r="40" spans="2:14" x14ac:dyDescent="0.2">
      <c r="B40" s="13">
        <v>4</v>
      </c>
      <c r="C40" s="61" t="s">
        <v>393</v>
      </c>
      <c r="D40" s="18" t="s">
        <v>394</v>
      </c>
      <c r="E40" s="13"/>
      <c r="F40" s="13"/>
      <c r="G40" s="13"/>
      <c r="I40" s="698"/>
      <c r="J40" s="64" t="s">
        <v>169</v>
      </c>
      <c r="K40" s="54"/>
      <c r="L40" s="54"/>
      <c r="M40" s="54"/>
      <c r="N40" s="54"/>
    </row>
    <row r="41" spans="2:14" x14ac:dyDescent="0.2">
      <c r="B41" s="13">
        <v>5</v>
      </c>
      <c r="C41" s="66" t="s">
        <v>395</v>
      </c>
      <c r="D41" s="13"/>
      <c r="E41" s="13"/>
      <c r="F41" s="13"/>
      <c r="G41" s="13"/>
      <c r="I41" s="698"/>
      <c r="J41" s="64" t="s">
        <v>171</v>
      </c>
      <c r="K41" s="54"/>
      <c r="L41" s="54"/>
      <c r="M41" s="54"/>
      <c r="N41" s="54"/>
    </row>
    <row r="42" spans="2:14" ht="12.75" customHeight="1" x14ac:dyDescent="0.2">
      <c r="B42" s="13">
        <v>6</v>
      </c>
      <c r="C42" s="63" t="s">
        <v>396</v>
      </c>
      <c r="D42" s="13"/>
      <c r="E42" s="13"/>
      <c r="F42" s="13"/>
      <c r="G42" s="13"/>
      <c r="I42" s="692" t="s">
        <v>173</v>
      </c>
      <c r="J42" s="65" t="s">
        <v>174</v>
      </c>
      <c r="K42" s="54"/>
      <c r="L42" s="54"/>
      <c r="M42" s="54"/>
      <c r="N42" s="54"/>
    </row>
    <row r="43" spans="2:14" x14ac:dyDescent="0.2">
      <c r="B43" s="13">
        <v>7</v>
      </c>
      <c r="C43" s="61" t="s">
        <v>334</v>
      </c>
      <c r="D43" s="13"/>
      <c r="E43" s="13"/>
      <c r="F43" s="13"/>
      <c r="G43" s="13"/>
      <c r="I43" s="693"/>
      <c r="J43" s="65" t="s">
        <v>180</v>
      </c>
      <c r="K43" s="54"/>
      <c r="L43" s="54"/>
      <c r="M43" s="54"/>
      <c r="N43" s="54"/>
    </row>
    <row r="44" spans="2:14" x14ac:dyDescent="0.2">
      <c r="B44" s="13">
        <v>11</v>
      </c>
      <c r="C44" s="66" t="s">
        <v>397</v>
      </c>
      <c r="D44" s="13"/>
      <c r="E44" s="13"/>
      <c r="F44" s="13"/>
      <c r="G44" s="13"/>
      <c r="I44" s="693"/>
      <c r="J44" s="65" t="s">
        <v>181</v>
      </c>
      <c r="K44" s="54"/>
      <c r="L44" s="54"/>
      <c r="M44" s="54"/>
      <c r="N44" s="54"/>
    </row>
    <row r="45" spans="2:14" x14ac:dyDescent="0.2">
      <c r="B45" s="13">
        <v>12</v>
      </c>
      <c r="C45" s="63" t="s">
        <v>398</v>
      </c>
      <c r="D45" s="13"/>
      <c r="E45" s="13"/>
      <c r="F45" s="13"/>
      <c r="G45" s="13"/>
      <c r="I45" s="693"/>
      <c r="J45" s="65" t="s">
        <v>182</v>
      </c>
      <c r="K45" s="54"/>
      <c r="L45" s="54"/>
      <c r="M45" s="54"/>
      <c r="N45" s="54"/>
    </row>
    <row r="46" spans="2:14" x14ac:dyDescent="0.2">
      <c r="B46" s="13">
        <v>13</v>
      </c>
      <c r="C46" s="66" t="s">
        <v>399</v>
      </c>
      <c r="D46" s="13"/>
      <c r="E46" s="13"/>
      <c r="F46" s="13"/>
      <c r="G46" s="13"/>
      <c r="I46" s="702" t="s">
        <v>400</v>
      </c>
      <c r="J46" s="67" t="s">
        <v>184</v>
      </c>
      <c r="K46" s="54"/>
      <c r="L46" s="54"/>
      <c r="M46" s="54"/>
      <c r="N46" s="54"/>
    </row>
    <row r="47" spans="2:14" x14ac:dyDescent="0.2">
      <c r="B47" s="13">
        <v>14</v>
      </c>
      <c r="C47" s="61" t="s">
        <v>342</v>
      </c>
      <c r="D47" s="13"/>
      <c r="E47" s="13"/>
      <c r="F47" s="13"/>
      <c r="G47" s="13"/>
      <c r="I47" s="702"/>
      <c r="J47" s="67" t="s">
        <v>186</v>
      </c>
      <c r="K47" s="54"/>
      <c r="L47" s="54"/>
      <c r="M47" s="54"/>
      <c r="N47" s="54"/>
    </row>
    <row r="48" spans="2:14" x14ac:dyDescent="0.2">
      <c r="B48" s="13">
        <v>18</v>
      </c>
      <c r="C48" s="61" t="s">
        <v>344</v>
      </c>
      <c r="D48" s="13"/>
      <c r="E48" s="13"/>
      <c r="F48" s="13"/>
      <c r="G48" s="13"/>
      <c r="I48" s="702"/>
      <c r="J48" s="67" t="s">
        <v>192</v>
      </c>
      <c r="K48" s="54"/>
      <c r="L48" s="54"/>
      <c r="M48" s="54"/>
      <c r="N48" s="54"/>
    </row>
    <row r="49" spans="2:14" x14ac:dyDescent="0.2">
      <c r="B49" s="13">
        <v>21</v>
      </c>
      <c r="C49" s="66" t="s">
        <v>401</v>
      </c>
      <c r="D49" s="13"/>
      <c r="E49" s="13"/>
      <c r="F49" s="13"/>
      <c r="G49" s="13"/>
      <c r="I49" s="702"/>
      <c r="J49" s="67" t="s">
        <v>193</v>
      </c>
      <c r="K49" s="54"/>
      <c r="L49" s="54"/>
      <c r="M49" s="54"/>
      <c r="N49" s="54"/>
    </row>
    <row r="50" spans="2:14" x14ac:dyDescent="0.2">
      <c r="B50" s="13">
        <v>22</v>
      </c>
      <c r="C50" s="66" t="s">
        <v>402</v>
      </c>
      <c r="D50" s="13"/>
      <c r="E50" s="13"/>
      <c r="F50" s="13"/>
      <c r="G50" s="13"/>
      <c r="I50" s="702"/>
      <c r="J50" s="67" t="s">
        <v>194</v>
      </c>
      <c r="K50" s="54"/>
      <c r="L50" s="54"/>
      <c r="M50" s="54"/>
      <c r="N50" s="54"/>
    </row>
    <row r="51" spans="2:14" x14ac:dyDescent="0.2">
      <c r="B51" s="13">
        <v>24</v>
      </c>
      <c r="C51" s="66" t="s">
        <v>403</v>
      </c>
      <c r="D51" s="13"/>
      <c r="E51" s="13"/>
      <c r="F51" s="13"/>
      <c r="G51" s="13"/>
      <c r="I51" s="702"/>
      <c r="J51" s="67" t="s">
        <v>195</v>
      </c>
      <c r="K51" s="54"/>
      <c r="L51" s="54"/>
      <c r="M51" s="54"/>
      <c r="N51" s="54"/>
    </row>
    <row r="52" spans="2:14" x14ac:dyDescent="0.2">
      <c r="B52" s="13">
        <v>26</v>
      </c>
      <c r="C52" s="68" t="s">
        <v>404</v>
      </c>
      <c r="D52" s="13"/>
      <c r="E52" s="13"/>
      <c r="F52" s="13"/>
      <c r="G52" s="13"/>
      <c r="I52" s="702"/>
      <c r="J52" s="67" t="s">
        <v>197</v>
      </c>
      <c r="K52" s="54"/>
      <c r="L52" s="54"/>
      <c r="M52" s="54"/>
      <c r="N52" s="54"/>
    </row>
    <row r="53" spans="2:14" x14ac:dyDescent="0.2">
      <c r="B53" s="13">
        <v>28</v>
      </c>
      <c r="C53" s="66" t="s">
        <v>405</v>
      </c>
      <c r="D53" s="13"/>
      <c r="E53" s="13"/>
      <c r="F53" s="13"/>
      <c r="G53" s="13"/>
      <c r="I53" s="702"/>
      <c r="J53" s="67" t="s">
        <v>203</v>
      </c>
      <c r="K53" s="54"/>
      <c r="L53" s="54"/>
      <c r="M53" s="54"/>
      <c r="N53" s="54"/>
    </row>
    <row r="54" spans="2:14" x14ac:dyDescent="0.2">
      <c r="B54" s="13">
        <v>30</v>
      </c>
      <c r="C54" s="66" t="s">
        <v>406</v>
      </c>
      <c r="D54" s="13"/>
      <c r="E54" s="13"/>
      <c r="F54" s="13"/>
      <c r="G54" s="13"/>
      <c r="I54" s="694" t="s">
        <v>407</v>
      </c>
      <c r="J54" s="69" t="s">
        <v>205</v>
      </c>
      <c r="K54" s="54"/>
      <c r="L54" s="54"/>
      <c r="M54" s="54"/>
      <c r="N54" s="54"/>
    </row>
    <row r="55" spans="2:14" x14ac:dyDescent="0.2">
      <c r="B55" s="13">
        <v>33</v>
      </c>
      <c r="C55" s="68" t="s">
        <v>408</v>
      </c>
      <c r="D55" s="13"/>
      <c r="E55" s="13"/>
      <c r="F55" s="13"/>
      <c r="G55" s="13"/>
      <c r="I55" s="694"/>
      <c r="J55" s="69" t="s">
        <v>206</v>
      </c>
      <c r="K55" s="54"/>
      <c r="L55" s="54"/>
      <c r="M55" s="54"/>
      <c r="N55" s="54"/>
    </row>
    <row r="56" spans="2:14" x14ac:dyDescent="0.2">
      <c r="B56" s="13">
        <v>35</v>
      </c>
      <c r="C56" s="68" t="s">
        <v>409</v>
      </c>
      <c r="D56" s="13"/>
      <c r="E56" s="13"/>
      <c r="F56" s="13"/>
      <c r="G56" s="13"/>
      <c r="I56" s="694"/>
      <c r="J56" s="69" t="s">
        <v>207</v>
      </c>
      <c r="K56" s="54"/>
      <c r="L56" s="54"/>
      <c r="M56" s="54"/>
      <c r="N56" s="54"/>
    </row>
    <row r="57" spans="2:14" x14ac:dyDescent="0.2">
      <c r="B57" s="13">
        <v>39</v>
      </c>
      <c r="C57" s="68" t="s">
        <v>410</v>
      </c>
      <c r="D57" s="13"/>
      <c r="E57" s="13"/>
      <c r="F57" s="13"/>
      <c r="G57" s="13"/>
      <c r="I57" s="694"/>
      <c r="J57" s="69" t="s">
        <v>209</v>
      </c>
      <c r="K57" s="54"/>
      <c r="L57" s="54"/>
      <c r="M57" s="54"/>
      <c r="N57" s="54"/>
    </row>
    <row r="58" spans="2:14" x14ac:dyDescent="0.2">
      <c r="B58" s="13">
        <v>44</v>
      </c>
      <c r="C58" s="68" t="s">
        <v>411</v>
      </c>
      <c r="D58" s="13"/>
      <c r="E58" s="13"/>
      <c r="F58" s="13"/>
      <c r="G58" s="13"/>
      <c r="I58" s="694"/>
      <c r="J58" s="69" t="s">
        <v>215</v>
      </c>
      <c r="K58" s="54"/>
      <c r="L58" s="54"/>
      <c r="M58" s="54"/>
      <c r="N58" s="54"/>
    </row>
    <row r="59" spans="2:14" x14ac:dyDescent="0.2">
      <c r="B59" s="13">
        <v>52</v>
      </c>
      <c r="C59" s="68" t="s">
        <v>412</v>
      </c>
      <c r="D59" s="13"/>
      <c r="E59" s="13"/>
      <c r="F59" s="13"/>
      <c r="G59" s="13"/>
      <c r="I59" s="694"/>
      <c r="J59" s="69" t="s">
        <v>216</v>
      </c>
      <c r="K59" s="54"/>
      <c r="L59" s="54"/>
      <c r="M59" s="54"/>
      <c r="N59" s="54"/>
    </row>
    <row r="60" spans="2:14" x14ac:dyDescent="0.2">
      <c r="B60" s="13">
        <v>55</v>
      </c>
      <c r="C60" s="68" t="s">
        <v>413</v>
      </c>
      <c r="D60" s="13"/>
      <c r="E60" s="13"/>
      <c r="F60" s="13"/>
      <c r="G60" s="13"/>
      <c r="I60" s="694"/>
      <c r="J60" s="69" t="s">
        <v>217</v>
      </c>
      <c r="K60" s="54"/>
      <c r="L60" s="54"/>
      <c r="M60" s="54"/>
      <c r="N60" s="54"/>
    </row>
    <row r="61" spans="2:14" x14ac:dyDescent="0.2">
      <c r="B61" s="13">
        <v>65</v>
      </c>
      <c r="C61" s="68" t="s">
        <v>414</v>
      </c>
      <c r="D61" s="13"/>
      <c r="E61" s="13"/>
      <c r="F61" s="13"/>
      <c r="G61" s="13"/>
      <c r="I61" s="694"/>
      <c r="J61" s="69" t="s">
        <v>218</v>
      </c>
      <c r="K61" s="54"/>
      <c r="L61" s="54"/>
      <c r="M61" s="54"/>
      <c r="N61" s="54"/>
    </row>
    <row r="62" spans="2:14" x14ac:dyDescent="0.2">
      <c r="I62" s="54"/>
      <c r="J62" s="54"/>
      <c r="K62" s="54"/>
      <c r="L62" s="54"/>
      <c r="M62" s="54"/>
      <c r="N62" s="54"/>
    </row>
    <row r="63" spans="2:14" x14ac:dyDescent="0.2">
      <c r="I63" s="54"/>
      <c r="J63" s="54"/>
      <c r="K63" s="54"/>
      <c r="L63" s="54"/>
      <c r="M63" s="54"/>
      <c r="N63" s="54"/>
    </row>
    <row r="64" spans="2:14" ht="13.5" thickBot="1" x14ac:dyDescent="0.25">
      <c r="I64" s="54"/>
      <c r="J64" s="54"/>
      <c r="K64" s="54"/>
      <c r="L64" s="54"/>
      <c r="M64" s="54"/>
      <c r="N64" s="54"/>
    </row>
    <row r="65" spans="2:14" x14ac:dyDescent="0.2">
      <c r="B65" s="18" t="s">
        <v>415</v>
      </c>
      <c r="C65" s="18"/>
      <c r="E65" s="77" t="s">
        <v>148</v>
      </c>
      <c r="F65" s="78">
        <v>1</v>
      </c>
      <c r="G65" s="78">
        <v>2</v>
      </c>
      <c r="H65" s="78">
        <v>3</v>
      </c>
      <c r="I65" s="79">
        <v>4</v>
      </c>
      <c r="J65" s="54"/>
      <c r="K65" s="54"/>
      <c r="L65" s="54"/>
      <c r="M65" s="54"/>
      <c r="N65" s="54"/>
    </row>
    <row r="66" spans="2:14" ht="15.75" x14ac:dyDescent="0.25">
      <c r="B66" s="50" t="s">
        <v>416</v>
      </c>
      <c r="C66" s="50"/>
      <c r="D66" s="85" t="s">
        <v>417</v>
      </c>
      <c r="E66" s="80">
        <v>1</v>
      </c>
      <c r="F66" s="54">
        <v>6</v>
      </c>
      <c r="G66" s="54">
        <v>7</v>
      </c>
      <c r="H66" s="54">
        <v>11</v>
      </c>
      <c r="I66" s="81">
        <v>13</v>
      </c>
      <c r="J66" s="54"/>
      <c r="K66" s="54"/>
      <c r="L66" s="54"/>
      <c r="M66" s="54"/>
      <c r="N66" s="54"/>
    </row>
    <row r="67" spans="2:14" ht="15.75" x14ac:dyDescent="0.25">
      <c r="B67" s="50" t="s">
        <v>418</v>
      </c>
      <c r="C67" s="50"/>
      <c r="E67" s="80">
        <v>2</v>
      </c>
      <c r="F67" s="54">
        <v>12</v>
      </c>
      <c r="G67" s="54">
        <v>14</v>
      </c>
      <c r="H67" s="54">
        <v>22</v>
      </c>
      <c r="I67" s="81">
        <v>26</v>
      </c>
      <c r="J67" s="54"/>
      <c r="K67" s="54"/>
      <c r="L67" s="54"/>
      <c r="M67" s="54"/>
      <c r="N67" s="54"/>
    </row>
    <row r="68" spans="2:14" ht="15.75" x14ac:dyDescent="0.25">
      <c r="B68" s="50" t="s">
        <v>419</v>
      </c>
      <c r="C68" s="50"/>
      <c r="E68" s="80">
        <v>3</v>
      </c>
      <c r="F68" s="54">
        <v>18</v>
      </c>
      <c r="G68" s="54">
        <v>21</v>
      </c>
      <c r="H68" s="54">
        <v>33</v>
      </c>
      <c r="I68" s="81">
        <v>39</v>
      </c>
      <c r="J68" s="54"/>
      <c r="K68" s="54"/>
      <c r="L68" s="54"/>
      <c r="M68" s="54"/>
      <c r="N68" s="54"/>
    </row>
    <row r="69" spans="2:14" ht="15.75" x14ac:dyDescent="0.25">
      <c r="B69" s="50" t="s">
        <v>420</v>
      </c>
      <c r="C69" s="50"/>
      <c r="E69" s="80">
        <v>4</v>
      </c>
      <c r="F69" s="54">
        <v>24</v>
      </c>
      <c r="G69" s="54">
        <v>28</v>
      </c>
      <c r="H69" s="54">
        <v>44</v>
      </c>
      <c r="I69" s="81">
        <v>52</v>
      </c>
      <c r="J69" s="54"/>
      <c r="K69" s="54"/>
      <c r="L69" s="54"/>
      <c r="M69" s="54"/>
      <c r="N69" s="54"/>
    </row>
    <row r="70" spans="2:14" ht="16.5" thickBot="1" x14ac:dyDescent="0.3">
      <c r="B70" s="50" t="s">
        <v>421</v>
      </c>
      <c r="C70" s="50"/>
      <c r="E70" s="82">
        <v>5</v>
      </c>
      <c r="F70" s="83">
        <v>30</v>
      </c>
      <c r="G70" s="83">
        <v>35</v>
      </c>
      <c r="H70" s="83">
        <v>55</v>
      </c>
      <c r="I70" s="84">
        <v>65</v>
      </c>
      <c r="J70" s="54"/>
      <c r="K70" s="54"/>
      <c r="L70" s="54"/>
      <c r="M70" s="54"/>
      <c r="N70" s="54"/>
    </row>
    <row r="71" spans="2:14" ht="15.75" x14ac:dyDescent="0.25">
      <c r="B71" s="50" t="s">
        <v>422</v>
      </c>
      <c r="C71" s="50"/>
      <c r="I71" s="54"/>
      <c r="J71" s="54"/>
      <c r="K71" s="54"/>
      <c r="L71" s="54"/>
      <c r="M71" s="54"/>
      <c r="N71" s="54"/>
    </row>
    <row r="72" spans="2:14" ht="15.75" x14ac:dyDescent="0.25">
      <c r="B72" s="50" t="s">
        <v>423</v>
      </c>
      <c r="C72" s="50"/>
      <c r="I72" s="54"/>
      <c r="J72" s="54"/>
      <c r="K72" s="54"/>
      <c r="L72" s="54"/>
      <c r="M72" s="54"/>
      <c r="N72" s="54"/>
    </row>
    <row r="73" spans="2:14" ht="15.75" x14ac:dyDescent="0.25">
      <c r="B73" s="50" t="s">
        <v>424</v>
      </c>
      <c r="I73" s="54"/>
      <c r="J73" s="54"/>
      <c r="K73" s="54"/>
      <c r="L73" s="54"/>
      <c r="M73" s="54"/>
      <c r="N73" s="54"/>
    </row>
    <row r="74" spans="2:14" ht="15.75" x14ac:dyDescent="0.25">
      <c r="B74" s="50" t="s">
        <v>425</v>
      </c>
      <c r="F74">
        <v>0</v>
      </c>
      <c r="G74">
        <v>50</v>
      </c>
      <c r="H74">
        <v>0</v>
      </c>
      <c r="I74" s="54"/>
      <c r="J74" s="54"/>
      <c r="K74" s="54"/>
      <c r="L74" s="54"/>
      <c r="M74" s="54"/>
      <c r="N74" s="54"/>
    </row>
    <row r="75" spans="2:14" ht="15.75" x14ac:dyDescent="0.25">
      <c r="B75" s="50" t="s">
        <v>426</v>
      </c>
      <c r="F75">
        <v>51</v>
      </c>
      <c r="G75">
        <v>75</v>
      </c>
      <c r="H75">
        <v>-1</v>
      </c>
      <c r="I75" s="54"/>
      <c r="J75" s="54"/>
      <c r="K75" s="54"/>
      <c r="L75" s="54"/>
      <c r="M75" s="54"/>
      <c r="N75" s="54"/>
    </row>
    <row r="76" spans="2:14" x14ac:dyDescent="0.2">
      <c r="F76">
        <v>76</v>
      </c>
      <c r="G76">
        <v>100</v>
      </c>
      <c r="H76">
        <v>-2</v>
      </c>
      <c r="I76" s="54"/>
      <c r="J76" s="54"/>
      <c r="K76" s="54"/>
      <c r="L76" s="54"/>
      <c r="M76" s="54"/>
      <c r="N76" s="54"/>
    </row>
    <row r="77" spans="2:14" x14ac:dyDescent="0.2">
      <c r="B77" s="18" t="s">
        <v>427</v>
      </c>
      <c r="I77" s="54"/>
      <c r="J77" s="54"/>
      <c r="K77" s="54"/>
      <c r="L77" s="54"/>
      <c r="M77" s="54"/>
      <c r="N77" s="54"/>
    </row>
    <row r="78" spans="2:14" ht="15.75" x14ac:dyDescent="0.25">
      <c r="B78" s="50" t="s">
        <v>428</v>
      </c>
      <c r="D78" s="55" t="s">
        <v>428</v>
      </c>
      <c r="I78" s="54"/>
      <c r="J78" s="54"/>
      <c r="K78" s="54"/>
      <c r="L78" s="54"/>
      <c r="M78" s="54"/>
      <c r="N78" s="54"/>
    </row>
    <row r="79" spans="2:14" ht="15.75" x14ac:dyDescent="0.25">
      <c r="B79" s="50" t="s">
        <v>429</v>
      </c>
      <c r="D79" s="55" t="s">
        <v>430</v>
      </c>
      <c r="I79" s="54"/>
      <c r="J79" s="54"/>
      <c r="K79" s="54"/>
      <c r="L79" s="54"/>
      <c r="M79" s="54"/>
      <c r="N79" s="54"/>
    </row>
    <row r="80" spans="2:14" ht="15.75" x14ac:dyDescent="0.25">
      <c r="B80" s="50" t="s">
        <v>431</v>
      </c>
      <c r="D80" s="55" t="s">
        <v>426</v>
      </c>
      <c r="I80" s="54"/>
      <c r="J80" s="54"/>
      <c r="K80" s="54"/>
      <c r="L80" s="54"/>
      <c r="M80" s="54"/>
      <c r="N80" s="54"/>
    </row>
    <row r="81" spans="2:14" ht="15.75" x14ac:dyDescent="0.25">
      <c r="B81" s="50" t="s">
        <v>426</v>
      </c>
      <c r="D81" s="55" t="s">
        <v>432</v>
      </c>
      <c r="I81" s="54"/>
      <c r="J81" s="54"/>
      <c r="K81" s="54"/>
      <c r="L81" s="54"/>
      <c r="M81" s="54"/>
      <c r="N81" s="54"/>
    </row>
    <row r="82" spans="2:14" ht="15.75" x14ac:dyDescent="0.25">
      <c r="B82" s="50" t="s">
        <v>433</v>
      </c>
      <c r="D82" s="55" t="s">
        <v>55</v>
      </c>
      <c r="I82" s="54"/>
      <c r="J82" s="54"/>
      <c r="K82" s="54"/>
      <c r="L82" s="54"/>
      <c r="M82" s="54"/>
      <c r="N82" s="54"/>
    </row>
    <row r="83" spans="2:14" ht="15.75" x14ac:dyDescent="0.25">
      <c r="B83" s="50" t="s">
        <v>434</v>
      </c>
      <c r="D83" s="71" t="s">
        <v>434</v>
      </c>
      <c r="I83" s="54"/>
      <c r="J83" s="54"/>
      <c r="K83" s="54"/>
      <c r="L83" s="54"/>
      <c r="M83" s="54"/>
      <c r="N83" s="54"/>
    </row>
    <row r="84" spans="2:14" ht="15.75" x14ac:dyDescent="0.25">
      <c r="B84" s="50" t="s">
        <v>55</v>
      </c>
      <c r="D84" s="71" t="s">
        <v>435</v>
      </c>
      <c r="I84" s="54"/>
      <c r="J84" s="54"/>
      <c r="K84" s="54"/>
      <c r="L84" s="54"/>
      <c r="M84" s="54"/>
      <c r="N84" s="54"/>
    </row>
    <row r="85" spans="2:14" x14ac:dyDescent="0.2">
      <c r="I85" s="54"/>
      <c r="J85" s="54"/>
      <c r="K85" s="54"/>
      <c r="L85" s="54"/>
      <c r="M85" s="54"/>
      <c r="N85" s="54"/>
    </row>
    <row r="86" spans="2:14" x14ac:dyDescent="0.2">
      <c r="I86" s="54"/>
      <c r="J86" s="54"/>
      <c r="K86" s="54"/>
      <c r="L86" s="54"/>
      <c r="M86" s="54"/>
      <c r="N86" s="54"/>
    </row>
    <row r="87" spans="2:14" x14ac:dyDescent="0.2">
      <c r="I87" s="54"/>
      <c r="J87" s="54"/>
      <c r="K87" s="54"/>
      <c r="L87" s="54"/>
      <c r="M87" s="54"/>
      <c r="N87" s="54"/>
    </row>
    <row r="88" spans="2:14" x14ac:dyDescent="0.2">
      <c r="I88" s="54"/>
      <c r="J88" s="54"/>
      <c r="K88" s="54"/>
      <c r="L88" s="54"/>
      <c r="M88" s="54"/>
      <c r="N88" s="54"/>
    </row>
  </sheetData>
  <dataConsolidate/>
  <mergeCells count="7">
    <mergeCell ref="I46:I53"/>
    <mergeCell ref="I54:I61"/>
    <mergeCell ref="I20:L20"/>
    <mergeCell ref="I16:L16"/>
    <mergeCell ref="I19:L19"/>
    <mergeCell ref="I37:I41"/>
    <mergeCell ref="I42:I45"/>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3:E21"/>
  <sheetViews>
    <sheetView workbookViewId="0">
      <selection activeCell="C14" sqref="C14"/>
    </sheetView>
  </sheetViews>
  <sheetFormatPr baseColWidth="10" defaultColWidth="11.42578125" defaultRowHeight="12.75" x14ac:dyDescent="0.2"/>
  <cols>
    <col min="1" max="1" width="11.42578125" style="76"/>
    <col min="2" max="2" width="39.42578125" style="76" customWidth="1"/>
    <col min="3" max="3" width="45.42578125" style="76" customWidth="1"/>
    <col min="4" max="4" width="41.5703125" style="76" customWidth="1"/>
    <col min="5" max="5" width="40" style="76" customWidth="1"/>
    <col min="6" max="16384" width="11.42578125" style="76"/>
  </cols>
  <sheetData>
    <row r="3" spans="2:5" x14ac:dyDescent="0.2">
      <c r="B3" s="20"/>
      <c r="C3" s="20"/>
      <c r="D3" s="20"/>
      <c r="E3" s="20"/>
    </row>
    <row r="4" spans="2:5" ht="33.75" customHeight="1" x14ac:dyDescent="0.2"/>
    <row r="5" spans="2:5" ht="41.25" customHeight="1" x14ac:dyDescent="0.2"/>
    <row r="6" spans="2:5" ht="25.5" customHeight="1" x14ac:dyDescent="0.2">
      <c r="B6" s="20"/>
      <c r="C6" s="20"/>
      <c r="D6" s="20"/>
      <c r="E6" s="20"/>
    </row>
    <row r="7" spans="2:5" ht="39.75" customHeight="1" x14ac:dyDescent="0.2">
      <c r="B7" s="20"/>
      <c r="C7" s="20"/>
      <c r="D7" s="20"/>
      <c r="E7" s="20"/>
    </row>
    <row r="8" spans="2:5" ht="40.5" customHeight="1" x14ac:dyDescent="0.2">
      <c r="B8" s="20"/>
      <c r="C8" s="20"/>
      <c r="D8" s="20"/>
    </row>
    <row r="9" spans="2:5" ht="51.75" customHeight="1" x14ac:dyDescent="0.2">
      <c r="B9" s="20"/>
      <c r="C9" s="20"/>
    </row>
    <row r="15" spans="2:5" x14ac:dyDescent="0.2">
      <c r="B15" s="20"/>
    </row>
    <row r="17" spans="2:2" x14ac:dyDescent="0.2">
      <c r="B17" s="20"/>
    </row>
    <row r="18" spans="2:2" x14ac:dyDescent="0.2">
      <c r="B18" s="20"/>
    </row>
    <row r="19" spans="2:2" x14ac:dyDescent="0.2">
      <c r="B19" s="20"/>
    </row>
    <row r="20" spans="2:2" x14ac:dyDescent="0.2">
      <c r="B20" s="20"/>
    </row>
    <row r="21" spans="2:2" x14ac:dyDescent="0.2">
      <c r="B21"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pageSetUpPr fitToPage="1"/>
  </sheetPr>
  <dimension ref="B3:O29"/>
  <sheetViews>
    <sheetView showGridLines="0" topLeftCell="H1" zoomScaleNormal="100" workbookViewId="0">
      <selection activeCell="L9" sqref="L9"/>
    </sheetView>
  </sheetViews>
  <sheetFormatPr baseColWidth="10" defaultColWidth="11.42578125" defaultRowHeight="18" x14ac:dyDescent="0.25"/>
  <cols>
    <col min="1" max="1" width="6.85546875" style="95" customWidth="1"/>
    <col min="2" max="2" width="7.42578125" style="95" customWidth="1"/>
    <col min="3" max="3" width="32.7109375" style="95" customWidth="1"/>
    <col min="4" max="4" width="17.5703125" style="95" customWidth="1"/>
    <col min="5" max="5" width="14.85546875" style="95" customWidth="1"/>
    <col min="6" max="6" width="11.5703125" style="95" customWidth="1"/>
    <col min="7" max="7" width="21.42578125" style="95" customWidth="1"/>
    <col min="8" max="8" width="30.140625" style="95" customWidth="1"/>
    <col min="9" max="9" width="10.5703125" style="95" customWidth="1"/>
    <col min="10" max="10" width="11.140625" style="95" customWidth="1"/>
    <col min="11" max="11" width="40.7109375" style="95" customWidth="1"/>
    <col min="12" max="12" width="30.28515625" style="95" customWidth="1"/>
    <col min="13" max="16384" width="11.42578125" style="95"/>
  </cols>
  <sheetData>
    <row r="3" spans="2:15" ht="18.75" thickBot="1" x14ac:dyDescent="0.3">
      <c r="B3" s="484"/>
      <c r="C3" s="484"/>
      <c r="D3" s="484"/>
      <c r="E3" s="484"/>
      <c r="F3" s="484"/>
      <c r="G3" s="484"/>
      <c r="H3" s="484"/>
      <c r="I3" s="484"/>
      <c r="J3" s="484"/>
      <c r="K3" s="484"/>
      <c r="L3" s="484"/>
    </row>
    <row r="4" spans="2:15" x14ac:dyDescent="0.25">
      <c r="B4" s="516"/>
      <c r="C4" s="517"/>
      <c r="D4" s="501" t="s">
        <v>0</v>
      </c>
      <c r="E4" s="502"/>
      <c r="F4" s="502"/>
      <c r="G4" s="502"/>
      <c r="H4" s="502"/>
      <c r="I4" s="502"/>
      <c r="J4" s="502"/>
      <c r="K4" s="503"/>
      <c r="L4" s="168" t="s">
        <v>66</v>
      </c>
    </row>
    <row r="5" spans="2:15" x14ac:dyDescent="0.25">
      <c r="B5" s="518"/>
      <c r="C5" s="519"/>
      <c r="D5" s="510" t="s">
        <v>2</v>
      </c>
      <c r="E5" s="511"/>
      <c r="F5" s="511"/>
      <c r="G5" s="511"/>
      <c r="H5" s="511"/>
      <c r="I5" s="511"/>
      <c r="J5" s="511"/>
      <c r="K5" s="512"/>
      <c r="L5" s="169" t="s">
        <v>3</v>
      </c>
    </row>
    <row r="6" spans="2:15" x14ac:dyDescent="0.25">
      <c r="B6" s="518"/>
      <c r="C6" s="519"/>
      <c r="D6" s="510" t="s">
        <v>4</v>
      </c>
      <c r="E6" s="511"/>
      <c r="F6" s="511"/>
      <c r="G6" s="511"/>
      <c r="H6" s="511"/>
      <c r="I6" s="511"/>
      <c r="J6" s="511"/>
      <c r="K6" s="512"/>
      <c r="L6" s="169" t="s">
        <v>5</v>
      </c>
      <c r="M6" s="95" t="s">
        <v>12</v>
      </c>
    </row>
    <row r="7" spans="2:15" ht="24" customHeight="1" thickBot="1" x14ac:dyDescent="0.3">
      <c r="B7" s="520"/>
      <c r="C7" s="521"/>
      <c r="D7" s="513" t="s">
        <v>67</v>
      </c>
      <c r="E7" s="514"/>
      <c r="F7" s="514"/>
      <c r="G7" s="514"/>
      <c r="H7" s="514"/>
      <c r="I7" s="514"/>
      <c r="J7" s="514"/>
      <c r="K7" s="515"/>
      <c r="L7" s="170" t="s">
        <v>7</v>
      </c>
    </row>
    <row r="8" spans="2:15" x14ac:dyDescent="0.25">
      <c r="B8" s="499"/>
      <c r="C8" s="499"/>
    </row>
    <row r="9" spans="2:15" ht="18.75" thickBot="1" x14ac:dyDescent="0.3">
      <c r="B9" s="499"/>
      <c r="C9" s="499"/>
      <c r="D9" s="96"/>
      <c r="E9" s="96"/>
      <c r="F9" s="96"/>
      <c r="G9" s="96"/>
      <c r="H9" s="96"/>
      <c r="I9" s="96"/>
      <c r="J9" s="96"/>
      <c r="K9" s="97" t="s">
        <v>68</v>
      </c>
      <c r="L9" s="98" t="str">
        <f>'SEPG-F-040'!G8</f>
        <v>14 de Febrero de 2017</v>
      </c>
    </row>
    <row r="10" spans="2:15" ht="30.75" customHeight="1" thickBot="1" x14ac:dyDescent="0.3">
      <c r="B10" s="487" t="str">
        <f>'SEPG-F-040'!B9:G9</f>
        <v xml:space="preserve">PROCESO GESTION DE LA INFORMACION Y COMUNICACIONES     </v>
      </c>
      <c r="C10" s="500"/>
      <c r="D10" s="500"/>
      <c r="E10" s="500"/>
      <c r="F10" s="500"/>
      <c r="G10" s="500"/>
      <c r="H10" s="500"/>
      <c r="I10" s="500"/>
      <c r="J10" s="500"/>
      <c r="K10" s="500"/>
      <c r="L10" s="488"/>
    </row>
    <row r="11" spans="2:15" ht="75" customHeight="1" thickBot="1" x14ac:dyDescent="0.3">
      <c r="B11" s="487" t="s">
        <v>10</v>
      </c>
      <c r="C11" s="488"/>
      <c r="D11" s="495" t="str">
        <f>'SEPG-F-040'!D10:G10</f>
        <v>Administrar los recursos tecnológicos con con la finalidad de brindar el máximo apoyo a las áreas misionales de la ANI.</v>
      </c>
      <c r="E11" s="496"/>
      <c r="F11" s="496"/>
      <c r="G11" s="496"/>
      <c r="H11" s="496"/>
      <c r="I11" s="496"/>
      <c r="J11" s="496"/>
      <c r="K11" s="496"/>
      <c r="L11" s="497"/>
      <c r="O11" s="99" t="s">
        <v>69</v>
      </c>
    </row>
    <row r="12" spans="2:15" ht="4.5" customHeight="1" x14ac:dyDescent="0.25">
      <c r="B12" s="498"/>
      <c r="C12" s="498"/>
      <c r="D12" s="485"/>
      <c r="E12" s="485"/>
      <c r="F12" s="485"/>
      <c r="G12" s="485"/>
      <c r="H12" s="486"/>
      <c r="I12" s="486"/>
      <c r="J12" s="486"/>
      <c r="K12" s="486"/>
      <c r="L12" s="486"/>
    </row>
    <row r="13" spans="2:15" ht="15" customHeight="1" thickBot="1" x14ac:dyDescent="0.3"/>
    <row r="14" spans="2:15" ht="25.5" customHeight="1" x14ac:dyDescent="0.25">
      <c r="B14" s="489" t="s">
        <v>70</v>
      </c>
      <c r="C14" s="492" t="s">
        <v>71</v>
      </c>
      <c r="D14" s="507" t="s">
        <v>72</v>
      </c>
      <c r="E14" s="507"/>
      <c r="F14" s="507"/>
      <c r="G14" s="507" t="s">
        <v>73</v>
      </c>
      <c r="H14" s="507"/>
      <c r="I14" s="507" t="s">
        <v>74</v>
      </c>
      <c r="J14" s="507"/>
      <c r="K14" s="507"/>
      <c r="L14" s="504" t="s">
        <v>75</v>
      </c>
    </row>
    <row r="15" spans="2:15" ht="25.5" customHeight="1" x14ac:dyDescent="0.25">
      <c r="B15" s="490"/>
      <c r="C15" s="493"/>
      <c r="D15" s="508"/>
      <c r="E15" s="508"/>
      <c r="F15" s="508"/>
      <c r="G15" s="508"/>
      <c r="H15" s="508"/>
      <c r="I15" s="508"/>
      <c r="J15" s="508"/>
      <c r="K15" s="508"/>
      <c r="L15" s="505"/>
    </row>
    <row r="16" spans="2:15" ht="33" customHeight="1" thickBot="1" x14ac:dyDescent="0.3">
      <c r="B16" s="491"/>
      <c r="C16" s="494"/>
      <c r="D16" s="509"/>
      <c r="E16" s="509"/>
      <c r="F16" s="509"/>
      <c r="G16" s="509"/>
      <c r="H16" s="509"/>
      <c r="I16" s="509"/>
      <c r="J16" s="509"/>
      <c r="K16" s="509"/>
      <c r="L16" s="506"/>
    </row>
    <row r="17" spans="2:14" ht="84.75" customHeight="1" x14ac:dyDescent="0.25">
      <c r="B17" s="171">
        <v>1</v>
      </c>
      <c r="C17" s="384" t="s">
        <v>76</v>
      </c>
      <c r="D17" s="478" t="s">
        <v>77</v>
      </c>
      <c r="E17" s="479"/>
      <c r="F17" s="480"/>
      <c r="G17" s="478" t="s">
        <v>78</v>
      </c>
      <c r="H17" s="480"/>
      <c r="I17" s="531" t="s">
        <v>79</v>
      </c>
      <c r="J17" s="531"/>
      <c r="K17" s="531"/>
      <c r="L17" s="256" t="s">
        <v>80</v>
      </c>
    </row>
    <row r="18" spans="2:14" ht="138" customHeight="1" x14ac:dyDescent="0.25">
      <c r="B18" s="172">
        <f>B17+1</f>
        <v>2</v>
      </c>
      <c r="C18" s="385" t="s">
        <v>81</v>
      </c>
      <c r="D18" s="478" t="s">
        <v>82</v>
      </c>
      <c r="E18" s="479"/>
      <c r="F18" s="480"/>
      <c r="G18" s="478" t="s">
        <v>83</v>
      </c>
      <c r="H18" s="480"/>
      <c r="I18" s="532" t="s">
        <v>84</v>
      </c>
      <c r="J18" s="532"/>
      <c r="K18" s="532"/>
      <c r="L18" s="256" t="s">
        <v>85</v>
      </c>
    </row>
    <row r="19" spans="2:14" ht="73.5" customHeight="1" x14ac:dyDescent="0.25">
      <c r="B19" s="172">
        <f>B18+1</f>
        <v>3</v>
      </c>
      <c r="C19" s="332" t="s">
        <v>86</v>
      </c>
      <c r="D19" s="528" t="s">
        <v>87</v>
      </c>
      <c r="E19" s="529"/>
      <c r="F19" s="530"/>
      <c r="G19" s="533" t="s">
        <v>88</v>
      </c>
      <c r="H19" s="534"/>
      <c r="I19" s="528" t="s">
        <v>89</v>
      </c>
      <c r="J19" s="529"/>
      <c r="K19" s="530"/>
      <c r="L19" s="256" t="s">
        <v>85</v>
      </c>
    </row>
    <row r="20" spans="2:14" ht="99.75" customHeight="1" x14ac:dyDescent="0.25">
      <c r="B20" s="171">
        <v>4</v>
      </c>
      <c r="C20" s="384" t="s">
        <v>90</v>
      </c>
      <c r="D20" s="481" t="s">
        <v>91</v>
      </c>
      <c r="E20" s="482"/>
      <c r="F20" s="483"/>
      <c r="G20" s="478" t="s">
        <v>92</v>
      </c>
      <c r="H20" s="480"/>
      <c r="I20" s="475" t="s">
        <v>93</v>
      </c>
      <c r="J20" s="476"/>
      <c r="K20" s="477"/>
      <c r="L20" s="256" t="s">
        <v>80</v>
      </c>
    </row>
    <row r="21" spans="2:14" ht="105" customHeight="1" x14ac:dyDescent="0.25">
      <c r="B21" s="171">
        <v>5</v>
      </c>
      <c r="C21" s="384" t="s">
        <v>94</v>
      </c>
      <c r="D21" s="478" t="s">
        <v>95</v>
      </c>
      <c r="E21" s="479"/>
      <c r="F21" s="480"/>
      <c r="G21" s="478" t="s">
        <v>96</v>
      </c>
      <c r="H21" s="480"/>
      <c r="I21" s="475" t="s">
        <v>97</v>
      </c>
      <c r="J21" s="476"/>
      <c r="K21" s="477"/>
      <c r="L21" s="256" t="s">
        <v>80</v>
      </c>
    </row>
    <row r="22" spans="2:14" ht="114.75" customHeight="1" x14ac:dyDescent="0.25">
      <c r="B22" s="172">
        <v>6</v>
      </c>
      <c r="C22" s="384" t="s">
        <v>98</v>
      </c>
      <c r="D22" s="475" t="s">
        <v>99</v>
      </c>
      <c r="E22" s="476"/>
      <c r="F22" s="477"/>
      <c r="G22" s="475" t="s">
        <v>100</v>
      </c>
      <c r="H22" s="477"/>
      <c r="I22" s="475" t="s">
        <v>97</v>
      </c>
      <c r="J22" s="476"/>
      <c r="K22" s="477"/>
      <c r="L22" s="256" t="s">
        <v>80</v>
      </c>
    </row>
    <row r="25" spans="2:14" s="101" customFormat="1" ht="18.75" thickBot="1" x14ac:dyDescent="0.3">
      <c r="B25" s="100" t="str">
        <f>+'SEPG-F-040'!B58</f>
        <v>Adaptado por Grupo Interno de Trabajo de Riesgos para la ANI del formato sugerido por la Oficina Control Interno</v>
      </c>
      <c r="D25" s="102"/>
      <c r="E25" s="102"/>
      <c r="F25" s="102"/>
      <c r="G25" s="103"/>
    </row>
    <row r="26" spans="2:14" s="104" customFormat="1" ht="45" customHeight="1" thickBot="1" x14ac:dyDescent="0.25">
      <c r="B26" s="546" t="s">
        <v>59</v>
      </c>
      <c r="C26" s="547"/>
      <c r="D26" s="547"/>
      <c r="E26" s="547"/>
      <c r="F26" s="548"/>
      <c r="G26" s="546" t="s">
        <v>60</v>
      </c>
      <c r="H26" s="547"/>
      <c r="I26" s="547"/>
      <c r="J26" s="548"/>
      <c r="K26" s="546" t="s">
        <v>101</v>
      </c>
      <c r="L26" s="548"/>
      <c r="N26" s="105"/>
    </row>
    <row r="27" spans="2:14" s="106" customFormat="1" ht="21.75" customHeight="1" thickBot="1" x14ac:dyDescent="0.3">
      <c r="B27" s="551" t="s">
        <v>102</v>
      </c>
      <c r="C27" s="552"/>
      <c r="D27" s="553"/>
      <c r="E27" s="549" t="s">
        <v>103</v>
      </c>
      <c r="F27" s="550"/>
      <c r="G27" s="554" t="s">
        <v>104</v>
      </c>
      <c r="H27" s="553"/>
      <c r="I27" s="549" t="s">
        <v>62</v>
      </c>
      <c r="J27" s="550"/>
      <c r="K27" s="275" t="s">
        <v>105</v>
      </c>
      <c r="L27" s="276" t="s">
        <v>106</v>
      </c>
      <c r="N27" s="107"/>
    </row>
    <row r="28" spans="2:14" ht="33" customHeight="1" x14ac:dyDescent="0.25">
      <c r="B28" s="522" t="str">
        <f>IFERROR('SEPG-F-040'!B61:C61,"")</f>
        <v>Bibiana Andrea Alvarez Rivera - Experto 6. Sistemas de Información y Comunicaciones</v>
      </c>
      <c r="C28" s="523"/>
      <c r="D28" s="524"/>
      <c r="E28" s="525"/>
      <c r="F28" s="526"/>
      <c r="G28" s="527"/>
      <c r="H28" s="524"/>
      <c r="I28" s="525"/>
      <c r="J28" s="526"/>
      <c r="K28" s="537" t="s">
        <v>64</v>
      </c>
      <c r="L28" s="535"/>
      <c r="N28" s="101"/>
    </row>
    <row r="29" spans="2:14" ht="33" customHeight="1" thickBot="1" x14ac:dyDescent="0.3">
      <c r="B29" s="539" t="s">
        <v>107</v>
      </c>
      <c r="C29" s="540"/>
      <c r="D29" s="541"/>
      <c r="E29" s="542"/>
      <c r="F29" s="543"/>
      <c r="G29" s="544"/>
      <c r="H29" s="545"/>
      <c r="I29" s="542"/>
      <c r="J29" s="543"/>
      <c r="K29" s="538"/>
      <c r="L29" s="536"/>
      <c r="N29" s="101"/>
    </row>
  </sheetData>
  <mergeCells count="53">
    <mergeCell ref="B26:F26"/>
    <mergeCell ref="I27:J27"/>
    <mergeCell ref="G26:J26"/>
    <mergeCell ref="K26:L26"/>
    <mergeCell ref="B27:D27"/>
    <mergeCell ref="E27:F27"/>
    <mergeCell ref="G27:H27"/>
    <mergeCell ref="L28:L29"/>
    <mergeCell ref="K28:K29"/>
    <mergeCell ref="B29:D29"/>
    <mergeCell ref="E29:F29"/>
    <mergeCell ref="G29:H29"/>
    <mergeCell ref="I29:J29"/>
    <mergeCell ref="D5:K5"/>
    <mergeCell ref="B4:C7"/>
    <mergeCell ref="B28:D28"/>
    <mergeCell ref="E28:F28"/>
    <mergeCell ref="G28:H28"/>
    <mergeCell ref="I28:J28"/>
    <mergeCell ref="I19:K19"/>
    <mergeCell ref="I22:K22"/>
    <mergeCell ref="D17:F17"/>
    <mergeCell ref="G17:H17"/>
    <mergeCell ref="D18:F18"/>
    <mergeCell ref="I17:K17"/>
    <mergeCell ref="I18:K18"/>
    <mergeCell ref="G18:H18"/>
    <mergeCell ref="G19:H19"/>
    <mergeCell ref="D19:F19"/>
    <mergeCell ref="B3:L3"/>
    <mergeCell ref="D12:L12"/>
    <mergeCell ref="B11:C11"/>
    <mergeCell ref="B14:B16"/>
    <mergeCell ref="C14:C16"/>
    <mergeCell ref="D11:L11"/>
    <mergeCell ref="B12:C12"/>
    <mergeCell ref="B8:C9"/>
    <mergeCell ref="B10:L10"/>
    <mergeCell ref="D4:K4"/>
    <mergeCell ref="L14:L16"/>
    <mergeCell ref="D14:F16"/>
    <mergeCell ref="G14:H16"/>
    <mergeCell ref="I14:K16"/>
    <mergeCell ref="D6:K6"/>
    <mergeCell ref="D7:K7"/>
    <mergeCell ref="D22:F22"/>
    <mergeCell ref="D21:F21"/>
    <mergeCell ref="G21:H21"/>
    <mergeCell ref="I21:K21"/>
    <mergeCell ref="D20:F20"/>
    <mergeCell ref="I20:K20"/>
    <mergeCell ref="G20:H20"/>
    <mergeCell ref="G22:H22"/>
  </mergeCells>
  <phoneticPr fontId="5" type="noConversion"/>
  <dataValidations count="1">
    <dataValidation type="list" errorStyle="warning" allowBlank="1" showInputMessage="1" showErrorMessage="1" errorTitle="RIESGO INCORRECTO" error="Este tipo de riesgo no es correcto" sqref="L17:L22">
      <formula1>TIPODERIESGO</formula1>
    </dataValidation>
  </dataValidations>
  <printOptions horizontalCentered="1" verticalCentered="1"/>
  <pageMargins left="0.98425196850393704" right="0" top="0" bottom="0" header="0" footer="0"/>
  <pageSetup scale="47"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2:AE75"/>
  <sheetViews>
    <sheetView showGridLines="0" topLeftCell="N25" zoomScaleNormal="100" workbookViewId="0">
      <selection activeCell="Y26" activeCellId="1" sqref="B26:I37 Y26:AB37"/>
    </sheetView>
  </sheetViews>
  <sheetFormatPr baseColWidth="10" defaultColWidth="11.42578125" defaultRowHeight="12.75" x14ac:dyDescent="0.2"/>
  <cols>
    <col min="1" max="1" width="2.7109375" style="86" customWidth="1"/>
    <col min="2" max="6" width="6.42578125" style="86" customWidth="1"/>
    <col min="7" max="8" width="4.85546875" style="86" customWidth="1"/>
    <col min="9" max="9" width="10.5703125" style="86" customWidth="1"/>
    <col min="10" max="24" width="3.7109375" style="86" customWidth="1"/>
    <col min="25" max="25" width="12.42578125" style="86" customWidth="1"/>
    <col min="26" max="26" width="22.7109375" style="86" customWidth="1"/>
    <col min="27" max="27" width="11.140625" style="86" customWidth="1"/>
    <col min="28" max="28" width="22.28515625" style="86" customWidth="1"/>
    <col min="29" max="30" width="4.85546875" style="86" customWidth="1"/>
    <col min="31" max="31" width="20.5703125" style="86" customWidth="1"/>
    <col min="32" max="42" width="4.85546875" style="86" customWidth="1"/>
    <col min="43" max="16384" width="11.42578125" style="86"/>
  </cols>
  <sheetData>
    <row r="2" spans="1:31" ht="21" customHeight="1" x14ac:dyDescent="0.25">
      <c r="B2" s="604"/>
      <c r="C2" s="604"/>
      <c r="D2" s="604"/>
      <c r="E2" s="604"/>
      <c r="F2" s="609" t="s">
        <v>0</v>
      </c>
      <c r="G2" s="609"/>
      <c r="H2" s="609"/>
      <c r="I2" s="609"/>
      <c r="J2" s="609"/>
      <c r="K2" s="609"/>
      <c r="L2" s="609"/>
      <c r="M2" s="609"/>
      <c r="N2" s="609"/>
      <c r="O2" s="609"/>
      <c r="P2" s="609"/>
      <c r="Q2" s="609"/>
      <c r="R2" s="609"/>
      <c r="S2" s="609"/>
      <c r="T2" s="609"/>
      <c r="U2" s="609"/>
      <c r="V2" s="609"/>
      <c r="W2" s="609"/>
      <c r="X2" s="609"/>
      <c r="Y2" s="609"/>
      <c r="Z2" s="609"/>
      <c r="AA2" s="605" t="s">
        <v>108</v>
      </c>
      <c r="AB2" s="606"/>
    </row>
    <row r="3" spans="1:31" ht="21" customHeight="1" x14ac:dyDescent="0.25">
      <c r="B3" s="604"/>
      <c r="C3" s="604"/>
      <c r="D3" s="604"/>
      <c r="E3" s="604"/>
      <c r="F3" s="609" t="s">
        <v>2</v>
      </c>
      <c r="G3" s="609"/>
      <c r="H3" s="609"/>
      <c r="I3" s="609"/>
      <c r="J3" s="609"/>
      <c r="K3" s="609"/>
      <c r="L3" s="609"/>
      <c r="M3" s="609"/>
      <c r="N3" s="609"/>
      <c r="O3" s="609"/>
      <c r="P3" s="609"/>
      <c r="Q3" s="609"/>
      <c r="R3" s="609"/>
      <c r="S3" s="609"/>
      <c r="T3" s="609"/>
      <c r="U3" s="609"/>
      <c r="V3" s="609"/>
      <c r="W3" s="609"/>
      <c r="X3" s="609"/>
      <c r="Y3" s="609"/>
      <c r="Z3" s="609"/>
      <c r="AA3" s="605" t="s">
        <v>3</v>
      </c>
      <c r="AB3" s="606"/>
    </row>
    <row r="4" spans="1:31" ht="21" customHeight="1" x14ac:dyDescent="0.25">
      <c r="B4" s="604"/>
      <c r="C4" s="604"/>
      <c r="D4" s="604"/>
      <c r="E4" s="604"/>
      <c r="F4" s="609" t="s">
        <v>4</v>
      </c>
      <c r="G4" s="609"/>
      <c r="H4" s="609"/>
      <c r="I4" s="609"/>
      <c r="J4" s="609"/>
      <c r="K4" s="609"/>
      <c r="L4" s="609"/>
      <c r="M4" s="609"/>
      <c r="N4" s="609"/>
      <c r="O4" s="609"/>
      <c r="P4" s="609"/>
      <c r="Q4" s="609"/>
      <c r="R4" s="609"/>
      <c r="S4" s="609"/>
      <c r="T4" s="609"/>
      <c r="U4" s="609"/>
      <c r="V4" s="609"/>
      <c r="W4" s="609"/>
      <c r="X4" s="609"/>
      <c r="Y4" s="609"/>
      <c r="Z4" s="609"/>
      <c r="AA4" s="607" t="s">
        <v>5</v>
      </c>
      <c r="AB4" s="608"/>
    </row>
    <row r="5" spans="1:31" ht="21" customHeight="1" x14ac:dyDescent="0.25">
      <c r="B5" s="604"/>
      <c r="C5" s="604"/>
      <c r="D5" s="604"/>
      <c r="E5" s="604"/>
      <c r="F5" s="609" t="s">
        <v>109</v>
      </c>
      <c r="G5" s="609"/>
      <c r="H5" s="609"/>
      <c r="I5" s="609"/>
      <c r="J5" s="609"/>
      <c r="K5" s="609"/>
      <c r="L5" s="609"/>
      <c r="M5" s="609"/>
      <c r="N5" s="609"/>
      <c r="O5" s="609"/>
      <c r="P5" s="609"/>
      <c r="Q5" s="609"/>
      <c r="R5" s="609"/>
      <c r="S5" s="609"/>
      <c r="T5" s="609"/>
      <c r="U5" s="609"/>
      <c r="V5" s="609"/>
      <c r="W5" s="609"/>
      <c r="X5" s="609"/>
      <c r="Y5" s="609"/>
      <c r="Z5" s="609"/>
      <c r="AA5" s="607" t="s">
        <v>110</v>
      </c>
      <c r="AB5" s="608"/>
    </row>
    <row r="6" spans="1:31" ht="20.25" customHeight="1" x14ac:dyDescent="0.2">
      <c r="B6" s="612"/>
      <c r="C6" s="612"/>
      <c r="D6" s="612"/>
      <c r="E6" s="612"/>
      <c r="F6" s="612"/>
      <c r="G6" s="108"/>
      <c r="H6" s="108"/>
      <c r="I6" s="108"/>
      <c r="J6" s="108"/>
      <c r="K6" s="108"/>
      <c r="L6" s="108"/>
      <c r="M6" s="108"/>
      <c r="N6" s="108"/>
      <c r="O6" s="108"/>
      <c r="P6" s="108"/>
      <c r="Q6" s="108"/>
      <c r="R6" s="108"/>
      <c r="S6" s="108"/>
      <c r="T6" s="108"/>
      <c r="U6" s="108"/>
      <c r="V6" s="108"/>
      <c r="W6" s="108"/>
      <c r="X6" s="108"/>
      <c r="Y6" s="108"/>
      <c r="Z6" s="108"/>
      <c r="AA6" s="108"/>
      <c r="AB6" s="108"/>
      <c r="AE6" s="109"/>
    </row>
    <row r="7" spans="1:31" ht="16.5" thickBot="1" x14ac:dyDescent="0.3">
      <c r="B7" s="87"/>
      <c r="C7" s="87"/>
      <c r="D7" s="94" t="s">
        <v>111</v>
      </c>
      <c r="E7" s="93"/>
      <c r="F7" s="110" t="s">
        <v>112</v>
      </c>
      <c r="G7" s="87"/>
      <c r="H7" s="87"/>
      <c r="I7" s="87"/>
      <c r="J7" s="87"/>
      <c r="K7" s="87"/>
      <c r="L7" s="87"/>
      <c r="M7" s="87"/>
      <c r="N7" s="87"/>
      <c r="O7" s="87"/>
      <c r="P7" s="87"/>
      <c r="Q7" s="87"/>
      <c r="R7" s="93"/>
      <c r="S7" s="621"/>
      <c r="T7" s="622"/>
      <c r="U7" s="622"/>
      <c r="V7" s="87"/>
      <c r="W7" s="87"/>
      <c r="X7" s="87"/>
      <c r="Y7" s="93" t="s">
        <v>68</v>
      </c>
      <c r="Z7" s="639" t="str">
        <f>'SEPG-F-040'!G8</f>
        <v>14 de Febrero de 2017</v>
      </c>
      <c r="AA7" s="640"/>
      <c r="AB7" s="641"/>
    </row>
    <row r="8" spans="1:31" ht="21" customHeight="1" thickBot="1" x14ac:dyDescent="0.25">
      <c r="B8" s="487" t="str">
        <f>'SEPG-F-040'!B9:G9</f>
        <v xml:space="preserve">PROCESO GESTION DE LA INFORMACION Y COMUNICACIONES     </v>
      </c>
      <c r="C8" s="642"/>
      <c r="D8" s="642"/>
      <c r="E8" s="642"/>
      <c r="F8" s="642"/>
      <c r="G8" s="642"/>
      <c r="H8" s="642"/>
      <c r="I8" s="642"/>
      <c r="J8" s="642"/>
      <c r="K8" s="642"/>
      <c r="L8" s="642"/>
      <c r="M8" s="642"/>
      <c r="N8" s="642"/>
      <c r="O8" s="642"/>
      <c r="P8" s="642"/>
      <c r="Q8" s="642"/>
      <c r="R8" s="642"/>
      <c r="S8" s="642"/>
      <c r="T8" s="642"/>
      <c r="U8" s="642"/>
      <c r="V8" s="642"/>
      <c r="W8" s="642"/>
      <c r="X8" s="642"/>
      <c r="Y8" s="642"/>
      <c r="Z8" s="642"/>
      <c r="AA8" s="642"/>
      <c r="AB8" s="643"/>
    </row>
    <row r="9" spans="1:31" ht="53.25" customHeight="1" thickBot="1" x14ac:dyDescent="0.25">
      <c r="B9" s="487" t="s">
        <v>10</v>
      </c>
      <c r="C9" s="644"/>
      <c r="D9" s="644"/>
      <c r="E9" s="644"/>
      <c r="F9" s="645"/>
      <c r="G9" s="646" t="str">
        <f>+'SEPG-F-040'!D10</f>
        <v>Administrar los recursos tecnológicos con con la finalidad de brindar el máximo apoyo a las áreas misionales de la ANI.</v>
      </c>
      <c r="H9" s="647"/>
      <c r="I9" s="647"/>
      <c r="J9" s="647"/>
      <c r="K9" s="647"/>
      <c r="L9" s="647"/>
      <c r="M9" s="647"/>
      <c r="N9" s="647"/>
      <c r="O9" s="647"/>
      <c r="P9" s="647"/>
      <c r="Q9" s="647"/>
      <c r="R9" s="647"/>
      <c r="S9" s="647"/>
      <c r="T9" s="647"/>
      <c r="U9" s="647"/>
      <c r="V9" s="647"/>
      <c r="W9" s="647"/>
      <c r="X9" s="647"/>
      <c r="Y9" s="647"/>
      <c r="Z9" s="647"/>
      <c r="AA9" s="647"/>
      <c r="AB9" s="648"/>
    </row>
    <row r="10" spans="1:31" s="95" customFormat="1" ht="16.5" customHeight="1" x14ac:dyDescent="0.25">
      <c r="A10" s="138"/>
      <c r="B10" s="485"/>
      <c r="C10" s="622"/>
      <c r="D10" s="622"/>
      <c r="E10" s="622"/>
      <c r="F10" s="622"/>
      <c r="G10" s="621"/>
      <c r="H10" s="621"/>
      <c r="I10" s="621"/>
      <c r="J10" s="621"/>
      <c r="K10" s="621"/>
      <c r="L10" s="621"/>
      <c r="M10" s="621"/>
      <c r="N10" s="621"/>
      <c r="O10" s="621"/>
      <c r="P10" s="621"/>
      <c r="Q10" s="621"/>
      <c r="R10" s="621"/>
      <c r="S10" s="621"/>
      <c r="T10" s="621"/>
      <c r="U10" s="621"/>
      <c r="V10" s="621"/>
      <c r="W10" s="621"/>
      <c r="X10" s="621"/>
      <c r="Y10" s="621"/>
      <c r="Z10" s="621"/>
      <c r="AA10" s="621"/>
      <c r="AB10" s="621"/>
    </row>
    <row r="11" spans="1:31" s="95" customFormat="1" ht="8.25" customHeight="1" x14ac:dyDescent="0.25">
      <c r="B11" s="111"/>
      <c r="C11" s="111"/>
      <c r="D11" s="112"/>
      <c r="E11" s="112"/>
      <c r="F11" s="112"/>
    </row>
    <row r="12" spans="1:31" s="95" customFormat="1" ht="21" customHeight="1" x14ac:dyDescent="0.25">
      <c r="B12" s="631" t="s">
        <v>113</v>
      </c>
      <c r="C12" s="632"/>
      <c r="D12" s="632"/>
      <c r="E12" s="632"/>
      <c r="F12" s="632"/>
      <c r="G12" s="633"/>
      <c r="H12" s="633"/>
      <c r="I12" s="633"/>
      <c r="J12" s="633"/>
      <c r="K12" s="633"/>
      <c r="L12" s="633"/>
      <c r="M12" s="633"/>
      <c r="N12" s="633"/>
      <c r="O12" s="633"/>
      <c r="P12" s="633"/>
      <c r="Q12" s="633"/>
      <c r="R12" s="633"/>
      <c r="S12" s="633"/>
      <c r="T12" s="633"/>
      <c r="U12" s="634"/>
    </row>
    <row r="13" spans="1:31" s="95" customFormat="1" ht="12.75" customHeight="1" x14ac:dyDescent="0.25">
      <c r="B13" s="613" t="s">
        <v>114</v>
      </c>
      <c r="C13" s="614"/>
      <c r="D13" s="614"/>
      <c r="E13" s="614"/>
      <c r="F13" s="614"/>
      <c r="G13" s="615"/>
      <c r="H13" s="615"/>
      <c r="I13" s="615"/>
      <c r="J13" s="615"/>
      <c r="K13" s="615"/>
      <c r="L13" s="615"/>
      <c r="M13" s="615"/>
      <c r="N13" s="615"/>
      <c r="O13" s="615"/>
      <c r="P13" s="615"/>
      <c r="Q13" s="615"/>
      <c r="R13" s="615"/>
      <c r="S13" s="615"/>
      <c r="T13" s="615"/>
      <c r="U13" s="616"/>
    </row>
    <row r="14" spans="1:31" s="95" customFormat="1" ht="15.75" customHeight="1" x14ac:dyDescent="0.25">
      <c r="B14" s="617"/>
      <c r="C14" s="618"/>
      <c r="D14" s="618"/>
      <c r="E14" s="618"/>
      <c r="F14" s="618"/>
      <c r="G14" s="619"/>
      <c r="H14" s="619"/>
      <c r="I14" s="619"/>
      <c r="J14" s="619"/>
      <c r="K14" s="619"/>
      <c r="L14" s="619"/>
      <c r="M14" s="619"/>
      <c r="N14" s="619"/>
      <c r="O14" s="619"/>
      <c r="P14" s="619"/>
      <c r="Q14" s="619"/>
      <c r="R14" s="619"/>
      <c r="S14" s="619"/>
      <c r="T14" s="619"/>
      <c r="U14" s="620"/>
    </row>
    <row r="15" spans="1:31" s="95" customFormat="1" ht="16.5" customHeight="1" x14ac:dyDescent="0.25">
      <c r="B15" s="623" t="s">
        <v>115</v>
      </c>
      <c r="C15" s="624"/>
      <c r="D15" s="624"/>
      <c r="E15" s="625"/>
      <c r="F15" s="625"/>
      <c r="G15" s="625"/>
      <c r="H15" s="625"/>
      <c r="I15" s="625"/>
      <c r="J15" s="625"/>
      <c r="K15" s="626"/>
      <c r="L15" s="623" t="s">
        <v>116</v>
      </c>
      <c r="M15" s="624"/>
      <c r="N15" s="627"/>
      <c r="O15" s="627"/>
      <c r="P15" s="627"/>
      <c r="Q15" s="627"/>
      <c r="R15" s="627"/>
      <c r="S15" s="627"/>
      <c r="T15" s="627"/>
      <c r="U15" s="628"/>
    </row>
    <row r="16" spans="1:31" s="95" customFormat="1" ht="16.5" customHeight="1" x14ac:dyDescent="0.25">
      <c r="B16" s="623" t="s">
        <v>117</v>
      </c>
      <c r="C16" s="624"/>
      <c r="D16" s="624"/>
      <c r="E16" s="624"/>
      <c r="F16" s="624"/>
      <c r="G16" s="624" t="s">
        <v>118</v>
      </c>
      <c r="H16" s="624"/>
      <c r="I16" s="624"/>
      <c r="J16" s="624"/>
      <c r="K16" s="649"/>
      <c r="L16" s="623" t="s">
        <v>117</v>
      </c>
      <c r="M16" s="627"/>
      <c r="N16" s="627"/>
      <c r="O16" s="628"/>
      <c r="P16" s="635" t="s">
        <v>118</v>
      </c>
      <c r="Q16" s="635"/>
      <c r="R16" s="635"/>
      <c r="S16" s="635"/>
      <c r="T16" s="635"/>
      <c r="U16" s="635"/>
    </row>
    <row r="17" spans="2:30" s="95" customFormat="1" ht="15.75" customHeight="1" x14ac:dyDescent="0.25">
      <c r="B17" s="636">
        <v>1</v>
      </c>
      <c r="C17" s="637"/>
      <c r="D17" s="637"/>
      <c r="E17" s="637"/>
      <c r="F17" s="638"/>
      <c r="G17" s="636" t="s">
        <v>119</v>
      </c>
      <c r="H17" s="637"/>
      <c r="I17" s="637"/>
      <c r="J17" s="637"/>
      <c r="K17" s="638"/>
      <c r="L17" s="684">
        <v>1</v>
      </c>
      <c r="M17" s="685"/>
      <c r="N17" s="685"/>
      <c r="O17" s="686"/>
      <c r="P17" s="683" t="s">
        <v>120</v>
      </c>
      <c r="Q17" s="683"/>
      <c r="R17" s="683"/>
      <c r="S17" s="683"/>
      <c r="T17" s="683"/>
      <c r="U17" s="683"/>
    </row>
    <row r="18" spans="2:30" s="95" customFormat="1" ht="15.75" customHeight="1" x14ac:dyDescent="0.25">
      <c r="B18" s="636">
        <v>2</v>
      </c>
      <c r="C18" s="637"/>
      <c r="D18" s="637"/>
      <c r="E18" s="637"/>
      <c r="F18" s="638"/>
      <c r="G18" s="636" t="s">
        <v>121</v>
      </c>
      <c r="H18" s="637"/>
      <c r="I18" s="637"/>
      <c r="J18" s="637"/>
      <c r="K18" s="638"/>
      <c r="L18" s="684">
        <v>6</v>
      </c>
      <c r="M18" s="687"/>
      <c r="N18" s="687"/>
      <c r="O18" s="688"/>
      <c r="P18" s="683" t="s">
        <v>122</v>
      </c>
      <c r="Q18" s="683"/>
      <c r="R18" s="683"/>
      <c r="S18" s="683"/>
      <c r="T18" s="683"/>
      <c r="U18" s="683"/>
    </row>
    <row r="19" spans="2:30" s="95" customFormat="1" ht="15.75" customHeight="1" x14ac:dyDescent="0.25">
      <c r="B19" s="636">
        <v>3</v>
      </c>
      <c r="C19" s="637"/>
      <c r="D19" s="637"/>
      <c r="E19" s="637"/>
      <c r="F19" s="638"/>
      <c r="G19" s="636" t="s">
        <v>123</v>
      </c>
      <c r="H19" s="637"/>
      <c r="I19" s="637"/>
      <c r="J19" s="637"/>
      <c r="K19" s="638"/>
      <c r="L19" s="684">
        <v>7</v>
      </c>
      <c r="M19" s="687"/>
      <c r="N19" s="687"/>
      <c r="O19" s="688"/>
      <c r="P19" s="683" t="s">
        <v>124</v>
      </c>
      <c r="Q19" s="683"/>
      <c r="R19" s="683"/>
      <c r="S19" s="683"/>
      <c r="T19" s="683"/>
      <c r="U19" s="683"/>
    </row>
    <row r="20" spans="2:30" s="95" customFormat="1" ht="15.75" customHeight="1" x14ac:dyDescent="0.25">
      <c r="B20" s="636">
        <v>4</v>
      </c>
      <c r="C20" s="637"/>
      <c r="D20" s="637"/>
      <c r="E20" s="637"/>
      <c r="F20" s="638"/>
      <c r="G20" s="636" t="s">
        <v>125</v>
      </c>
      <c r="H20" s="637"/>
      <c r="I20" s="637"/>
      <c r="J20" s="637"/>
      <c r="K20" s="638"/>
      <c r="L20" s="684">
        <v>11</v>
      </c>
      <c r="M20" s="685"/>
      <c r="N20" s="685"/>
      <c r="O20" s="686"/>
      <c r="P20" s="683" t="s">
        <v>126</v>
      </c>
      <c r="Q20" s="683"/>
      <c r="R20" s="683"/>
      <c r="S20" s="683"/>
      <c r="T20" s="683"/>
      <c r="U20" s="683"/>
    </row>
    <row r="21" spans="2:30" s="95" customFormat="1" ht="15.75" customHeight="1" x14ac:dyDescent="0.25">
      <c r="B21" s="636">
        <v>5</v>
      </c>
      <c r="C21" s="637"/>
      <c r="D21" s="637"/>
      <c r="E21" s="637"/>
      <c r="F21" s="638"/>
      <c r="G21" s="636" t="s">
        <v>127</v>
      </c>
      <c r="H21" s="637"/>
      <c r="I21" s="637"/>
      <c r="J21" s="637"/>
      <c r="K21" s="638"/>
      <c r="L21" s="684">
        <v>13</v>
      </c>
      <c r="M21" s="685"/>
      <c r="N21" s="685"/>
      <c r="O21" s="686"/>
      <c r="P21" s="683" t="s">
        <v>128</v>
      </c>
      <c r="Q21" s="683"/>
      <c r="R21" s="683"/>
      <c r="S21" s="683"/>
      <c r="T21" s="683"/>
      <c r="U21" s="683"/>
    </row>
    <row r="22" spans="2:30" s="95" customFormat="1" ht="7.5" customHeight="1" thickBot="1" x14ac:dyDescent="0.3">
      <c r="B22" s="88"/>
      <c r="C22" s="113"/>
      <c r="D22" s="113"/>
      <c r="E22" s="113"/>
      <c r="F22" s="113"/>
      <c r="G22" s="113"/>
      <c r="H22" s="114"/>
      <c r="I22" s="113"/>
      <c r="J22" s="113"/>
      <c r="K22" s="113"/>
      <c r="L22" s="88"/>
      <c r="M22" s="113"/>
      <c r="N22" s="113"/>
      <c r="O22" s="113"/>
      <c r="P22" s="113"/>
      <c r="Q22" s="113"/>
      <c r="R22" s="114"/>
      <c r="S22" s="113"/>
      <c r="T22" s="113"/>
      <c r="U22" s="113"/>
    </row>
    <row r="23" spans="2:30" s="95" customFormat="1" ht="31.5" customHeight="1" x14ac:dyDescent="0.25">
      <c r="B23" s="556" t="s">
        <v>129</v>
      </c>
      <c r="C23" s="587" t="s">
        <v>71</v>
      </c>
      <c r="D23" s="588"/>
      <c r="E23" s="588"/>
      <c r="F23" s="588"/>
      <c r="G23" s="588"/>
      <c r="H23" s="589"/>
      <c r="I23" s="596" t="s">
        <v>130</v>
      </c>
      <c r="J23" s="650" t="s">
        <v>131</v>
      </c>
      <c r="K23" s="651"/>
      <c r="L23" s="651"/>
      <c r="M23" s="651"/>
      <c r="N23" s="651"/>
      <c r="O23" s="651"/>
      <c r="P23" s="651"/>
      <c r="Q23" s="651"/>
      <c r="R23" s="651"/>
      <c r="S23" s="651"/>
      <c r="T23" s="651"/>
      <c r="U23" s="651"/>
      <c r="V23" s="651"/>
      <c r="W23" s="651"/>
      <c r="X23" s="652"/>
      <c r="Y23" s="602" t="s">
        <v>132</v>
      </c>
      <c r="Z23" s="599" t="s">
        <v>133</v>
      </c>
      <c r="AA23" s="602" t="s">
        <v>134</v>
      </c>
      <c r="AB23" s="663" t="s">
        <v>135</v>
      </c>
    </row>
    <row r="24" spans="2:30" s="95" customFormat="1" ht="31.5" customHeight="1" thickBot="1" x14ac:dyDescent="0.3">
      <c r="B24" s="629"/>
      <c r="C24" s="590"/>
      <c r="D24" s="591"/>
      <c r="E24" s="591"/>
      <c r="F24" s="591"/>
      <c r="G24" s="591"/>
      <c r="H24" s="592"/>
      <c r="I24" s="597"/>
      <c r="J24" s="653"/>
      <c r="K24" s="654"/>
      <c r="L24" s="654"/>
      <c r="M24" s="654"/>
      <c r="N24" s="654"/>
      <c r="O24" s="654"/>
      <c r="P24" s="654"/>
      <c r="Q24" s="654"/>
      <c r="R24" s="654"/>
      <c r="S24" s="654"/>
      <c r="T24" s="654"/>
      <c r="U24" s="654"/>
      <c r="V24" s="654"/>
      <c r="W24" s="654"/>
      <c r="X24" s="655"/>
      <c r="Y24" s="603"/>
      <c r="Z24" s="600"/>
      <c r="AA24" s="603"/>
      <c r="AB24" s="664"/>
    </row>
    <row r="25" spans="2:30" s="95" customFormat="1" ht="31.5" customHeight="1" thickBot="1" x14ac:dyDescent="0.3">
      <c r="B25" s="630"/>
      <c r="C25" s="593"/>
      <c r="D25" s="594"/>
      <c r="E25" s="594"/>
      <c r="F25" s="594"/>
      <c r="G25" s="594"/>
      <c r="H25" s="595"/>
      <c r="I25" s="598"/>
      <c r="J25" s="176">
        <v>1</v>
      </c>
      <c r="K25" s="177">
        <f>J25+1</f>
        <v>2</v>
      </c>
      <c r="L25" s="177">
        <f t="shared" ref="L25:X25" si="0">K25+1</f>
        <v>3</v>
      </c>
      <c r="M25" s="177">
        <f t="shared" si="0"/>
        <v>4</v>
      </c>
      <c r="N25" s="177">
        <f t="shared" si="0"/>
        <v>5</v>
      </c>
      <c r="O25" s="177">
        <f t="shared" si="0"/>
        <v>6</v>
      </c>
      <c r="P25" s="177">
        <f t="shared" si="0"/>
        <v>7</v>
      </c>
      <c r="Q25" s="177">
        <f t="shared" si="0"/>
        <v>8</v>
      </c>
      <c r="R25" s="177">
        <f t="shared" si="0"/>
        <v>9</v>
      </c>
      <c r="S25" s="177">
        <f t="shared" si="0"/>
        <v>10</v>
      </c>
      <c r="T25" s="177">
        <f t="shared" si="0"/>
        <v>11</v>
      </c>
      <c r="U25" s="177">
        <f t="shared" si="0"/>
        <v>12</v>
      </c>
      <c r="V25" s="177">
        <f>U25+1</f>
        <v>13</v>
      </c>
      <c r="W25" s="177">
        <f t="shared" si="0"/>
        <v>14</v>
      </c>
      <c r="X25" s="178">
        <f t="shared" si="0"/>
        <v>15</v>
      </c>
      <c r="Y25" s="583"/>
      <c r="Z25" s="601"/>
      <c r="AA25" s="557"/>
      <c r="AB25" s="665"/>
    </row>
    <row r="26" spans="2:30" s="95" customFormat="1" ht="24.95" customHeight="1" x14ac:dyDescent="0.25">
      <c r="B26" s="556">
        <f>'SEPG-F-007'!B17</f>
        <v>1</v>
      </c>
      <c r="C26" s="558" t="str">
        <f>IF(COUNTA('SEPG-F-007'!C17)&gt;0,'SEPG-F-007'!C17,"")</f>
        <v>Seguridad de la información comprometida</v>
      </c>
      <c r="D26" s="559"/>
      <c r="E26" s="559"/>
      <c r="F26" s="559"/>
      <c r="G26" s="559"/>
      <c r="H26" s="560"/>
      <c r="I26" s="184" t="s">
        <v>136</v>
      </c>
      <c r="J26" s="179">
        <v>2</v>
      </c>
      <c r="K26" s="180">
        <v>3</v>
      </c>
      <c r="L26" s="180">
        <v>3</v>
      </c>
      <c r="M26" s="180"/>
      <c r="N26" s="180"/>
      <c r="O26" s="180"/>
      <c r="P26" s="180"/>
      <c r="Q26" s="180"/>
      <c r="R26" s="180"/>
      <c r="S26" s="180"/>
      <c r="T26" s="180"/>
      <c r="U26" s="180"/>
      <c r="V26" s="180"/>
      <c r="W26" s="180"/>
      <c r="X26" s="317"/>
      <c r="Y26" s="289">
        <f>IFERROR(MAX(_xlfn.MODE.MULT(J26:X26)),"")</f>
        <v>3</v>
      </c>
      <c r="Z26" s="287" t="str">
        <f>IFERROR(IF(I26="P",IF(COUNT(K26:X26)&gt;1,VLOOKUP(Y26,$B$17:$K$21,6,0),""),IF(COUNT(K26:X26)&gt;1,VLOOKUP(Y26,$L$17:$U$21,5,0),"")),"")</f>
        <v>Posible (C)</v>
      </c>
      <c r="AA26" s="564">
        <f>IFERROR(Y26*Y27,"")</f>
        <v>21</v>
      </c>
      <c r="AB26" s="566" t="str">
        <f>IFERROR(VLOOKUP(AA26,DB!$B$37:$D$61,2,FALSE),"")</f>
        <v>Riesgo Alto (Z-13)</v>
      </c>
      <c r="AD26" s="555"/>
    </row>
    <row r="27" spans="2:30" s="95" customFormat="1" ht="24.95" customHeight="1" thickBot="1" x14ac:dyDescent="0.3">
      <c r="B27" s="557"/>
      <c r="C27" s="561"/>
      <c r="D27" s="562"/>
      <c r="E27" s="562"/>
      <c r="F27" s="562"/>
      <c r="G27" s="562"/>
      <c r="H27" s="563"/>
      <c r="I27" s="175" t="s">
        <v>137</v>
      </c>
      <c r="J27" s="185">
        <v>7</v>
      </c>
      <c r="K27" s="186">
        <v>7</v>
      </c>
      <c r="L27" s="186">
        <v>7</v>
      </c>
      <c r="M27" s="186"/>
      <c r="N27" s="186"/>
      <c r="O27" s="186"/>
      <c r="P27" s="186"/>
      <c r="Q27" s="186"/>
      <c r="R27" s="186"/>
      <c r="S27" s="186"/>
      <c r="T27" s="186"/>
      <c r="U27" s="186"/>
      <c r="V27" s="186"/>
      <c r="W27" s="186"/>
      <c r="X27" s="318"/>
      <c r="Y27" s="290">
        <f>IFERROR(MAX(_xlfn.MODE.MULT(J27:X27)),"")</f>
        <v>7</v>
      </c>
      <c r="Z27" s="288" t="str">
        <f>IFERROR(IF(I27="P",IF(COUNT(J27:X27)&gt;1,VLOOKUP(Y27,$B$17:$K$21,6,0),""),IF(COUNT(J27:X27)&gt;1,VLOOKUP(Y27,$L$17:$U$21,5,0),"")),"")</f>
        <v>Moderado</v>
      </c>
      <c r="AA27" s="565"/>
      <c r="AB27" s="567"/>
      <c r="AD27" s="555"/>
    </row>
    <row r="28" spans="2:30" s="95" customFormat="1" ht="24.95" customHeight="1" x14ac:dyDescent="0.25">
      <c r="B28" s="556">
        <f>'SEPG-F-007'!B18</f>
        <v>2</v>
      </c>
      <c r="C28" s="558" t="str">
        <f>IF(COUNTA('SEPG-F-007'!C18)&gt;0,'SEPG-F-007'!C18,"")</f>
        <v>Interrupción de negocio por desastre natural</v>
      </c>
      <c r="D28" s="559"/>
      <c r="E28" s="559"/>
      <c r="F28" s="559"/>
      <c r="G28" s="559"/>
      <c r="H28" s="560"/>
      <c r="I28" s="184" t="s">
        <v>136</v>
      </c>
      <c r="J28" s="179">
        <v>2</v>
      </c>
      <c r="K28" s="180">
        <v>3</v>
      </c>
      <c r="L28" s="180">
        <v>3</v>
      </c>
      <c r="M28" s="180"/>
      <c r="N28" s="180"/>
      <c r="O28" s="180"/>
      <c r="P28" s="180"/>
      <c r="Q28" s="180"/>
      <c r="R28" s="180"/>
      <c r="S28" s="180"/>
      <c r="T28" s="180"/>
      <c r="U28" s="180"/>
      <c r="V28" s="180"/>
      <c r="W28" s="180"/>
      <c r="X28" s="317"/>
      <c r="Y28" s="289">
        <f t="shared" ref="Y28:Y69" si="1">IFERROR(MAX(_xlfn.MODE.MULT(J28:X28)),"")</f>
        <v>3</v>
      </c>
      <c r="Z28" s="287" t="str">
        <f>IFERROR(IF(I28="P",IF(COUNT(K28:X28)&gt;1,VLOOKUP(Y28,$B$17:$K$21,6,0),""),IF(COUNT(K28:X28)&gt;1,VLOOKUP(Y28,$L$17:$U$21,5,0),"")),"")</f>
        <v>Posible (C)</v>
      </c>
      <c r="AA28" s="564">
        <f>IFERROR(Y28*Y29,"")</f>
        <v>21</v>
      </c>
      <c r="AB28" s="566" t="str">
        <f>IFERROR(VLOOKUP(AA28,DB!$B$37:$D$61,2,FALSE),"")</f>
        <v>Riesgo Alto (Z-13)</v>
      </c>
    </row>
    <row r="29" spans="2:30" s="95" customFormat="1" ht="24.95" customHeight="1" thickBot="1" x14ac:dyDescent="0.3">
      <c r="B29" s="583"/>
      <c r="C29" s="584"/>
      <c r="D29" s="585"/>
      <c r="E29" s="585"/>
      <c r="F29" s="585"/>
      <c r="G29" s="585"/>
      <c r="H29" s="586"/>
      <c r="I29" s="188" t="s">
        <v>137</v>
      </c>
      <c r="J29" s="319">
        <v>7</v>
      </c>
      <c r="K29" s="189">
        <v>7</v>
      </c>
      <c r="L29" s="189">
        <v>7</v>
      </c>
      <c r="M29" s="189"/>
      <c r="N29" s="189"/>
      <c r="O29" s="189"/>
      <c r="P29" s="189"/>
      <c r="Q29" s="189"/>
      <c r="R29" s="189"/>
      <c r="S29" s="189"/>
      <c r="T29" s="189"/>
      <c r="U29" s="189"/>
      <c r="V29" s="189"/>
      <c r="W29" s="189"/>
      <c r="X29" s="320"/>
      <c r="Y29" s="290">
        <f t="shared" si="1"/>
        <v>7</v>
      </c>
      <c r="Z29" s="288" t="str">
        <f>IFERROR(IF(I29="P",IF(COUNT(J29:X29)&gt;1,VLOOKUP(Y29,$B$17:$K$21,6,0),""),IF(COUNT(J29:X29)&gt;1,VLOOKUP(Y29,$L$17:$U$21,5,0),"")),"")</f>
        <v>Moderado</v>
      </c>
      <c r="AA29" s="565"/>
      <c r="AB29" s="567"/>
    </row>
    <row r="30" spans="2:30" s="95" customFormat="1" ht="24.95" customHeight="1" x14ac:dyDescent="0.25">
      <c r="B30" s="556">
        <f>'SEPG-F-007'!B19</f>
        <v>3</v>
      </c>
      <c r="C30" s="558" t="str">
        <f>IF(COUNTA('SEPG-F-007'!C19)&gt;0,'SEPG-F-007'!C19,"")</f>
        <v>Fallas o pérdida de la integridad de la Información (completitud y exactitud)</v>
      </c>
      <c r="D30" s="559"/>
      <c r="E30" s="559"/>
      <c r="F30" s="559"/>
      <c r="G30" s="559"/>
      <c r="H30" s="560"/>
      <c r="I30" s="184" t="s">
        <v>136</v>
      </c>
      <c r="J30" s="179">
        <v>2</v>
      </c>
      <c r="K30" s="180">
        <v>2</v>
      </c>
      <c r="L30" s="180">
        <v>2</v>
      </c>
      <c r="M30" s="180"/>
      <c r="N30" s="180"/>
      <c r="O30" s="180"/>
      <c r="P30" s="180"/>
      <c r="Q30" s="180"/>
      <c r="R30" s="180"/>
      <c r="S30" s="180"/>
      <c r="T30" s="180"/>
      <c r="U30" s="180"/>
      <c r="V30" s="180"/>
      <c r="W30" s="180"/>
      <c r="X30" s="317"/>
      <c r="Y30" s="289">
        <f t="shared" si="1"/>
        <v>2</v>
      </c>
      <c r="Z30" s="287" t="str">
        <f>IFERROR(IF(I30="P",IF(COUNT(K30:X30)&gt;1,VLOOKUP(Y30,$B$17:$K$21,6,0),""),IF(COUNT(K30:X30)&gt;1,VLOOKUP(Y30,$L$17:$U$21,5,0),"")),"")</f>
        <v>Improbable (D)</v>
      </c>
      <c r="AA30" s="564">
        <f>IFERROR(Y30*Y31,"")</f>
        <v>14</v>
      </c>
      <c r="AB30" s="566" t="str">
        <f>IFERROR(VLOOKUP(AA30,DB!$B$37:$D$61,2,FALSE),"")</f>
        <v>Riesgo Moderado (Z-9)</v>
      </c>
    </row>
    <row r="31" spans="2:30" s="95" customFormat="1" ht="24.95" customHeight="1" thickBot="1" x14ac:dyDescent="0.3">
      <c r="B31" s="557"/>
      <c r="C31" s="561"/>
      <c r="D31" s="562"/>
      <c r="E31" s="562"/>
      <c r="F31" s="562"/>
      <c r="G31" s="562"/>
      <c r="H31" s="563"/>
      <c r="I31" s="175" t="s">
        <v>137</v>
      </c>
      <c r="J31" s="319">
        <v>7</v>
      </c>
      <c r="K31" s="189">
        <v>7</v>
      </c>
      <c r="L31" s="189">
        <v>7</v>
      </c>
      <c r="M31" s="186"/>
      <c r="N31" s="186"/>
      <c r="O31" s="186"/>
      <c r="P31" s="186"/>
      <c r="Q31" s="186"/>
      <c r="R31" s="186"/>
      <c r="S31" s="186"/>
      <c r="T31" s="186"/>
      <c r="U31" s="186"/>
      <c r="V31" s="186"/>
      <c r="W31" s="186"/>
      <c r="X31" s="318"/>
      <c r="Y31" s="290">
        <f t="shared" si="1"/>
        <v>7</v>
      </c>
      <c r="Z31" s="288" t="str">
        <f>IFERROR(IF(I31="P",IF(COUNT(J31:X31)&gt;1,VLOOKUP(Y31,$B$17:$K$21,6,0),""),IF(COUNT(J31:X31)&gt;1,VLOOKUP(Y31,$L$17:$U$21,5,0),"")),"")</f>
        <v>Moderado</v>
      </c>
      <c r="AA31" s="565"/>
      <c r="AB31" s="567"/>
    </row>
    <row r="32" spans="2:30" s="95" customFormat="1" ht="24.95" customHeight="1" x14ac:dyDescent="0.25">
      <c r="B32" s="556">
        <f>'SEPG-F-007'!B20</f>
        <v>4</v>
      </c>
      <c r="C32" s="558" t="str">
        <f>IF(COUNTA('SEPG-F-007'!C20)&gt;0,'SEPG-F-007'!C20,"")</f>
        <v>Pérdida de la confidencialidad de la información de la Agencia.</v>
      </c>
      <c r="D32" s="559"/>
      <c r="E32" s="559"/>
      <c r="F32" s="559"/>
      <c r="G32" s="559"/>
      <c r="H32" s="560"/>
      <c r="I32" s="184" t="s">
        <v>136</v>
      </c>
      <c r="J32" s="179">
        <v>2</v>
      </c>
      <c r="K32" s="180">
        <v>2</v>
      </c>
      <c r="L32" s="180">
        <v>2</v>
      </c>
      <c r="M32" s="180"/>
      <c r="N32" s="180"/>
      <c r="O32" s="180"/>
      <c r="P32" s="180"/>
      <c r="Q32" s="180"/>
      <c r="R32" s="180"/>
      <c r="S32" s="180"/>
      <c r="T32" s="180"/>
      <c r="U32" s="180"/>
      <c r="V32" s="180"/>
      <c r="W32" s="180"/>
      <c r="X32" s="317"/>
      <c r="Y32" s="289">
        <f t="shared" ref="Y32:Y37" si="2">IFERROR(MAX(_xlfn.MODE.MULT(J32:X32)),"")</f>
        <v>2</v>
      </c>
      <c r="Z32" s="287" t="str">
        <f>IFERROR(IF(I32="P",IF(COUNT(K32:X32)&gt;1,VLOOKUP(Y32,$B$17:$K$21,6,0),""),IF(COUNT(K32:X32)&gt;1,VLOOKUP(Y32,$L$17:$U$21,5,0),"")),"")</f>
        <v>Improbable (D)</v>
      </c>
      <c r="AA32" s="564">
        <f>IFERROR(Y32*Y33,"")</f>
        <v>14</v>
      </c>
      <c r="AB32" s="566" t="str">
        <f>IFERROR(VLOOKUP(AA32,DB!$B$37:$D$61,2,FALSE),"")</f>
        <v>Riesgo Moderado (Z-9)</v>
      </c>
      <c r="AD32" s="555"/>
    </row>
    <row r="33" spans="2:30" s="95" customFormat="1" ht="24.95" customHeight="1" thickBot="1" x14ac:dyDescent="0.3">
      <c r="B33" s="557"/>
      <c r="C33" s="561"/>
      <c r="D33" s="562"/>
      <c r="E33" s="562"/>
      <c r="F33" s="562"/>
      <c r="G33" s="562"/>
      <c r="H33" s="563"/>
      <c r="I33" s="175" t="s">
        <v>137</v>
      </c>
      <c r="J33" s="185">
        <v>7</v>
      </c>
      <c r="K33" s="186">
        <v>7</v>
      </c>
      <c r="L33" s="186">
        <v>7</v>
      </c>
      <c r="M33" s="186"/>
      <c r="N33" s="186"/>
      <c r="O33" s="186"/>
      <c r="P33" s="186"/>
      <c r="Q33" s="186"/>
      <c r="R33" s="186"/>
      <c r="S33" s="186"/>
      <c r="T33" s="186"/>
      <c r="U33" s="186"/>
      <c r="V33" s="186"/>
      <c r="W33" s="186"/>
      <c r="X33" s="318"/>
      <c r="Y33" s="290">
        <f t="shared" si="2"/>
        <v>7</v>
      </c>
      <c r="Z33" s="288" t="str">
        <f>IFERROR(IF(I33="P",IF(COUNT(J33:X33)&gt;1,VLOOKUP(Y33,$B$17:$K$21,6,0),""),IF(COUNT(J33:X33)&gt;1,VLOOKUP(Y33,$L$17:$U$21,5,0),"")),"")</f>
        <v>Moderado</v>
      </c>
      <c r="AA33" s="565"/>
      <c r="AB33" s="567"/>
      <c r="AD33" s="555"/>
    </row>
    <row r="34" spans="2:30" s="95" customFormat="1" ht="24.95" customHeight="1" x14ac:dyDescent="0.25">
      <c r="B34" s="556">
        <f>'SEPG-F-007'!B21</f>
        <v>5</v>
      </c>
      <c r="C34" s="558" t="str">
        <f>IF(COUNTA('SEPG-F-007'!C21)&gt;0,'SEPG-F-007'!C21,"")</f>
        <v>Pérdida de disponibilidad de los servicios tecnológicos (internet y comunicaciones)</v>
      </c>
      <c r="D34" s="559"/>
      <c r="E34" s="559"/>
      <c r="F34" s="559"/>
      <c r="G34" s="559"/>
      <c r="H34" s="560"/>
      <c r="I34" s="184" t="s">
        <v>136</v>
      </c>
      <c r="J34" s="179">
        <v>1</v>
      </c>
      <c r="K34" s="180">
        <v>1</v>
      </c>
      <c r="L34" s="180">
        <v>2</v>
      </c>
      <c r="M34" s="180"/>
      <c r="N34" s="180"/>
      <c r="O34" s="180"/>
      <c r="P34" s="180"/>
      <c r="Q34" s="180"/>
      <c r="R34" s="180"/>
      <c r="S34" s="180"/>
      <c r="T34" s="180"/>
      <c r="U34" s="180"/>
      <c r="V34" s="180"/>
      <c r="W34" s="180"/>
      <c r="X34" s="317"/>
      <c r="Y34" s="289">
        <f t="shared" si="2"/>
        <v>1</v>
      </c>
      <c r="Z34" s="287" t="str">
        <f>IFERROR(IF(I34="P",IF(COUNT(K34:X34)&gt;1,VLOOKUP(Y34,$B$17:$K$21,6,0),""),IF(COUNT(K34:X34)&gt;1,VLOOKUP(Y34,$L$17:$U$21,5,0),"")),"")</f>
        <v>Raro (E)</v>
      </c>
      <c r="AA34" s="564">
        <f>IFERROR(Y34*Y35,"")</f>
        <v>7</v>
      </c>
      <c r="AB34" s="566" t="str">
        <f>IFERROR(VLOOKUP(AA34,DB!$B$37:$D$61,2,FALSE),"")</f>
        <v>Riesgo Moderado (Z-8)</v>
      </c>
      <c r="AD34" s="555"/>
    </row>
    <row r="35" spans="2:30" s="95" customFormat="1" ht="24.95" customHeight="1" thickBot="1" x14ac:dyDescent="0.3">
      <c r="B35" s="557"/>
      <c r="C35" s="561"/>
      <c r="D35" s="562"/>
      <c r="E35" s="562"/>
      <c r="F35" s="562"/>
      <c r="G35" s="562"/>
      <c r="H35" s="563"/>
      <c r="I35" s="175" t="s">
        <v>137</v>
      </c>
      <c r="J35" s="185">
        <v>7</v>
      </c>
      <c r="K35" s="186">
        <v>7</v>
      </c>
      <c r="L35" s="186">
        <v>7</v>
      </c>
      <c r="M35" s="186"/>
      <c r="N35" s="186"/>
      <c r="O35" s="186"/>
      <c r="P35" s="186"/>
      <c r="Q35" s="186"/>
      <c r="R35" s="186"/>
      <c r="S35" s="186"/>
      <c r="T35" s="186"/>
      <c r="U35" s="186"/>
      <c r="V35" s="186"/>
      <c r="W35" s="186"/>
      <c r="X35" s="318"/>
      <c r="Y35" s="290">
        <f t="shared" si="2"/>
        <v>7</v>
      </c>
      <c r="Z35" s="288" t="str">
        <f>IFERROR(IF(I35="P",IF(COUNT(J35:X35)&gt;1,VLOOKUP(Y35,$B$17:$K$21,6,0),""),IF(COUNT(J35:X35)&gt;1,VLOOKUP(Y35,$L$17:$U$21,5,0),"")),"")</f>
        <v>Moderado</v>
      </c>
      <c r="AA35" s="565"/>
      <c r="AB35" s="567"/>
      <c r="AD35" s="555"/>
    </row>
    <row r="36" spans="2:30" s="95" customFormat="1" ht="24.95" customHeight="1" x14ac:dyDescent="0.25">
      <c r="B36" s="556">
        <f>'SEPG-F-007'!B22</f>
        <v>6</v>
      </c>
      <c r="C36" s="571" t="str">
        <f>IF(COUNTA('SEPG-F-007'!C22)&gt;0,'SEPG-F-007'!C22,"")</f>
        <v>Interrupción de la operación de negocio por problemas, fallas o daño parcial o total de los equipos críticos de la infraestructura tecnológica</v>
      </c>
      <c r="D36" s="572"/>
      <c r="E36" s="572"/>
      <c r="F36" s="572"/>
      <c r="G36" s="572"/>
      <c r="H36" s="573"/>
      <c r="I36" s="184" t="s">
        <v>136</v>
      </c>
      <c r="J36" s="179">
        <v>2</v>
      </c>
      <c r="K36" s="180">
        <v>3</v>
      </c>
      <c r="L36" s="180">
        <v>3</v>
      </c>
      <c r="M36" s="180"/>
      <c r="N36" s="180"/>
      <c r="O36" s="180"/>
      <c r="P36" s="180"/>
      <c r="Q36" s="180"/>
      <c r="R36" s="180"/>
      <c r="S36" s="180"/>
      <c r="T36" s="180"/>
      <c r="U36" s="180"/>
      <c r="V36" s="180"/>
      <c r="W36" s="180"/>
      <c r="X36" s="317"/>
      <c r="Y36" s="289">
        <f t="shared" si="2"/>
        <v>3</v>
      </c>
      <c r="Z36" s="287" t="str">
        <f>IFERROR(IF(I36="P",IF(COUNT(K36:X36)&gt;1,VLOOKUP(Y36,$B$17:$K$21,6,0),""),IF(COUNT(K36:X36)&gt;1,VLOOKUP(Y36,$L$17:$U$21,5,0),"")),"")</f>
        <v>Posible (C)</v>
      </c>
      <c r="AA36" s="564">
        <f>IFERROR(Y36*Y37,"")</f>
        <v>21</v>
      </c>
      <c r="AB36" s="566" t="str">
        <f>IFERROR(VLOOKUP(AA36,DB!$B$37:$D$61,2,FALSE),"")</f>
        <v>Riesgo Alto (Z-13)</v>
      </c>
      <c r="AD36" s="555"/>
    </row>
    <row r="37" spans="2:30" s="95" customFormat="1" ht="24.95" customHeight="1" thickBot="1" x14ac:dyDescent="0.3">
      <c r="B37" s="557"/>
      <c r="C37" s="574"/>
      <c r="D37" s="575"/>
      <c r="E37" s="575"/>
      <c r="F37" s="575"/>
      <c r="G37" s="575"/>
      <c r="H37" s="576"/>
      <c r="I37" s="175" t="s">
        <v>137</v>
      </c>
      <c r="J37" s="185">
        <v>7</v>
      </c>
      <c r="K37" s="186">
        <v>7</v>
      </c>
      <c r="L37" s="186">
        <v>7</v>
      </c>
      <c r="M37" s="186"/>
      <c r="N37" s="186"/>
      <c r="O37" s="186"/>
      <c r="P37" s="186"/>
      <c r="Q37" s="186"/>
      <c r="R37" s="186"/>
      <c r="S37" s="186"/>
      <c r="T37" s="186"/>
      <c r="U37" s="186"/>
      <c r="V37" s="186"/>
      <c r="W37" s="186"/>
      <c r="X37" s="318"/>
      <c r="Y37" s="290">
        <f t="shared" si="2"/>
        <v>7</v>
      </c>
      <c r="Z37" s="288" t="str">
        <f>IFERROR(IF(I37="P",IF(COUNT(J37:X37)&gt;1,VLOOKUP(Y37,$B$17:$K$21,6,0),""),IF(COUNT(J37:X37)&gt;1,VLOOKUP(Y37,$L$17:$U$21,5,0),"")),"")</f>
        <v>Moderado</v>
      </c>
      <c r="AA37" s="565"/>
      <c r="AB37" s="567"/>
      <c r="AD37" s="555"/>
    </row>
    <row r="38" spans="2:30" s="95" customFormat="1" ht="24.95" hidden="1" customHeight="1" x14ac:dyDescent="0.25">
      <c r="B38" s="556" t="e">
        <f>'SEPG-F-007'!#REF!</f>
        <v>#REF!</v>
      </c>
      <c r="C38" s="571" t="e">
        <f>IF(COUNTA('SEPG-F-007'!#REF!)&gt;0,'SEPG-F-007'!#REF!,"")</f>
        <v>#REF!</v>
      </c>
      <c r="D38" s="572"/>
      <c r="E38" s="572"/>
      <c r="F38" s="572"/>
      <c r="G38" s="572"/>
      <c r="H38" s="573"/>
      <c r="I38" s="184" t="s">
        <v>136</v>
      </c>
      <c r="J38" s="179"/>
      <c r="K38" s="180"/>
      <c r="L38" s="180"/>
      <c r="M38" s="180"/>
      <c r="N38" s="180"/>
      <c r="O38" s="180"/>
      <c r="P38" s="180"/>
      <c r="Q38" s="180"/>
      <c r="R38" s="180"/>
      <c r="S38" s="180"/>
      <c r="T38" s="180"/>
      <c r="U38" s="180"/>
      <c r="V38" s="180"/>
      <c r="W38" s="180"/>
      <c r="X38" s="317"/>
      <c r="Y38" s="289" t="str">
        <f t="shared" si="1"/>
        <v/>
      </c>
      <c r="Z38" s="287" t="str">
        <f>IFERROR(IF(I38="P",IF(COUNT(K38:X38)&gt;1,VLOOKUP(Y38,$B$17:$K$21,6,0),""),IF(COUNT(K38:X38)&gt;1,VLOOKUP(Y38,$L$17:$U$21,5,0),"")),"")</f>
        <v/>
      </c>
      <c r="AA38" s="564" t="str">
        <f>IFERROR(Y38*Y39,"")</f>
        <v/>
      </c>
      <c r="AB38" s="566" t="str">
        <f>IFERROR(VLOOKUP(AA38,DB!$B$37:$D$61,2,FALSE),"")</f>
        <v/>
      </c>
    </row>
    <row r="39" spans="2:30" s="95" customFormat="1" ht="24.95" hidden="1" customHeight="1" thickBot="1" x14ac:dyDescent="0.3">
      <c r="B39" s="557"/>
      <c r="C39" s="574"/>
      <c r="D39" s="575"/>
      <c r="E39" s="575"/>
      <c r="F39" s="575"/>
      <c r="G39" s="575"/>
      <c r="H39" s="576"/>
      <c r="I39" s="175" t="s">
        <v>137</v>
      </c>
      <c r="J39" s="185"/>
      <c r="K39" s="186"/>
      <c r="L39" s="186"/>
      <c r="M39" s="186"/>
      <c r="N39" s="186"/>
      <c r="O39" s="186"/>
      <c r="P39" s="186"/>
      <c r="Q39" s="186"/>
      <c r="R39" s="186"/>
      <c r="S39" s="186"/>
      <c r="T39" s="186"/>
      <c r="U39" s="186"/>
      <c r="V39" s="186"/>
      <c r="W39" s="186"/>
      <c r="X39" s="318"/>
      <c r="Y39" s="290" t="str">
        <f t="shared" si="1"/>
        <v/>
      </c>
      <c r="Z39" s="288" t="str">
        <f>IFERROR(IF(I39="P",IF(COUNT(J39:X39)&gt;1,VLOOKUP(Y39,$B$17:$K$21,6,0),""),IF(COUNT(J39:X39)&gt;1,VLOOKUP(Y39,$L$17:$U$21,5,0),"")),"")</f>
        <v/>
      </c>
      <c r="AA39" s="565"/>
      <c r="AB39" s="567"/>
    </row>
    <row r="40" spans="2:30" s="95" customFormat="1" ht="24.95" hidden="1" customHeight="1" x14ac:dyDescent="0.25">
      <c r="B40" s="556" t="e">
        <f>'SEPG-F-007'!#REF!</f>
        <v>#REF!</v>
      </c>
      <c r="C40" s="571" t="e">
        <f>IF(COUNTA('SEPG-F-007'!#REF!)&gt;0,'SEPG-F-007'!#REF!,"")</f>
        <v>#REF!</v>
      </c>
      <c r="D40" s="572"/>
      <c r="E40" s="572"/>
      <c r="F40" s="572"/>
      <c r="G40" s="572"/>
      <c r="H40" s="573"/>
      <c r="I40" s="184" t="s">
        <v>136</v>
      </c>
      <c r="J40" s="316"/>
      <c r="K40" s="316"/>
      <c r="L40" s="316"/>
      <c r="M40" s="316"/>
      <c r="N40" s="316"/>
      <c r="O40" s="316"/>
      <c r="P40" s="316"/>
      <c r="Q40" s="316"/>
      <c r="R40" s="316"/>
      <c r="S40" s="316"/>
      <c r="T40" s="316"/>
      <c r="U40" s="316"/>
      <c r="V40" s="316"/>
      <c r="W40" s="316"/>
      <c r="X40" s="316"/>
      <c r="Y40" s="289" t="str">
        <f t="shared" si="1"/>
        <v/>
      </c>
      <c r="Z40" s="287" t="str">
        <f>IFERROR(IF(I40="P",IF(COUNT(K40:X40)&gt;1,VLOOKUP(Y40,$B$17:$K$21,6,0),""),IF(COUNT(K40:X40)&gt;1,VLOOKUP(Y40,$L$17:$U$21,5,0),"")),"")</f>
        <v/>
      </c>
      <c r="AA40" s="564" t="str">
        <f>IFERROR(Y40*Y41,"")</f>
        <v/>
      </c>
      <c r="AB40" s="566" t="str">
        <f>IFERROR(VLOOKUP(AA40,DB!$B$37:$D$61,2,FALSE),"")</f>
        <v/>
      </c>
    </row>
    <row r="41" spans="2:30" s="95" customFormat="1" ht="24.95" hidden="1" customHeight="1" thickBot="1" x14ac:dyDescent="0.3">
      <c r="B41" s="557"/>
      <c r="C41" s="574"/>
      <c r="D41" s="575"/>
      <c r="E41" s="575"/>
      <c r="F41" s="575"/>
      <c r="G41" s="575"/>
      <c r="H41" s="576"/>
      <c r="I41" s="175" t="s">
        <v>137</v>
      </c>
      <c r="J41" s="189"/>
      <c r="K41" s="189"/>
      <c r="L41" s="189"/>
      <c r="M41" s="189"/>
      <c r="N41" s="189"/>
      <c r="O41" s="189"/>
      <c r="P41" s="189"/>
      <c r="Q41" s="189"/>
      <c r="R41" s="189"/>
      <c r="S41" s="189"/>
      <c r="T41" s="189"/>
      <c r="U41" s="189"/>
      <c r="V41" s="189"/>
      <c r="W41" s="189"/>
      <c r="X41" s="189"/>
      <c r="Y41" s="290" t="str">
        <f t="shared" si="1"/>
        <v/>
      </c>
      <c r="Z41" s="288" t="str">
        <f>IFERROR(IF(I41="P",IF(COUNT(J41:X41)&gt;1,VLOOKUP(Y41,$B$17:$K$21,6,0),""),IF(COUNT(J41:X41)&gt;1,VLOOKUP(Y41,$L$17:$U$21,5,0),"")),"")</f>
        <v/>
      </c>
      <c r="AA41" s="565"/>
      <c r="AB41" s="567"/>
    </row>
    <row r="42" spans="2:30" s="95" customFormat="1" ht="24.95" hidden="1" customHeight="1" x14ac:dyDescent="0.25">
      <c r="B42" s="556" t="e">
        <f>'SEPG-F-007'!#REF!</f>
        <v>#REF!</v>
      </c>
      <c r="C42" s="571" t="e">
        <f>IF(COUNTA('SEPG-F-007'!#REF!)&gt;0,'SEPG-F-007'!#REF!,"")</f>
        <v>#REF!</v>
      </c>
      <c r="D42" s="572"/>
      <c r="E42" s="572"/>
      <c r="F42" s="572"/>
      <c r="G42" s="572"/>
      <c r="H42" s="573"/>
      <c r="I42" s="184" t="s">
        <v>136</v>
      </c>
      <c r="J42" s="179"/>
      <c r="K42" s="180"/>
      <c r="L42" s="180"/>
      <c r="M42" s="180"/>
      <c r="N42" s="180"/>
      <c r="O42" s="180"/>
      <c r="P42" s="180"/>
      <c r="Q42" s="180"/>
      <c r="R42" s="180"/>
      <c r="S42" s="180"/>
      <c r="T42" s="180"/>
      <c r="U42" s="180"/>
      <c r="V42" s="180"/>
      <c r="W42" s="180"/>
      <c r="X42" s="317"/>
      <c r="Y42" s="289" t="str">
        <f t="shared" si="1"/>
        <v/>
      </c>
      <c r="Z42" s="287" t="str">
        <f>IFERROR(IF(I42="P",IF(COUNT(K42:X42)&gt;1,VLOOKUP(Y42,$B$17:$K$21,6,0),""),IF(COUNT(K42:X42)&gt;1,VLOOKUP(Y42,$L$17:$U$21,5,0),"")),"")</f>
        <v/>
      </c>
      <c r="AA42" s="564" t="str">
        <f>IFERROR(Y42*Y43,"")</f>
        <v/>
      </c>
      <c r="AB42" s="566" t="str">
        <f>IFERROR(VLOOKUP(AA42,DB!$B$37:$D$61,2,FALSE),"")</f>
        <v/>
      </c>
    </row>
    <row r="43" spans="2:30" s="95" customFormat="1" ht="24.95" hidden="1" customHeight="1" thickBot="1" x14ac:dyDescent="0.3">
      <c r="B43" s="557"/>
      <c r="C43" s="574"/>
      <c r="D43" s="575"/>
      <c r="E43" s="575"/>
      <c r="F43" s="575"/>
      <c r="G43" s="575"/>
      <c r="H43" s="576"/>
      <c r="I43" s="175" t="s">
        <v>137</v>
      </c>
      <c r="J43" s="185"/>
      <c r="K43" s="186"/>
      <c r="L43" s="186"/>
      <c r="M43" s="186"/>
      <c r="N43" s="186"/>
      <c r="O43" s="186"/>
      <c r="P43" s="186"/>
      <c r="Q43" s="186"/>
      <c r="R43" s="186"/>
      <c r="S43" s="186"/>
      <c r="T43" s="186"/>
      <c r="U43" s="186"/>
      <c r="V43" s="186"/>
      <c r="W43" s="186"/>
      <c r="X43" s="318"/>
      <c r="Y43" s="290" t="str">
        <f t="shared" si="1"/>
        <v/>
      </c>
      <c r="Z43" s="288" t="str">
        <f>IFERROR(IF(I43="P",IF(COUNT(J43:X43)&gt;1,VLOOKUP(Y43,$B$17:$K$21,6,0),""),IF(COUNT(J43:X43)&gt;1,VLOOKUP(Y43,$L$17:$U$21,5,0),"")),"")</f>
        <v/>
      </c>
      <c r="AA43" s="565"/>
      <c r="AB43" s="567"/>
    </row>
    <row r="44" spans="2:30" s="95" customFormat="1" ht="24.95" hidden="1" customHeight="1" x14ac:dyDescent="0.25">
      <c r="B44" s="556" t="e">
        <f>'SEPG-F-007'!#REF!</f>
        <v>#REF!</v>
      </c>
      <c r="C44" s="571" t="e">
        <f>IF(COUNTA('SEPG-F-007'!#REF!)&gt;0,'SEPG-F-007'!#REF!,"")</f>
        <v>#REF!</v>
      </c>
      <c r="D44" s="572"/>
      <c r="E44" s="572"/>
      <c r="F44" s="572"/>
      <c r="G44" s="572"/>
      <c r="H44" s="573"/>
      <c r="I44" s="184" t="s">
        <v>136</v>
      </c>
      <c r="J44" s="187"/>
      <c r="K44" s="173"/>
      <c r="L44" s="173"/>
      <c r="M44" s="173"/>
      <c r="N44" s="173"/>
      <c r="O44" s="173"/>
      <c r="P44" s="173"/>
      <c r="Q44" s="173"/>
      <c r="R44" s="173"/>
      <c r="S44" s="173"/>
      <c r="T44" s="173"/>
      <c r="U44" s="173"/>
      <c r="V44" s="173"/>
      <c r="W44" s="173"/>
      <c r="X44" s="286"/>
      <c r="Y44" s="289" t="str">
        <f t="shared" si="1"/>
        <v/>
      </c>
      <c r="Z44" s="287" t="str">
        <f>IFERROR(IF(I44="P",IF(COUNT(K44:X44)&gt;1,VLOOKUP(Y44,$B$17:$K$21,6,0),""),IF(COUNT(K44:X44)&gt;1,VLOOKUP(Y44,$L$17:$U$21,5,0),"")),"")</f>
        <v/>
      </c>
      <c r="AA44" s="564" t="str">
        <f>IFERROR(Y44*Y45,"")</f>
        <v/>
      </c>
      <c r="AB44" s="566" t="str">
        <f>IFERROR(VLOOKUP(AA44,DB!$B$37:$D$61,2,FALSE),"")</f>
        <v/>
      </c>
    </row>
    <row r="45" spans="2:30" s="95" customFormat="1" ht="24.95" hidden="1" customHeight="1" thickBot="1" x14ac:dyDescent="0.3">
      <c r="B45" s="557"/>
      <c r="C45" s="574"/>
      <c r="D45" s="575"/>
      <c r="E45" s="575"/>
      <c r="F45" s="575"/>
      <c r="G45" s="575"/>
      <c r="H45" s="576"/>
      <c r="I45" s="175" t="s">
        <v>137</v>
      </c>
      <c r="J45" s="182"/>
      <c r="K45" s="183"/>
      <c r="L45" s="183"/>
      <c r="M45" s="183"/>
      <c r="N45" s="183"/>
      <c r="O45" s="183"/>
      <c r="P45" s="183"/>
      <c r="Q45" s="183"/>
      <c r="R45" s="183"/>
      <c r="S45" s="183"/>
      <c r="T45" s="183"/>
      <c r="U45" s="183"/>
      <c r="V45" s="183"/>
      <c r="W45" s="183"/>
      <c r="X45" s="284"/>
      <c r="Y45" s="290" t="str">
        <f t="shared" si="1"/>
        <v/>
      </c>
      <c r="Z45" s="288" t="str">
        <f>IFERROR(IF(I45="P",IF(COUNT(J45:X45)&gt;1,VLOOKUP(Y45,$B$17:$K$21,6,0),""),IF(COUNT(J45:X45)&gt;1,VLOOKUP(Y45,$L$17:$U$21,5,0),"")),"")</f>
        <v/>
      </c>
      <c r="AA45" s="565"/>
      <c r="AB45" s="567"/>
    </row>
    <row r="46" spans="2:30" s="95" customFormat="1" ht="24.95" hidden="1" customHeight="1" x14ac:dyDescent="0.25">
      <c r="B46" s="556" t="e">
        <f>'SEPG-F-007'!#REF!</f>
        <v>#REF!</v>
      </c>
      <c r="C46" s="571" t="e">
        <f>IF(COUNTA('SEPG-F-007'!#REF!)&gt;0,'SEPG-F-007'!#REF!,"")</f>
        <v>#REF!</v>
      </c>
      <c r="D46" s="572"/>
      <c r="E46" s="572"/>
      <c r="F46" s="572"/>
      <c r="G46" s="572"/>
      <c r="H46" s="573"/>
      <c r="I46" s="184" t="s">
        <v>136</v>
      </c>
      <c r="J46" s="179"/>
      <c r="K46" s="180"/>
      <c r="L46" s="180"/>
      <c r="M46" s="180"/>
      <c r="N46" s="180"/>
      <c r="O46" s="180"/>
      <c r="P46" s="180"/>
      <c r="Q46" s="180"/>
      <c r="R46" s="180"/>
      <c r="S46" s="180"/>
      <c r="T46" s="180"/>
      <c r="U46" s="180"/>
      <c r="V46" s="180"/>
      <c r="W46" s="181"/>
      <c r="X46" s="283"/>
      <c r="Y46" s="289" t="str">
        <f t="shared" si="1"/>
        <v/>
      </c>
      <c r="Z46" s="287" t="str">
        <f>IFERROR(IF(I46="P",IF(COUNT(K46:X46)&gt;1,VLOOKUP(Y46,$B$17:$K$21,6,0),""),IF(COUNT(K46:X46)&gt;1,VLOOKUP(Y46,$L$17:$U$21,5,0),"")),"")</f>
        <v/>
      </c>
      <c r="AA46" s="564" t="str">
        <f>IFERROR(Y46*Y47,"")</f>
        <v/>
      </c>
      <c r="AB46" s="566" t="str">
        <f>IFERROR(VLOOKUP(AA46,DB!$B$37:$D$61,2,FALSE),"")</f>
        <v/>
      </c>
    </row>
    <row r="47" spans="2:30" s="95" customFormat="1" ht="24.95" hidden="1" customHeight="1" thickBot="1" x14ac:dyDescent="0.3">
      <c r="B47" s="557"/>
      <c r="C47" s="574"/>
      <c r="D47" s="575"/>
      <c r="E47" s="575"/>
      <c r="F47" s="575"/>
      <c r="G47" s="575"/>
      <c r="H47" s="576"/>
      <c r="I47" s="175" t="s">
        <v>137</v>
      </c>
      <c r="J47" s="185"/>
      <c r="K47" s="186"/>
      <c r="L47" s="186"/>
      <c r="M47" s="186"/>
      <c r="N47" s="186"/>
      <c r="O47" s="186"/>
      <c r="P47" s="186"/>
      <c r="Q47" s="186"/>
      <c r="R47" s="186"/>
      <c r="S47" s="186"/>
      <c r="T47" s="186"/>
      <c r="U47" s="186"/>
      <c r="V47" s="186"/>
      <c r="W47" s="183"/>
      <c r="X47" s="284"/>
      <c r="Y47" s="290" t="str">
        <f t="shared" si="1"/>
        <v/>
      </c>
      <c r="Z47" s="288" t="str">
        <f>IFERROR(IF(I47="P",IF(COUNT(J47:X47)&gt;1,VLOOKUP(Y47,$B$17:$K$21,6,0),""),IF(COUNT(J47:X47)&gt;1,VLOOKUP(Y47,$L$17:$U$21,5,0),"")),"")</f>
        <v/>
      </c>
      <c r="AA47" s="565"/>
      <c r="AB47" s="567"/>
    </row>
    <row r="48" spans="2:30" s="95" customFormat="1" ht="24.95" hidden="1" customHeight="1" x14ac:dyDescent="0.25">
      <c r="B48" s="556" t="e">
        <f>'SEPG-F-007'!#REF!</f>
        <v>#REF!</v>
      </c>
      <c r="C48" s="571" t="e">
        <f>IF(COUNTA('SEPG-F-007'!#REF!)&gt;0,'SEPG-F-007'!#REF!,"")</f>
        <v>#REF!</v>
      </c>
      <c r="D48" s="572"/>
      <c r="E48" s="572"/>
      <c r="F48" s="572"/>
      <c r="G48" s="572"/>
      <c r="H48" s="573"/>
      <c r="I48" s="184" t="s">
        <v>136</v>
      </c>
      <c r="J48" s="179"/>
      <c r="K48" s="180"/>
      <c r="L48" s="180"/>
      <c r="M48" s="180"/>
      <c r="N48" s="180"/>
      <c r="O48" s="180"/>
      <c r="P48" s="180"/>
      <c r="Q48" s="180"/>
      <c r="R48" s="180"/>
      <c r="S48" s="180"/>
      <c r="T48" s="180"/>
      <c r="U48" s="180"/>
      <c r="V48" s="180"/>
      <c r="W48" s="181"/>
      <c r="X48" s="283"/>
      <c r="Y48" s="289" t="str">
        <f t="shared" si="1"/>
        <v/>
      </c>
      <c r="Z48" s="287" t="str">
        <f>IFERROR(IF(I48="P",IF(COUNT(K48:X48)&gt;1,VLOOKUP(Y48,$B$17:$K$21,6,0),""),IF(COUNT(K48:X48)&gt;1,VLOOKUP(Y48,$L$17:$U$21,5,0),"")),"")</f>
        <v/>
      </c>
      <c r="AA48" s="564" t="str">
        <f>IFERROR(Y48*Y49,"")</f>
        <v/>
      </c>
      <c r="AB48" s="566" t="str">
        <f>IFERROR(VLOOKUP(AA48,DB!$B$37:$D$61,2,FALSE),"")</f>
        <v/>
      </c>
    </row>
    <row r="49" spans="2:28" s="95" customFormat="1" ht="24.95" hidden="1" customHeight="1" thickBot="1" x14ac:dyDescent="0.3">
      <c r="B49" s="557"/>
      <c r="C49" s="574"/>
      <c r="D49" s="575"/>
      <c r="E49" s="575"/>
      <c r="F49" s="575"/>
      <c r="G49" s="575"/>
      <c r="H49" s="576"/>
      <c r="I49" s="175" t="s">
        <v>137</v>
      </c>
      <c r="J49" s="185"/>
      <c r="K49" s="186"/>
      <c r="L49" s="186"/>
      <c r="M49" s="186"/>
      <c r="N49" s="186"/>
      <c r="O49" s="186"/>
      <c r="P49" s="186"/>
      <c r="Q49" s="186"/>
      <c r="R49" s="186"/>
      <c r="S49" s="186"/>
      <c r="T49" s="186"/>
      <c r="U49" s="186"/>
      <c r="V49" s="186"/>
      <c r="W49" s="183"/>
      <c r="X49" s="284"/>
      <c r="Y49" s="290" t="str">
        <f t="shared" si="1"/>
        <v/>
      </c>
      <c r="Z49" s="288" t="str">
        <f>IFERROR(IF(I49="P",IF(COUNT(J49:X49)&gt;1,VLOOKUP(Y49,$B$17:$K$21,6,0),""),IF(COUNT(J49:X49)&gt;1,VLOOKUP(Y49,$L$17:$U$21,5,0),"")),"")</f>
        <v/>
      </c>
      <c r="AA49" s="565"/>
      <c r="AB49" s="567"/>
    </row>
    <row r="50" spans="2:28" s="95" customFormat="1" ht="24.95" hidden="1" customHeight="1" x14ac:dyDescent="0.25">
      <c r="B50" s="556" t="e">
        <f>'SEPG-F-007'!#REF!</f>
        <v>#REF!</v>
      </c>
      <c r="C50" s="571" t="e">
        <f>IF(COUNTA('SEPG-F-007'!#REF!)&gt;0,'SEPG-F-007'!#REF!,"")</f>
        <v>#REF!</v>
      </c>
      <c r="D50" s="572"/>
      <c r="E50" s="572"/>
      <c r="F50" s="572"/>
      <c r="G50" s="572"/>
      <c r="H50" s="573"/>
      <c r="I50" s="184" t="s">
        <v>136</v>
      </c>
      <c r="J50" s="192"/>
      <c r="K50" s="181"/>
      <c r="L50" s="181"/>
      <c r="M50" s="181"/>
      <c r="N50" s="181"/>
      <c r="O50" s="181"/>
      <c r="P50" s="181"/>
      <c r="Q50" s="181"/>
      <c r="R50" s="181"/>
      <c r="S50" s="181"/>
      <c r="T50" s="181"/>
      <c r="U50" s="181"/>
      <c r="V50" s="181"/>
      <c r="W50" s="181"/>
      <c r="X50" s="283"/>
      <c r="Y50" s="289" t="str">
        <f t="shared" si="1"/>
        <v/>
      </c>
      <c r="Z50" s="287" t="str">
        <f>IFERROR(IF(I50="P",IF(COUNT(K50:X50)&gt;1,VLOOKUP(Y50,$B$17:$K$21,6,0),""),IF(COUNT(K50:X50)&gt;1,VLOOKUP(Y50,$L$17:$U$21,5,0),"")),"")</f>
        <v/>
      </c>
      <c r="AA50" s="564" t="str">
        <f>IFERROR(Y50*Y51,"")</f>
        <v/>
      </c>
      <c r="AB50" s="566" t="str">
        <f>IFERROR(VLOOKUP(AA50,DB!$B$37:$D$61,2,FALSE),"")</f>
        <v/>
      </c>
    </row>
    <row r="51" spans="2:28" s="95" customFormat="1" ht="24.95" hidden="1" customHeight="1" thickBot="1" x14ac:dyDescent="0.3">
      <c r="B51" s="557"/>
      <c r="C51" s="574"/>
      <c r="D51" s="575"/>
      <c r="E51" s="575"/>
      <c r="F51" s="575"/>
      <c r="G51" s="575"/>
      <c r="H51" s="576"/>
      <c r="I51" s="175" t="s">
        <v>137</v>
      </c>
      <c r="J51" s="182"/>
      <c r="K51" s="183"/>
      <c r="L51" s="183"/>
      <c r="M51" s="183"/>
      <c r="N51" s="183"/>
      <c r="O51" s="183"/>
      <c r="P51" s="183"/>
      <c r="Q51" s="183"/>
      <c r="R51" s="183"/>
      <c r="S51" s="183"/>
      <c r="T51" s="183"/>
      <c r="U51" s="183"/>
      <c r="V51" s="183"/>
      <c r="W51" s="183"/>
      <c r="X51" s="284"/>
      <c r="Y51" s="290" t="str">
        <f t="shared" si="1"/>
        <v/>
      </c>
      <c r="Z51" s="288" t="str">
        <f>IFERROR(IF(I51="P",IF(COUNT(J51:X51)&gt;1,VLOOKUP(Y51,$B$17:$K$21,6,0),""),IF(COUNT(J51:X51)&gt;1,VLOOKUP(Y51,$L$17:$U$21,5,0),"")),"")</f>
        <v/>
      </c>
      <c r="AA51" s="565"/>
      <c r="AB51" s="567"/>
    </row>
    <row r="52" spans="2:28" s="95" customFormat="1" ht="24.95" hidden="1" customHeight="1" x14ac:dyDescent="0.25">
      <c r="B52" s="556" t="e">
        <f>'SEPG-F-007'!#REF!</f>
        <v>#REF!</v>
      </c>
      <c r="C52" s="571" t="e">
        <f>IF(COUNTA('SEPG-F-007'!#REF!)&gt;0,'SEPG-F-007'!#REF!,"")</f>
        <v>#REF!</v>
      </c>
      <c r="D52" s="572"/>
      <c r="E52" s="572"/>
      <c r="F52" s="572"/>
      <c r="G52" s="572"/>
      <c r="H52" s="573"/>
      <c r="I52" s="184" t="s">
        <v>136</v>
      </c>
      <c r="J52" s="192"/>
      <c r="K52" s="181"/>
      <c r="L52" s="181"/>
      <c r="M52" s="181"/>
      <c r="N52" s="181"/>
      <c r="O52" s="181"/>
      <c r="P52" s="181"/>
      <c r="Q52" s="181"/>
      <c r="R52" s="181"/>
      <c r="S52" s="181"/>
      <c r="T52" s="181"/>
      <c r="U52" s="181"/>
      <c r="V52" s="181"/>
      <c r="W52" s="181"/>
      <c r="X52" s="283"/>
      <c r="Y52" s="289" t="str">
        <f t="shared" si="1"/>
        <v/>
      </c>
      <c r="Z52" s="287" t="str">
        <f>IFERROR(IF(I52="P",IF(COUNT(K52:X52)&gt;1,VLOOKUP(Y52,$B$17:$K$21,6,0),""),IF(COUNT(K52:X52)&gt;1,VLOOKUP(Y52,$L$17:$U$21,5,0),"")),"")</f>
        <v/>
      </c>
      <c r="AA52" s="564" t="str">
        <f>IFERROR(Y52*Y53,"")</f>
        <v/>
      </c>
      <c r="AB52" s="566" t="str">
        <f>IFERROR(VLOOKUP(AA52,DB!$B$37:$D$61,2,FALSE),"")</f>
        <v/>
      </c>
    </row>
    <row r="53" spans="2:28" s="95" customFormat="1" ht="24.95" hidden="1" customHeight="1" thickBot="1" x14ac:dyDescent="0.3">
      <c r="B53" s="583"/>
      <c r="C53" s="660"/>
      <c r="D53" s="661"/>
      <c r="E53" s="661"/>
      <c r="F53" s="661"/>
      <c r="G53" s="661"/>
      <c r="H53" s="662"/>
      <c r="I53" s="188" t="s">
        <v>137</v>
      </c>
      <c r="J53" s="191"/>
      <c r="K53" s="190"/>
      <c r="L53" s="190"/>
      <c r="M53" s="190"/>
      <c r="N53" s="190"/>
      <c r="O53" s="190"/>
      <c r="P53" s="190"/>
      <c r="Q53" s="190"/>
      <c r="R53" s="190"/>
      <c r="S53" s="190"/>
      <c r="T53" s="190"/>
      <c r="U53" s="190"/>
      <c r="V53" s="190"/>
      <c r="W53" s="190"/>
      <c r="X53" s="285"/>
      <c r="Y53" s="290" t="str">
        <f t="shared" si="1"/>
        <v/>
      </c>
      <c r="Z53" s="288" t="str">
        <f>IFERROR(IF(I53="P",IF(COUNT(J53:X53)&gt;1,VLOOKUP(Y53,$B$17:$K$21,6,0),""),IF(COUNT(J53:X53)&gt;1,VLOOKUP(Y53,$L$17:$U$21,5,0),"")),"")</f>
        <v/>
      </c>
      <c r="AA53" s="565"/>
      <c r="AB53" s="567"/>
    </row>
    <row r="54" spans="2:28" s="95" customFormat="1" ht="24.95" hidden="1" customHeight="1" x14ac:dyDescent="0.25">
      <c r="B54" s="556" t="e">
        <f>'SEPG-F-007'!#REF!</f>
        <v>#REF!</v>
      </c>
      <c r="C54" s="571" t="e">
        <f>IF(COUNTA('SEPG-F-007'!#REF!)&gt;0,'SEPG-F-007'!#REF!,"")</f>
        <v>#REF!</v>
      </c>
      <c r="D54" s="572"/>
      <c r="E54" s="572"/>
      <c r="F54" s="572"/>
      <c r="G54" s="572"/>
      <c r="H54" s="573"/>
      <c r="I54" s="184" t="s">
        <v>136</v>
      </c>
      <c r="J54" s="192"/>
      <c r="K54" s="181"/>
      <c r="L54" s="181"/>
      <c r="M54" s="181"/>
      <c r="N54" s="181"/>
      <c r="O54" s="181"/>
      <c r="P54" s="181"/>
      <c r="Q54" s="181"/>
      <c r="R54" s="181"/>
      <c r="S54" s="181"/>
      <c r="T54" s="181"/>
      <c r="U54" s="181"/>
      <c r="V54" s="181"/>
      <c r="W54" s="181"/>
      <c r="X54" s="283"/>
      <c r="Y54" s="289" t="str">
        <f t="shared" si="1"/>
        <v/>
      </c>
      <c r="Z54" s="287" t="str">
        <f>IFERROR(IF(I54="P",IF(COUNT(K54:X54)&gt;1,VLOOKUP(Y54,$B$17:$K$21,6,0),""),IF(COUNT(K54:X54)&gt;1,VLOOKUP(Y54,$L$17:$U$21,5,0),"")),"")</f>
        <v/>
      </c>
      <c r="AA54" s="564" t="str">
        <f>IFERROR(Y54*Y55,"")</f>
        <v/>
      </c>
      <c r="AB54" s="566" t="str">
        <f>IFERROR(VLOOKUP(AA54,DB!$B$37:$D$61,2,FALSE),"")</f>
        <v/>
      </c>
    </row>
    <row r="55" spans="2:28" s="95" customFormat="1" ht="24.95" hidden="1" customHeight="1" thickBot="1" x14ac:dyDescent="0.3">
      <c r="B55" s="557"/>
      <c r="C55" s="574"/>
      <c r="D55" s="575"/>
      <c r="E55" s="575"/>
      <c r="F55" s="575"/>
      <c r="G55" s="575"/>
      <c r="H55" s="576"/>
      <c r="I55" s="175" t="s">
        <v>137</v>
      </c>
      <c r="J55" s="182"/>
      <c r="K55" s="183"/>
      <c r="L55" s="183"/>
      <c r="M55" s="183"/>
      <c r="N55" s="183"/>
      <c r="O55" s="183"/>
      <c r="P55" s="183"/>
      <c r="Q55" s="183"/>
      <c r="R55" s="183"/>
      <c r="S55" s="183"/>
      <c r="T55" s="183"/>
      <c r="U55" s="183"/>
      <c r="V55" s="183"/>
      <c r="W55" s="183"/>
      <c r="X55" s="284"/>
      <c r="Y55" s="290" t="str">
        <f t="shared" si="1"/>
        <v/>
      </c>
      <c r="Z55" s="288" t="str">
        <f>IFERROR(IF(I55="P",IF(COUNT(J55:X55)&gt;1,VLOOKUP(Y55,$B$17:$K$21,6,0),""),IF(COUNT(J55:X55)&gt;1,VLOOKUP(Y55,$L$17:$U$21,5,0),"")),"")</f>
        <v/>
      </c>
      <c r="AA55" s="565"/>
      <c r="AB55" s="567"/>
    </row>
    <row r="56" spans="2:28" s="95" customFormat="1" ht="24.95" hidden="1" customHeight="1" x14ac:dyDescent="0.25">
      <c r="B56" s="556" t="e">
        <f>'SEPG-F-007'!#REF!</f>
        <v>#REF!</v>
      </c>
      <c r="C56" s="571" t="e">
        <f>IF(COUNTA('SEPG-F-007'!#REF!)&gt;0,'SEPG-F-007'!#REF!,"")</f>
        <v>#REF!</v>
      </c>
      <c r="D56" s="572"/>
      <c r="E56" s="572"/>
      <c r="F56" s="572"/>
      <c r="G56" s="572"/>
      <c r="H56" s="573"/>
      <c r="I56" s="184" t="s">
        <v>136</v>
      </c>
      <c r="J56" s="192"/>
      <c r="K56" s="181"/>
      <c r="L56" s="181"/>
      <c r="M56" s="181"/>
      <c r="N56" s="181"/>
      <c r="O56" s="181"/>
      <c r="P56" s="181"/>
      <c r="Q56" s="181"/>
      <c r="R56" s="181"/>
      <c r="S56" s="181"/>
      <c r="T56" s="181"/>
      <c r="U56" s="181"/>
      <c r="V56" s="181"/>
      <c r="W56" s="181"/>
      <c r="X56" s="283"/>
      <c r="Y56" s="289" t="str">
        <f t="shared" si="1"/>
        <v/>
      </c>
      <c r="Z56" s="287" t="str">
        <f>IFERROR(IF(I56="P",IF(COUNT(K56:X56)&gt;1,VLOOKUP(Y56,$B$17:$K$21,6,0),""),IF(COUNT(K56:X56)&gt;1,VLOOKUP(Y56,$L$17:$U$21,5,0),"")),"")</f>
        <v/>
      </c>
      <c r="AA56" s="564" t="str">
        <f>IFERROR(Y56*Y57,"")</f>
        <v/>
      </c>
      <c r="AB56" s="566" t="str">
        <f>IFERROR(VLOOKUP(AA56,DB!$B$37:$D$61,2,FALSE),"")</f>
        <v/>
      </c>
    </row>
    <row r="57" spans="2:28" s="95" customFormat="1" ht="24.95" hidden="1" customHeight="1" thickBot="1" x14ac:dyDescent="0.3">
      <c r="B57" s="557"/>
      <c r="C57" s="574"/>
      <c r="D57" s="575"/>
      <c r="E57" s="575"/>
      <c r="F57" s="575"/>
      <c r="G57" s="575"/>
      <c r="H57" s="576"/>
      <c r="I57" s="175" t="s">
        <v>137</v>
      </c>
      <c r="J57" s="182"/>
      <c r="K57" s="183"/>
      <c r="L57" s="183"/>
      <c r="M57" s="183"/>
      <c r="N57" s="183"/>
      <c r="O57" s="183"/>
      <c r="P57" s="183"/>
      <c r="Q57" s="183"/>
      <c r="R57" s="183"/>
      <c r="S57" s="183"/>
      <c r="T57" s="183"/>
      <c r="U57" s="183"/>
      <c r="V57" s="183"/>
      <c r="W57" s="183"/>
      <c r="X57" s="284"/>
      <c r="Y57" s="290" t="str">
        <f t="shared" si="1"/>
        <v/>
      </c>
      <c r="Z57" s="288" t="str">
        <f>IFERROR(IF(I57="P",IF(COUNT(J57:X57)&gt;1,VLOOKUP(Y57,$B$17:$K$21,6,0),""),IF(COUNT(J57:X57)&gt;1,VLOOKUP(Y57,$L$17:$U$21,5,0),"")),"")</f>
        <v/>
      </c>
      <c r="AA57" s="565"/>
      <c r="AB57" s="567"/>
    </row>
    <row r="58" spans="2:28" s="95" customFormat="1" ht="24.95" hidden="1" customHeight="1" x14ac:dyDescent="0.25">
      <c r="B58" s="556" t="e">
        <f>'SEPG-F-007'!#REF!</f>
        <v>#REF!</v>
      </c>
      <c r="C58" s="571" t="e">
        <f>IF(COUNTA('SEPG-F-007'!#REF!)&gt;0,'SEPG-F-007'!#REF!,"")</f>
        <v>#REF!</v>
      </c>
      <c r="D58" s="572"/>
      <c r="E58" s="572"/>
      <c r="F58" s="572"/>
      <c r="G58" s="572"/>
      <c r="H58" s="573"/>
      <c r="I58" s="184" t="s">
        <v>136</v>
      </c>
      <c r="J58" s="192"/>
      <c r="K58" s="181"/>
      <c r="L58" s="181"/>
      <c r="M58" s="181"/>
      <c r="N58" s="181"/>
      <c r="O58" s="181"/>
      <c r="P58" s="181"/>
      <c r="Q58" s="181"/>
      <c r="R58" s="181"/>
      <c r="S58" s="181"/>
      <c r="T58" s="181"/>
      <c r="U58" s="181"/>
      <c r="V58" s="181"/>
      <c r="W58" s="181"/>
      <c r="X58" s="283"/>
      <c r="Y58" s="289" t="str">
        <f t="shared" si="1"/>
        <v/>
      </c>
      <c r="Z58" s="287" t="str">
        <f>IFERROR(IF(I58="P",IF(COUNT(K58:X58)&gt;1,VLOOKUP(Y58,$B$17:$K$21,6,0),""),IF(COUNT(K58:X58)&gt;1,VLOOKUP(Y58,$L$17:$U$21,5,0),"")),"")</f>
        <v/>
      </c>
      <c r="AA58" s="564" t="str">
        <f>IFERROR(Y58*Y59,"")</f>
        <v/>
      </c>
      <c r="AB58" s="566" t="str">
        <f>IFERROR(VLOOKUP(AA58,DB!$B$37:$D$61,2,FALSE),"")</f>
        <v/>
      </c>
    </row>
    <row r="59" spans="2:28" s="95" customFormat="1" ht="24.95" hidden="1" customHeight="1" thickBot="1" x14ac:dyDescent="0.3">
      <c r="B59" s="557"/>
      <c r="C59" s="574"/>
      <c r="D59" s="575"/>
      <c r="E59" s="575"/>
      <c r="F59" s="575"/>
      <c r="G59" s="575"/>
      <c r="H59" s="576"/>
      <c r="I59" s="175" t="s">
        <v>137</v>
      </c>
      <c r="J59" s="182"/>
      <c r="K59" s="183"/>
      <c r="L59" s="183"/>
      <c r="M59" s="183"/>
      <c r="N59" s="183"/>
      <c r="O59" s="183"/>
      <c r="P59" s="183"/>
      <c r="Q59" s="183"/>
      <c r="R59" s="183"/>
      <c r="S59" s="183"/>
      <c r="T59" s="183"/>
      <c r="U59" s="183"/>
      <c r="V59" s="183"/>
      <c r="W59" s="183"/>
      <c r="X59" s="284"/>
      <c r="Y59" s="290" t="str">
        <f t="shared" si="1"/>
        <v/>
      </c>
      <c r="Z59" s="288" t="str">
        <f>IFERROR(IF(I59="P",IF(COUNT(J59:X59)&gt;1,VLOOKUP(Y59,$B$17:$K$21,6,0),""),IF(COUNT(J59:X59)&gt;1,VLOOKUP(Y59,$L$17:$U$21,5,0),"")),"")</f>
        <v/>
      </c>
      <c r="AA59" s="565"/>
      <c r="AB59" s="567"/>
    </row>
    <row r="60" spans="2:28" s="95" customFormat="1" ht="24.95" hidden="1" customHeight="1" x14ac:dyDescent="0.25">
      <c r="B60" s="556" t="e">
        <f>'SEPG-F-007'!#REF!</f>
        <v>#REF!</v>
      </c>
      <c r="C60" s="571" t="e">
        <f>IF(COUNTA('SEPG-F-007'!#REF!)&gt;0,'SEPG-F-007'!#REF!,"")</f>
        <v>#REF!</v>
      </c>
      <c r="D60" s="572"/>
      <c r="E60" s="572"/>
      <c r="F60" s="572"/>
      <c r="G60" s="572"/>
      <c r="H60" s="573"/>
      <c r="I60" s="184" t="s">
        <v>136</v>
      </c>
      <c r="J60" s="192"/>
      <c r="K60" s="181"/>
      <c r="L60" s="181"/>
      <c r="M60" s="181"/>
      <c r="N60" s="181"/>
      <c r="O60" s="181"/>
      <c r="P60" s="181"/>
      <c r="Q60" s="181"/>
      <c r="R60" s="181"/>
      <c r="S60" s="181"/>
      <c r="T60" s="181"/>
      <c r="U60" s="181"/>
      <c r="V60" s="181"/>
      <c r="W60" s="181"/>
      <c r="X60" s="283"/>
      <c r="Y60" s="289" t="str">
        <f t="shared" si="1"/>
        <v/>
      </c>
      <c r="Z60" s="287" t="str">
        <f>IFERROR(IF(I60="P",IF(COUNT(K60:X60)&gt;1,VLOOKUP(Y60,$B$17:$K$21,6,0),""),IF(COUNT(K60:X60)&gt;1,VLOOKUP(Y60,$L$17:$U$21,5,0),"")),"")</f>
        <v/>
      </c>
      <c r="AA60" s="564" t="str">
        <f>IFERROR(Y60*Y61,"")</f>
        <v/>
      </c>
      <c r="AB60" s="566" t="str">
        <f>IFERROR(VLOOKUP(AA60,DB!$B$37:$D$61,2,FALSE),"")</f>
        <v/>
      </c>
    </row>
    <row r="61" spans="2:28" s="95" customFormat="1" ht="24.95" hidden="1" customHeight="1" thickBot="1" x14ac:dyDescent="0.3">
      <c r="B61" s="557"/>
      <c r="C61" s="574"/>
      <c r="D61" s="575"/>
      <c r="E61" s="575"/>
      <c r="F61" s="575"/>
      <c r="G61" s="575"/>
      <c r="H61" s="576"/>
      <c r="I61" s="175" t="s">
        <v>137</v>
      </c>
      <c r="J61" s="182"/>
      <c r="K61" s="183"/>
      <c r="L61" s="183"/>
      <c r="M61" s="183"/>
      <c r="N61" s="183"/>
      <c r="O61" s="183"/>
      <c r="P61" s="183"/>
      <c r="Q61" s="183"/>
      <c r="R61" s="183"/>
      <c r="S61" s="183"/>
      <c r="T61" s="183"/>
      <c r="U61" s="183"/>
      <c r="V61" s="183"/>
      <c r="W61" s="183"/>
      <c r="X61" s="284"/>
      <c r="Y61" s="290" t="str">
        <f t="shared" si="1"/>
        <v/>
      </c>
      <c r="Z61" s="288" t="str">
        <f>IFERROR(IF(I61="P",IF(COUNT(J61:X61)&gt;1,VLOOKUP(Y61,$B$17:$K$21,6,0),""),IF(COUNT(J61:X61)&gt;1,VLOOKUP(Y61,$L$17:$U$21,5,0),"")),"")</f>
        <v/>
      </c>
      <c r="AA61" s="565"/>
      <c r="AB61" s="567"/>
    </row>
    <row r="62" spans="2:28" s="95" customFormat="1" ht="24.95" hidden="1" customHeight="1" x14ac:dyDescent="0.25">
      <c r="B62" s="556" t="e">
        <f>'SEPG-F-007'!#REF!</f>
        <v>#REF!</v>
      </c>
      <c r="C62" s="571" t="e">
        <f>IF(COUNTA('SEPG-F-007'!#REF!)&gt;0,'SEPG-F-007'!#REF!,"")</f>
        <v>#REF!</v>
      </c>
      <c r="D62" s="572"/>
      <c r="E62" s="572"/>
      <c r="F62" s="572"/>
      <c r="G62" s="572"/>
      <c r="H62" s="573"/>
      <c r="I62" s="184" t="s">
        <v>136</v>
      </c>
      <c r="J62" s="192"/>
      <c r="K62" s="181"/>
      <c r="L62" s="181"/>
      <c r="M62" s="181"/>
      <c r="N62" s="181"/>
      <c r="O62" s="181"/>
      <c r="P62" s="181"/>
      <c r="Q62" s="181"/>
      <c r="R62" s="181"/>
      <c r="S62" s="181"/>
      <c r="T62" s="181"/>
      <c r="U62" s="181"/>
      <c r="V62" s="181"/>
      <c r="W62" s="181"/>
      <c r="X62" s="283"/>
      <c r="Y62" s="289" t="str">
        <f t="shared" si="1"/>
        <v/>
      </c>
      <c r="Z62" s="287" t="str">
        <f>IFERROR(IF(I62="P",IF(COUNT(K62:X62)&gt;1,VLOOKUP(Y62,$B$17:$K$21,6,0),""),IF(COUNT(K62:X62)&gt;1,VLOOKUP(Y62,$L$17:$U$21,5,0),"")),"")</f>
        <v/>
      </c>
      <c r="AA62" s="564" t="str">
        <f>IFERROR(Y62*Y63,"")</f>
        <v/>
      </c>
      <c r="AB62" s="566" t="str">
        <f>IFERROR(VLOOKUP(AA62,DB!$B$37:$D$61,2,FALSE),"")</f>
        <v/>
      </c>
    </row>
    <row r="63" spans="2:28" s="95" customFormat="1" ht="24.95" hidden="1" customHeight="1" thickBot="1" x14ac:dyDescent="0.3">
      <c r="B63" s="557"/>
      <c r="C63" s="574"/>
      <c r="D63" s="575"/>
      <c r="E63" s="575"/>
      <c r="F63" s="575"/>
      <c r="G63" s="575"/>
      <c r="H63" s="576"/>
      <c r="I63" s="175" t="s">
        <v>137</v>
      </c>
      <c r="J63" s="182"/>
      <c r="K63" s="183"/>
      <c r="L63" s="183"/>
      <c r="M63" s="183"/>
      <c r="N63" s="183"/>
      <c r="O63" s="183"/>
      <c r="P63" s="183"/>
      <c r="Q63" s="183"/>
      <c r="R63" s="183"/>
      <c r="S63" s="183"/>
      <c r="T63" s="183"/>
      <c r="U63" s="183"/>
      <c r="V63" s="183"/>
      <c r="W63" s="183"/>
      <c r="X63" s="284"/>
      <c r="Y63" s="290" t="str">
        <f t="shared" si="1"/>
        <v/>
      </c>
      <c r="Z63" s="288" t="str">
        <f>IFERROR(IF(I63="P",IF(COUNT(J63:X63)&gt;1,VLOOKUP(Y63,$B$17:$K$21,6,0),""),IF(COUNT(J63:X63)&gt;1,VLOOKUP(Y63,$L$17:$U$21,5,0),"")),"")</f>
        <v/>
      </c>
      <c r="AA63" s="565"/>
      <c r="AB63" s="567"/>
    </row>
    <row r="64" spans="2:28" s="95" customFormat="1" ht="24.95" hidden="1" customHeight="1" x14ac:dyDescent="0.25">
      <c r="B64" s="556" t="e">
        <f>'SEPG-F-007'!#REF!</f>
        <v>#REF!</v>
      </c>
      <c r="C64" s="571" t="e">
        <f>IF(COUNTA('SEPG-F-007'!#REF!)&gt;0,'SEPG-F-007'!#REF!,"")</f>
        <v>#REF!</v>
      </c>
      <c r="D64" s="572"/>
      <c r="E64" s="572"/>
      <c r="F64" s="572"/>
      <c r="G64" s="572"/>
      <c r="H64" s="573"/>
      <c r="I64" s="184" t="s">
        <v>136</v>
      </c>
      <c r="J64" s="192"/>
      <c r="K64" s="181"/>
      <c r="L64" s="181"/>
      <c r="M64" s="181"/>
      <c r="N64" s="181"/>
      <c r="O64" s="181"/>
      <c r="P64" s="181"/>
      <c r="Q64" s="181"/>
      <c r="R64" s="181"/>
      <c r="S64" s="181"/>
      <c r="T64" s="181"/>
      <c r="U64" s="181"/>
      <c r="V64" s="181"/>
      <c r="W64" s="181"/>
      <c r="X64" s="283"/>
      <c r="Y64" s="289" t="str">
        <f t="shared" si="1"/>
        <v/>
      </c>
      <c r="Z64" s="287" t="str">
        <f>IFERROR(IF(I64="P",IF(COUNT(K64:X64)&gt;1,VLOOKUP(Y64,$B$17:$K$21,6,0),""),IF(COUNT(K64:X64)&gt;1,VLOOKUP(Y64,$L$17:$U$21,5,0),"")),"")</f>
        <v/>
      </c>
      <c r="AA64" s="564" t="str">
        <f>IFERROR(Y64*Y65,"")</f>
        <v/>
      </c>
      <c r="AB64" s="566" t="str">
        <f>IFERROR(VLOOKUP(AA64,DB!$B$37:$D$61,2,FALSE),"")</f>
        <v/>
      </c>
    </row>
    <row r="65" spans="2:28" s="95" customFormat="1" ht="24.95" hidden="1" customHeight="1" thickBot="1" x14ac:dyDescent="0.3">
      <c r="B65" s="557"/>
      <c r="C65" s="574"/>
      <c r="D65" s="575"/>
      <c r="E65" s="575"/>
      <c r="F65" s="575"/>
      <c r="G65" s="575"/>
      <c r="H65" s="576"/>
      <c r="I65" s="175" t="s">
        <v>137</v>
      </c>
      <c r="J65" s="182"/>
      <c r="K65" s="183"/>
      <c r="L65" s="183"/>
      <c r="M65" s="183"/>
      <c r="N65" s="183"/>
      <c r="O65" s="183"/>
      <c r="P65" s="183"/>
      <c r="Q65" s="183"/>
      <c r="R65" s="183"/>
      <c r="S65" s="183"/>
      <c r="T65" s="183"/>
      <c r="U65" s="183"/>
      <c r="V65" s="183"/>
      <c r="W65" s="183"/>
      <c r="X65" s="284"/>
      <c r="Y65" s="290" t="str">
        <f t="shared" si="1"/>
        <v/>
      </c>
      <c r="Z65" s="288" t="str">
        <f>IFERROR(IF(I65="P",IF(COUNT(J65:X65)&gt;1,VLOOKUP(Y65,$B$17:$K$21,6,0),""),IF(COUNT(J65:X65)&gt;1,VLOOKUP(Y65,$L$17:$U$21,5,0),"")),"")</f>
        <v/>
      </c>
      <c r="AA65" s="565"/>
      <c r="AB65" s="567"/>
    </row>
    <row r="66" spans="2:28" s="95" customFormat="1" ht="24.95" hidden="1" customHeight="1" x14ac:dyDescent="0.25">
      <c r="B66" s="556" t="e">
        <f>'SEPG-F-007'!#REF!</f>
        <v>#REF!</v>
      </c>
      <c r="C66" s="571" t="e">
        <f>IF(COUNTA('SEPG-F-007'!#REF!)&gt;0,'SEPG-F-007'!#REF!,"")</f>
        <v>#REF!</v>
      </c>
      <c r="D66" s="572"/>
      <c r="E66" s="572"/>
      <c r="F66" s="572"/>
      <c r="G66" s="572"/>
      <c r="H66" s="573"/>
      <c r="I66" s="184" t="s">
        <v>136</v>
      </c>
      <c r="J66" s="192"/>
      <c r="K66" s="181"/>
      <c r="L66" s="181"/>
      <c r="M66" s="181"/>
      <c r="N66" s="181"/>
      <c r="O66" s="181"/>
      <c r="P66" s="181"/>
      <c r="Q66" s="181"/>
      <c r="R66" s="181"/>
      <c r="S66" s="181"/>
      <c r="T66" s="181"/>
      <c r="U66" s="181"/>
      <c r="V66" s="181"/>
      <c r="W66" s="181"/>
      <c r="X66" s="283"/>
      <c r="Y66" s="289" t="str">
        <f t="shared" si="1"/>
        <v/>
      </c>
      <c r="Z66" s="287" t="str">
        <f>IFERROR(IF(I66="P",IF(COUNT(K66:X66)&gt;1,VLOOKUP(Y66,$B$17:$K$21,6,0),""),IF(COUNT(K66:X66)&gt;1,VLOOKUP(Y66,$L$17:$U$21,5,0),"")),"")</f>
        <v/>
      </c>
      <c r="AA66" s="564" t="str">
        <f>IFERROR(Y66*Y67,"")</f>
        <v/>
      </c>
      <c r="AB66" s="566" t="str">
        <f>IFERROR(VLOOKUP(AA66,DB!$B$37:$D$61,2,FALSE),"")</f>
        <v/>
      </c>
    </row>
    <row r="67" spans="2:28" s="95" customFormat="1" ht="24.95" hidden="1" customHeight="1" thickBot="1" x14ac:dyDescent="0.3">
      <c r="B67" s="557"/>
      <c r="C67" s="574"/>
      <c r="D67" s="575"/>
      <c r="E67" s="575"/>
      <c r="F67" s="575"/>
      <c r="G67" s="575"/>
      <c r="H67" s="576"/>
      <c r="I67" s="175" t="s">
        <v>137</v>
      </c>
      <c r="J67" s="182"/>
      <c r="K67" s="183"/>
      <c r="L67" s="183"/>
      <c r="M67" s="183"/>
      <c r="N67" s="183"/>
      <c r="O67" s="183"/>
      <c r="P67" s="183"/>
      <c r="Q67" s="183"/>
      <c r="R67" s="183"/>
      <c r="S67" s="183"/>
      <c r="T67" s="183"/>
      <c r="U67" s="183"/>
      <c r="V67" s="183"/>
      <c r="W67" s="183"/>
      <c r="X67" s="284"/>
      <c r="Y67" s="290" t="str">
        <f t="shared" si="1"/>
        <v/>
      </c>
      <c r="Z67" s="288" t="str">
        <f>IFERROR(IF(I67="P",IF(COUNT(J67:X67)&gt;1,VLOOKUP(Y67,$B$17:$K$21,6,0),""),IF(COUNT(J67:X67)&gt;1,VLOOKUP(Y67,$L$17:$U$21,5,0),"")),"")</f>
        <v/>
      </c>
      <c r="AA67" s="565"/>
      <c r="AB67" s="567"/>
    </row>
    <row r="68" spans="2:28" s="95" customFormat="1" ht="24.95" hidden="1" customHeight="1" x14ac:dyDescent="0.25">
      <c r="B68" s="656" t="e">
        <f>'SEPG-F-007'!#REF!</f>
        <v>#REF!</v>
      </c>
      <c r="C68" s="657" t="e">
        <f>IF(COUNTA('SEPG-F-007'!#REF!)&gt;0,'SEPG-F-007'!#REF!,"")</f>
        <v>#REF!</v>
      </c>
      <c r="D68" s="658"/>
      <c r="E68" s="658"/>
      <c r="F68" s="658"/>
      <c r="G68" s="658"/>
      <c r="H68" s="659"/>
      <c r="I68" s="174" t="s">
        <v>136</v>
      </c>
      <c r="J68" s="187"/>
      <c r="K68" s="173"/>
      <c r="L68" s="173"/>
      <c r="M68" s="173"/>
      <c r="N68" s="173"/>
      <c r="O68" s="173"/>
      <c r="P68" s="173"/>
      <c r="Q68" s="173"/>
      <c r="R68" s="173"/>
      <c r="S68" s="173"/>
      <c r="T68" s="173"/>
      <c r="U68" s="173"/>
      <c r="V68" s="173"/>
      <c r="W68" s="173"/>
      <c r="X68" s="286"/>
      <c r="Y68" s="289" t="str">
        <f t="shared" si="1"/>
        <v/>
      </c>
      <c r="Z68" s="287" t="str">
        <f>IFERROR(IF(I68="P",IF(COUNT(K68:X68)&gt;1,VLOOKUP(Y68,$B$17:$K$21,6,0),""),IF(COUNT(K68:X68)&gt;1,VLOOKUP(Y68,$L$17:$U$21,5,0),"")),"")</f>
        <v/>
      </c>
      <c r="AA68" s="564" t="str">
        <f>IFERROR(Y68*Y69,"")</f>
        <v/>
      </c>
      <c r="AB68" s="566" t="str">
        <f>IFERROR(VLOOKUP(AA68,DB!$B$37:$D$61,2,FALSE),"")</f>
        <v/>
      </c>
    </row>
    <row r="69" spans="2:28" s="95" customFormat="1" ht="24.95" hidden="1" customHeight="1" thickBot="1" x14ac:dyDescent="0.3">
      <c r="B69" s="557"/>
      <c r="C69" s="574"/>
      <c r="D69" s="575"/>
      <c r="E69" s="575"/>
      <c r="F69" s="575"/>
      <c r="G69" s="575"/>
      <c r="H69" s="576"/>
      <c r="I69" s="175" t="s">
        <v>137</v>
      </c>
      <c r="J69" s="182"/>
      <c r="K69" s="183"/>
      <c r="L69" s="183"/>
      <c r="M69" s="183"/>
      <c r="N69" s="183"/>
      <c r="O69" s="183"/>
      <c r="P69" s="183"/>
      <c r="Q69" s="183"/>
      <c r="R69" s="183"/>
      <c r="S69" s="183"/>
      <c r="T69" s="183"/>
      <c r="U69" s="183"/>
      <c r="V69" s="183"/>
      <c r="W69" s="183"/>
      <c r="X69" s="284"/>
      <c r="Y69" s="290" t="str">
        <f t="shared" si="1"/>
        <v/>
      </c>
      <c r="Z69" s="288" t="str">
        <f>IFERROR(IF(I69="P",IF(COUNT(J69:X69)&gt;1,VLOOKUP(Y69,$B$17:$K$21,6,0),""),IF(COUNT(J69:X69)&gt;1,VLOOKUP(Y69,$L$17:$U$21,5,0),"")),"")</f>
        <v/>
      </c>
      <c r="AA69" s="565"/>
      <c r="AB69" s="567"/>
    </row>
    <row r="70" spans="2:28" s="90" customFormat="1" ht="17.25" thickBot="1" x14ac:dyDescent="0.25">
      <c r="B70" s="72" t="str">
        <f>+'SEPG-F-040'!B58</f>
        <v>Adaptado por Grupo Interno de Trabajo de Riesgos para la ANI del formato sugerido por la Oficina Control Interno</v>
      </c>
      <c r="D70" s="89"/>
      <c r="E70" s="89"/>
      <c r="F70" s="89"/>
      <c r="G70" s="92"/>
    </row>
    <row r="71" spans="2:28" s="91" customFormat="1" ht="48.75" customHeight="1" thickBot="1" x14ac:dyDescent="0.25">
      <c r="B71" s="580" t="s">
        <v>59</v>
      </c>
      <c r="C71" s="581"/>
      <c r="D71" s="581"/>
      <c r="E71" s="581"/>
      <c r="F71" s="581"/>
      <c r="G71" s="581"/>
      <c r="H71" s="581"/>
      <c r="I71" s="581"/>
      <c r="J71" s="581"/>
      <c r="K71" s="581"/>
      <c r="L71" s="581"/>
      <c r="M71" s="581"/>
      <c r="N71" s="581"/>
      <c r="O71" s="580" t="s">
        <v>60</v>
      </c>
      <c r="P71" s="581"/>
      <c r="Q71" s="581"/>
      <c r="R71" s="581"/>
      <c r="S71" s="581"/>
      <c r="T71" s="581"/>
      <c r="U71" s="581"/>
      <c r="V71" s="581"/>
      <c r="W71" s="581"/>
      <c r="X71" s="581"/>
      <c r="Y71" s="582"/>
      <c r="Z71" s="580" t="s">
        <v>101</v>
      </c>
      <c r="AA71" s="581"/>
      <c r="AB71" s="582"/>
    </row>
    <row r="72" spans="2:28" ht="22.5" customHeight="1" thickBot="1" x14ac:dyDescent="0.25">
      <c r="B72" s="577" t="s">
        <v>138</v>
      </c>
      <c r="C72" s="578"/>
      <c r="D72" s="578"/>
      <c r="E72" s="578"/>
      <c r="F72" s="578"/>
      <c r="G72" s="578"/>
      <c r="H72" s="578"/>
      <c r="I72" s="579"/>
      <c r="J72" s="577" t="s">
        <v>103</v>
      </c>
      <c r="K72" s="578"/>
      <c r="L72" s="578"/>
      <c r="M72" s="578"/>
      <c r="N72" s="579"/>
      <c r="O72" s="577" t="s">
        <v>61</v>
      </c>
      <c r="P72" s="578"/>
      <c r="Q72" s="578"/>
      <c r="R72" s="578"/>
      <c r="S72" s="578"/>
      <c r="T72" s="578"/>
      <c r="U72" s="578"/>
      <c r="V72" s="578"/>
      <c r="W72" s="579"/>
      <c r="X72" s="577" t="s">
        <v>62</v>
      </c>
      <c r="Y72" s="579"/>
      <c r="Z72" s="577" t="s">
        <v>139</v>
      </c>
      <c r="AA72" s="579"/>
      <c r="AB72" s="321" t="s">
        <v>106</v>
      </c>
    </row>
    <row r="73" spans="2:28" ht="23.1" customHeight="1" x14ac:dyDescent="0.2">
      <c r="B73" s="568" t="s">
        <v>140</v>
      </c>
      <c r="C73" s="569"/>
      <c r="D73" s="569"/>
      <c r="E73" s="569"/>
      <c r="F73" s="569"/>
      <c r="G73" s="569"/>
      <c r="H73" s="569"/>
      <c r="I73" s="570"/>
      <c r="J73" s="568"/>
      <c r="K73" s="569"/>
      <c r="L73" s="569"/>
      <c r="M73" s="569"/>
      <c r="N73" s="570"/>
      <c r="O73" s="673"/>
      <c r="P73" s="674"/>
      <c r="Q73" s="674"/>
      <c r="R73" s="674"/>
      <c r="S73" s="674"/>
      <c r="T73" s="674"/>
      <c r="U73" s="674"/>
      <c r="V73" s="674"/>
      <c r="W73" s="675"/>
      <c r="X73" s="679"/>
      <c r="Y73" s="680"/>
      <c r="Z73" s="666" t="s">
        <v>64</v>
      </c>
      <c r="AA73" s="667"/>
      <c r="AB73" s="610"/>
    </row>
    <row r="74" spans="2:28" ht="23.1" customHeight="1" x14ac:dyDescent="0.2">
      <c r="B74" s="568" t="s">
        <v>141</v>
      </c>
      <c r="C74" s="569"/>
      <c r="D74" s="569"/>
      <c r="E74" s="569"/>
      <c r="F74" s="569"/>
      <c r="G74" s="569"/>
      <c r="H74" s="569"/>
      <c r="I74" s="570"/>
      <c r="J74" s="356"/>
      <c r="K74" s="357"/>
      <c r="L74" s="357"/>
      <c r="M74" s="357"/>
      <c r="N74" s="358"/>
      <c r="O74" s="673"/>
      <c r="P74" s="674"/>
      <c r="Q74" s="674"/>
      <c r="R74" s="674"/>
      <c r="S74" s="674"/>
      <c r="T74" s="674"/>
      <c r="U74" s="674"/>
      <c r="V74" s="674"/>
      <c r="W74" s="675"/>
      <c r="X74" s="679"/>
      <c r="Y74" s="680"/>
      <c r="Z74" s="666"/>
      <c r="AA74" s="667"/>
      <c r="AB74" s="610"/>
    </row>
    <row r="75" spans="2:28" ht="26.25" customHeight="1" thickBot="1" x14ac:dyDescent="0.25">
      <c r="B75" s="670" t="s">
        <v>142</v>
      </c>
      <c r="C75" s="671"/>
      <c r="D75" s="671"/>
      <c r="E75" s="671"/>
      <c r="F75" s="671"/>
      <c r="G75" s="671"/>
      <c r="H75" s="671"/>
      <c r="I75" s="672"/>
      <c r="J75" s="670"/>
      <c r="K75" s="671"/>
      <c r="L75" s="671"/>
      <c r="M75" s="671"/>
      <c r="N75" s="672"/>
      <c r="O75" s="676"/>
      <c r="P75" s="677"/>
      <c r="Q75" s="677"/>
      <c r="R75" s="677"/>
      <c r="S75" s="677"/>
      <c r="T75" s="677"/>
      <c r="U75" s="677"/>
      <c r="V75" s="677"/>
      <c r="W75" s="678"/>
      <c r="X75" s="681"/>
      <c r="Y75" s="682"/>
      <c r="Z75" s="668"/>
      <c r="AA75" s="669"/>
      <c r="AB75" s="611"/>
    </row>
  </sheetData>
  <sheetProtection sheet="1" objects="1" scenarios="1"/>
  <mergeCells count="162">
    <mergeCell ref="Z73:AA75"/>
    <mergeCell ref="B75:I75"/>
    <mergeCell ref="J75:N75"/>
    <mergeCell ref="O73:W75"/>
    <mergeCell ref="X73:Y75"/>
    <mergeCell ref="B73:I73"/>
    <mergeCell ref="P17:U17"/>
    <mergeCell ref="P18:U18"/>
    <mergeCell ref="P19:U19"/>
    <mergeCell ref="P20:U20"/>
    <mergeCell ref="P21:U21"/>
    <mergeCell ref="L21:O21"/>
    <mergeCell ref="L17:O17"/>
    <mergeCell ref="L18:O18"/>
    <mergeCell ref="L19:O19"/>
    <mergeCell ref="L20:O20"/>
    <mergeCell ref="B21:F21"/>
    <mergeCell ref="B20:F20"/>
    <mergeCell ref="B19:F19"/>
    <mergeCell ref="B40:B41"/>
    <mergeCell ref="C40:H41"/>
    <mergeCell ref="AA40:AA41"/>
    <mergeCell ref="AA28:AA29"/>
    <mergeCell ref="J73:N73"/>
    <mergeCell ref="G17:K17"/>
    <mergeCell ref="G18:K18"/>
    <mergeCell ref="G19:K19"/>
    <mergeCell ref="AB56:AB57"/>
    <mergeCell ref="B68:B69"/>
    <mergeCell ref="C68:H69"/>
    <mergeCell ref="AA68:AA69"/>
    <mergeCell ref="AB68:AB69"/>
    <mergeCell ref="AA52:AA53"/>
    <mergeCell ref="AB52:AB53"/>
    <mergeCell ref="B54:B55"/>
    <mergeCell ref="C54:H55"/>
    <mergeCell ref="AA54:AA55"/>
    <mergeCell ref="AB54:AB55"/>
    <mergeCell ref="B52:B53"/>
    <mergeCell ref="B56:B57"/>
    <mergeCell ref="C56:H57"/>
    <mergeCell ref="C52:H53"/>
    <mergeCell ref="AA56:AA57"/>
    <mergeCell ref="AB28:AB29"/>
    <mergeCell ref="B38:B39"/>
    <mergeCell ref="C38:H39"/>
    <mergeCell ref="AB23:AB25"/>
    <mergeCell ref="B30:B31"/>
    <mergeCell ref="AB73:AB75"/>
    <mergeCell ref="B6:F6"/>
    <mergeCell ref="B13:U14"/>
    <mergeCell ref="S7:U7"/>
    <mergeCell ref="B15:K15"/>
    <mergeCell ref="L15:U15"/>
    <mergeCell ref="B23:B25"/>
    <mergeCell ref="B10:F10"/>
    <mergeCell ref="B12:U12"/>
    <mergeCell ref="P16:U16"/>
    <mergeCell ref="L16:O16"/>
    <mergeCell ref="B18:F18"/>
    <mergeCell ref="B17:F17"/>
    <mergeCell ref="G21:K21"/>
    <mergeCell ref="Z7:AB7"/>
    <mergeCell ref="B8:AB8"/>
    <mergeCell ref="B9:F9"/>
    <mergeCell ref="G9:AB9"/>
    <mergeCell ref="G10:AB10"/>
    <mergeCell ref="B16:F16"/>
    <mergeCell ref="G16:K16"/>
    <mergeCell ref="G20:K20"/>
    <mergeCell ref="AA23:AA25"/>
    <mergeCell ref="J23:X24"/>
    <mergeCell ref="B2:E5"/>
    <mergeCell ref="AA2:AB2"/>
    <mergeCell ref="AA3:AB3"/>
    <mergeCell ref="AA4:AB4"/>
    <mergeCell ref="AA5:AB5"/>
    <mergeCell ref="F2:Z2"/>
    <mergeCell ref="F3:Z3"/>
    <mergeCell ref="F4:Z4"/>
    <mergeCell ref="F5:Z5"/>
    <mergeCell ref="C30:H31"/>
    <mergeCell ref="B26:B27"/>
    <mergeCell ref="AA38:AA39"/>
    <mergeCell ref="C23:H25"/>
    <mergeCell ref="I23:I25"/>
    <mergeCell ref="Z23:Z25"/>
    <mergeCell ref="Y23:Y25"/>
    <mergeCell ref="AA26:AA27"/>
    <mergeCell ref="AA30:AA31"/>
    <mergeCell ref="B72:I72"/>
    <mergeCell ref="J72:N72"/>
    <mergeCell ref="B71:N71"/>
    <mergeCell ref="B66:B67"/>
    <mergeCell ref="C66:H67"/>
    <mergeCell ref="AA66:AA67"/>
    <mergeCell ref="B34:B35"/>
    <mergeCell ref="C34:H35"/>
    <mergeCell ref="AA34:AA35"/>
    <mergeCell ref="B42:B43"/>
    <mergeCell ref="C42:H43"/>
    <mergeCell ref="AA42:AA43"/>
    <mergeCell ref="B48:B49"/>
    <mergeCell ref="C48:H49"/>
    <mergeCell ref="AA48:AA49"/>
    <mergeCell ref="B44:B45"/>
    <mergeCell ref="C44:H45"/>
    <mergeCell ref="AA44:AA45"/>
    <mergeCell ref="B46:B47"/>
    <mergeCell ref="C46:H47"/>
    <mergeCell ref="AA46:AA47"/>
    <mergeCell ref="B50:B51"/>
    <mergeCell ref="C50:H51"/>
    <mergeCell ref="AA50:AA51"/>
    <mergeCell ref="AD26:AD27"/>
    <mergeCell ref="B28:B29"/>
    <mergeCell ref="C28:H29"/>
    <mergeCell ref="C26:H27"/>
    <mergeCell ref="AB38:AB39"/>
    <mergeCell ref="AB30:AB31"/>
    <mergeCell ref="AB26:AB27"/>
    <mergeCell ref="AA64:AA65"/>
    <mergeCell ref="AB64:AB65"/>
    <mergeCell ref="B58:B59"/>
    <mergeCell ref="C58:H59"/>
    <mergeCell ref="AA58:AA59"/>
    <mergeCell ref="AB58:AB59"/>
    <mergeCell ref="B60:B61"/>
    <mergeCell ref="C60:H61"/>
    <mergeCell ref="AA60:AA61"/>
    <mergeCell ref="AB60:AB61"/>
    <mergeCell ref="B62:B63"/>
    <mergeCell ref="C62:H63"/>
    <mergeCell ref="AA62:AA63"/>
    <mergeCell ref="AB62:AB63"/>
    <mergeCell ref="B64:B65"/>
    <mergeCell ref="C64:H65"/>
    <mergeCell ref="AD36:AD37"/>
    <mergeCell ref="AD34:AD35"/>
    <mergeCell ref="B32:B33"/>
    <mergeCell ref="C32:H33"/>
    <mergeCell ref="AA32:AA33"/>
    <mergeCell ref="AB32:AB33"/>
    <mergeCell ref="AD32:AD33"/>
    <mergeCell ref="B74:I74"/>
    <mergeCell ref="B36:B37"/>
    <mergeCell ref="C36:H37"/>
    <mergeCell ref="AA36:AA37"/>
    <mergeCell ref="AB36:AB37"/>
    <mergeCell ref="O72:W72"/>
    <mergeCell ref="Z72:AA72"/>
    <mergeCell ref="O71:Y71"/>
    <mergeCell ref="Z71:AB71"/>
    <mergeCell ref="X72:Y72"/>
    <mergeCell ref="AB66:AB67"/>
    <mergeCell ref="AB34:AB35"/>
    <mergeCell ref="AB40:AB41"/>
    <mergeCell ref="AB42:AB43"/>
    <mergeCell ref="AB50:AB51"/>
    <mergeCell ref="AB48:AB49"/>
    <mergeCell ref="AB44:AB45"/>
    <mergeCell ref="AB46:AB47"/>
  </mergeCells>
  <phoneticPr fontId="5" type="noConversion"/>
  <conditionalFormatting sqref="AD26:AD27">
    <cfRule type="containsText" dxfId="436" priority="299" stopIfTrue="1" operator="containsText" text="riesgo extrema">
      <formula>NOT(ISERROR(SEARCH("riesgo extrema",AD26)))</formula>
    </cfRule>
    <cfRule type="containsText" dxfId="435" priority="300" stopIfTrue="1" operator="containsText" text="riesgo extrema">
      <formula>NOT(ISERROR(SEARCH("riesgo extrema",AD26)))</formula>
    </cfRule>
    <cfRule type="containsText" dxfId="434" priority="301" stopIfTrue="1" operator="containsText" text="riesgo moderada">
      <formula>NOT(ISERROR(SEARCH("riesgo moderada",AD26)))</formula>
    </cfRule>
    <cfRule type="containsText" dxfId="433" priority="302" stopIfTrue="1" operator="containsText" text="Riesgo alta">
      <formula>NOT(ISERROR(SEARCH("Riesgo alta",AD26)))</formula>
    </cfRule>
    <cfRule type="containsText" dxfId="432" priority="303" stopIfTrue="1" operator="containsText" text="Riesgo baja">
      <formula>NOT(ISERROR(SEARCH("Riesgo baja",AD26)))</formula>
    </cfRule>
  </conditionalFormatting>
  <conditionalFormatting sqref="AE17">
    <cfRule type="colorScale" priority="273">
      <colorScale>
        <cfvo type="min"/>
        <cfvo type="percentile" val="50"/>
        <cfvo type="max"/>
        <color rgb="FFF8696B"/>
        <color rgb="FFFFEB84"/>
        <color rgb="FF63BE7B"/>
      </colorScale>
    </cfRule>
  </conditionalFormatting>
  <conditionalFormatting sqref="AB26 AB28 AB30 AB38 AB40 AB42 AB44 AB46 AB48 AB50 AB52 AB54 AB56 AB58 AB60 AB62 AB64 AB66 AB68">
    <cfRule type="containsText" dxfId="431" priority="125" stopIfTrue="1" operator="containsText" text="Riesgo Alto">
      <formula>NOT(ISERROR(SEARCH("Riesgo Alto",AB26)))</formula>
    </cfRule>
    <cfRule type="containsText" dxfId="430" priority="126" stopIfTrue="1" operator="containsText" text="Riesgo Moderado">
      <formula>NOT(ISERROR(SEARCH("Riesgo Moderado",AB26)))</formula>
    </cfRule>
    <cfRule type="containsText" dxfId="429" priority="127" stopIfTrue="1" operator="containsText" text="Riesgo Bajo">
      <formula>NOT(ISERROR(SEARCH("Riesgo Bajo",AB26)))</formula>
    </cfRule>
    <cfRule type="containsText" dxfId="428" priority="128" stopIfTrue="1" operator="containsText" text="Riesgo Alto">
      <formula>NOT(ISERROR(SEARCH("Riesgo Alto",AB26)))</formula>
    </cfRule>
    <cfRule type="containsText" dxfId="427" priority="129" stopIfTrue="1" operator="containsText" text="Riesgo Extremo">
      <formula>NOT(ISERROR(SEARCH("Riesgo Extremo",AB26)))</formula>
    </cfRule>
  </conditionalFormatting>
  <conditionalFormatting sqref="AB26 AB28 AB30 AB38 AB40 AB42 AB44 AB46 AB48 AB50 AB52 AB54 AB56 AB58 AB60 AB62 AB64 AB66 AB68">
    <cfRule type="containsText" dxfId="426" priority="124" stopIfTrue="1" operator="containsText" text="Riesgo Extremo">
      <formula>NOT(ISERROR(SEARCH("Riesgo Extremo",AB26)))</formula>
    </cfRule>
  </conditionalFormatting>
  <conditionalFormatting sqref="AD36:AD37">
    <cfRule type="containsText" dxfId="425" priority="29" stopIfTrue="1" operator="containsText" text="riesgo extrema">
      <formula>NOT(ISERROR(SEARCH("riesgo extrema",AD36)))</formula>
    </cfRule>
    <cfRule type="containsText" dxfId="424" priority="30" stopIfTrue="1" operator="containsText" text="riesgo extrema">
      <formula>NOT(ISERROR(SEARCH("riesgo extrema",AD36)))</formula>
    </cfRule>
    <cfRule type="containsText" dxfId="423" priority="31" stopIfTrue="1" operator="containsText" text="riesgo moderada">
      <formula>NOT(ISERROR(SEARCH("riesgo moderada",AD36)))</formula>
    </cfRule>
    <cfRule type="containsText" dxfId="422" priority="32" stopIfTrue="1" operator="containsText" text="Riesgo alta">
      <formula>NOT(ISERROR(SEARCH("Riesgo alta",AD36)))</formula>
    </cfRule>
    <cfRule type="containsText" dxfId="421" priority="33" stopIfTrue="1" operator="containsText" text="Riesgo baja">
      <formula>NOT(ISERROR(SEARCH("Riesgo baja",AD36)))</formula>
    </cfRule>
  </conditionalFormatting>
  <conditionalFormatting sqref="AB36">
    <cfRule type="containsText" dxfId="420" priority="24" stopIfTrue="1" operator="containsText" text="Riesgo Alto">
      <formula>NOT(ISERROR(SEARCH("Riesgo Alto",AB36)))</formula>
    </cfRule>
    <cfRule type="containsText" dxfId="419" priority="25" stopIfTrue="1" operator="containsText" text="Riesgo Moderado">
      <formula>NOT(ISERROR(SEARCH("Riesgo Moderado",AB36)))</formula>
    </cfRule>
    <cfRule type="containsText" dxfId="418" priority="26" stopIfTrue="1" operator="containsText" text="Riesgo Bajo">
      <formula>NOT(ISERROR(SEARCH("Riesgo Bajo",AB36)))</formula>
    </cfRule>
    <cfRule type="containsText" dxfId="417" priority="27" stopIfTrue="1" operator="containsText" text="Riesgo Alto">
      <formula>NOT(ISERROR(SEARCH("Riesgo Alto",AB36)))</formula>
    </cfRule>
    <cfRule type="containsText" dxfId="416" priority="28" stopIfTrue="1" operator="containsText" text="Riesgo Extremo">
      <formula>NOT(ISERROR(SEARCH("Riesgo Extremo",AB36)))</formula>
    </cfRule>
  </conditionalFormatting>
  <conditionalFormatting sqref="AB36">
    <cfRule type="containsText" dxfId="415" priority="23" stopIfTrue="1" operator="containsText" text="Riesgo Extremo">
      <formula>NOT(ISERROR(SEARCH("Riesgo Extremo",AB36)))</formula>
    </cfRule>
  </conditionalFormatting>
  <conditionalFormatting sqref="AD34:AD35">
    <cfRule type="containsText" dxfId="414" priority="18" stopIfTrue="1" operator="containsText" text="riesgo extrema">
      <formula>NOT(ISERROR(SEARCH("riesgo extrema",AD34)))</formula>
    </cfRule>
    <cfRule type="containsText" dxfId="413" priority="19" stopIfTrue="1" operator="containsText" text="riesgo extrema">
      <formula>NOT(ISERROR(SEARCH("riesgo extrema",AD34)))</formula>
    </cfRule>
    <cfRule type="containsText" dxfId="412" priority="20" stopIfTrue="1" operator="containsText" text="riesgo moderada">
      <formula>NOT(ISERROR(SEARCH("riesgo moderada",AD34)))</formula>
    </cfRule>
    <cfRule type="containsText" dxfId="411" priority="21" stopIfTrue="1" operator="containsText" text="Riesgo alta">
      <formula>NOT(ISERROR(SEARCH("Riesgo alta",AD34)))</formula>
    </cfRule>
    <cfRule type="containsText" dxfId="410" priority="22" stopIfTrue="1" operator="containsText" text="Riesgo baja">
      <formula>NOT(ISERROR(SEARCH("Riesgo baja",AD34)))</formula>
    </cfRule>
  </conditionalFormatting>
  <conditionalFormatting sqref="AB34">
    <cfRule type="containsText" dxfId="409" priority="13" stopIfTrue="1" operator="containsText" text="Riesgo Alto">
      <formula>NOT(ISERROR(SEARCH("Riesgo Alto",AB34)))</formula>
    </cfRule>
    <cfRule type="containsText" dxfId="408" priority="14" stopIfTrue="1" operator="containsText" text="Riesgo Moderado">
      <formula>NOT(ISERROR(SEARCH("Riesgo Moderado",AB34)))</formula>
    </cfRule>
    <cfRule type="containsText" dxfId="407" priority="15" stopIfTrue="1" operator="containsText" text="Riesgo Bajo">
      <formula>NOT(ISERROR(SEARCH("Riesgo Bajo",AB34)))</formula>
    </cfRule>
    <cfRule type="containsText" dxfId="406" priority="16" stopIfTrue="1" operator="containsText" text="Riesgo Alto">
      <formula>NOT(ISERROR(SEARCH("Riesgo Alto",AB34)))</formula>
    </cfRule>
    <cfRule type="containsText" dxfId="405" priority="17" stopIfTrue="1" operator="containsText" text="Riesgo Extremo">
      <formula>NOT(ISERROR(SEARCH("Riesgo Extremo",AB34)))</formula>
    </cfRule>
  </conditionalFormatting>
  <conditionalFormatting sqref="AB34">
    <cfRule type="containsText" dxfId="404" priority="12" stopIfTrue="1" operator="containsText" text="Riesgo Extremo">
      <formula>NOT(ISERROR(SEARCH("Riesgo Extremo",AB34)))</formula>
    </cfRule>
  </conditionalFormatting>
  <conditionalFormatting sqref="AD32:AD33">
    <cfRule type="containsText" dxfId="403" priority="7" stopIfTrue="1" operator="containsText" text="riesgo extrema">
      <formula>NOT(ISERROR(SEARCH("riesgo extrema",AD32)))</formula>
    </cfRule>
    <cfRule type="containsText" dxfId="402" priority="8" stopIfTrue="1" operator="containsText" text="riesgo extrema">
      <formula>NOT(ISERROR(SEARCH("riesgo extrema",AD32)))</formula>
    </cfRule>
    <cfRule type="containsText" dxfId="401" priority="9" stopIfTrue="1" operator="containsText" text="riesgo moderada">
      <formula>NOT(ISERROR(SEARCH("riesgo moderada",AD32)))</formula>
    </cfRule>
    <cfRule type="containsText" dxfId="400" priority="10" stopIfTrue="1" operator="containsText" text="Riesgo alta">
      <formula>NOT(ISERROR(SEARCH("Riesgo alta",AD32)))</formula>
    </cfRule>
    <cfRule type="containsText" dxfId="399" priority="11" stopIfTrue="1" operator="containsText" text="Riesgo baja">
      <formula>NOT(ISERROR(SEARCH("Riesgo baja",AD32)))</formula>
    </cfRule>
  </conditionalFormatting>
  <conditionalFormatting sqref="AB32">
    <cfRule type="containsText" dxfId="398" priority="2" stopIfTrue="1" operator="containsText" text="Riesgo Alto">
      <formula>NOT(ISERROR(SEARCH("Riesgo Alto",AB32)))</formula>
    </cfRule>
    <cfRule type="containsText" dxfId="397" priority="3" stopIfTrue="1" operator="containsText" text="Riesgo Moderado">
      <formula>NOT(ISERROR(SEARCH("Riesgo Moderado",AB32)))</formula>
    </cfRule>
    <cfRule type="containsText" dxfId="396" priority="4" stopIfTrue="1" operator="containsText" text="Riesgo Bajo">
      <formula>NOT(ISERROR(SEARCH("Riesgo Bajo",AB32)))</formula>
    </cfRule>
    <cfRule type="containsText" dxfId="395" priority="5" stopIfTrue="1" operator="containsText" text="Riesgo Alto">
      <formula>NOT(ISERROR(SEARCH("Riesgo Alto",AB32)))</formula>
    </cfRule>
    <cfRule type="containsText" dxfId="394" priority="6" stopIfTrue="1" operator="containsText" text="Riesgo Extremo">
      <formula>NOT(ISERROR(SEARCH("Riesgo Extremo",AB32)))</formula>
    </cfRule>
  </conditionalFormatting>
  <conditionalFormatting sqref="AB32">
    <cfRule type="containsText" dxfId="393" priority="1" stopIfTrue="1" operator="containsText" text="Riesgo Extremo">
      <formula>NOT(ISERROR(SEARCH("Riesgo Extremo",AB32)))</formula>
    </cfRule>
  </conditionalFormatting>
  <dataValidations count="2">
    <dataValidation type="list" allowBlank="1" showInputMessage="1" showErrorMessage="1" sqref="J68:X68 J28:X28 K26:X26 J38:X38 J40:X40 J42:X42 J44:X44 J46:X46 J48:X48 J50:X50 J52:X52 J54:X54 J56:X56 J66:X66 J58:X58 J60:X60 J62:X62 J64:X64 J30:X30 K36:X36 K34:X34 K32:X32">
      <formula1>$B$17:$B$21</formula1>
    </dataValidation>
    <dataValidation type="list" allowBlank="1" showInputMessage="1" showErrorMessage="1" sqref="J33:X33 J29:X29 J67:X67 J39:X39 J41:X41 J43:X43 J45:X45 J47:X47 J49:X49 J51:X51 J53:X53 J55:X55 J69:X69 J57:X57 J59:X59 J61:X61 J63:X63 J65:X65 J37:X37 J35:X35 J27:X27 J31:X31">
      <formula1>$L$17:$L$21</formula1>
    </dataValidation>
  </dataValidations>
  <printOptions horizontalCentered="1" verticalCentered="1"/>
  <pageMargins left="0.78740157480314965" right="0" top="0" bottom="0" header="0" footer="0"/>
  <pageSetup scale="6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B2:L36"/>
  <sheetViews>
    <sheetView showGridLines="0" topLeftCell="A16" zoomScale="50" zoomScaleNormal="50" workbookViewId="0">
      <selection activeCell="F13" sqref="F13"/>
    </sheetView>
  </sheetViews>
  <sheetFormatPr baseColWidth="10" defaultColWidth="9.140625" defaultRowHeight="12.75" x14ac:dyDescent="0.2"/>
  <cols>
    <col min="1" max="1" width="6.7109375" customWidth="1"/>
    <col min="2" max="2" width="34.7109375" customWidth="1"/>
    <col min="3" max="3" width="8.5703125" customWidth="1"/>
    <col min="4" max="8" width="45.85546875" customWidth="1"/>
    <col min="9" max="256" width="11.42578125" customWidth="1"/>
  </cols>
  <sheetData>
    <row r="2" spans="2:12" x14ac:dyDescent="0.2">
      <c r="D2" s="1"/>
      <c r="E2" s="1"/>
      <c r="F2" s="1"/>
      <c r="G2" s="1"/>
      <c r="H2" s="1"/>
    </row>
    <row r="3" spans="2:12" x14ac:dyDescent="0.2">
      <c r="D3" s="1"/>
      <c r="E3" s="1"/>
      <c r="F3" s="1"/>
      <c r="G3" s="1"/>
      <c r="H3" s="1"/>
    </row>
    <row r="4" spans="2:12" x14ac:dyDescent="0.2">
      <c r="D4" s="1"/>
      <c r="E4" s="1"/>
      <c r="F4" s="1"/>
      <c r="G4" s="1"/>
      <c r="H4" s="1"/>
    </row>
    <row r="5" spans="2:12" ht="24.75" customHeight="1" x14ac:dyDescent="0.3">
      <c r="B5" s="696"/>
      <c r="C5" s="696"/>
      <c r="D5" s="695" t="s">
        <v>0</v>
      </c>
      <c r="E5" s="695"/>
      <c r="F5" s="695"/>
      <c r="G5" s="695"/>
      <c r="H5" s="47" t="s">
        <v>143</v>
      </c>
    </row>
    <row r="6" spans="2:12" ht="24.75" customHeight="1" x14ac:dyDescent="0.3">
      <c r="B6" s="696"/>
      <c r="C6" s="696"/>
      <c r="D6" s="695" t="s">
        <v>2</v>
      </c>
      <c r="E6" s="695"/>
      <c r="F6" s="695"/>
      <c r="G6" s="695"/>
      <c r="H6" s="47" t="s">
        <v>144</v>
      </c>
    </row>
    <row r="7" spans="2:12" ht="24.75" customHeight="1" x14ac:dyDescent="0.3">
      <c r="B7" s="696"/>
      <c r="C7" s="696"/>
      <c r="D7" s="695" t="s">
        <v>4</v>
      </c>
      <c r="E7" s="695"/>
      <c r="F7" s="695"/>
      <c r="G7" s="695"/>
      <c r="H7" s="385" t="s">
        <v>145</v>
      </c>
    </row>
    <row r="8" spans="2:12" ht="24.75" customHeight="1" x14ac:dyDescent="0.3">
      <c r="B8" s="696"/>
      <c r="C8" s="696"/>
      <c r="D8" s="695" t="s">
        <v>146</v>
      </c>
      <c r="E8" s="695"/>
      <c r="F8" s="695"/>
      <c r="G8" s="695"/>
      <c r="H8" s="268" t="s">
        <v>7</v>
      </c>
    </row>
    <row r="9" spans="2:12" ht="14.25" customHeight="1" thickBot="1" x14ac:dyDescent="0.25">
      <c r="B9" s="22"/>
      <c r="C9" s="23"/>
      <c r="D9" s="24"/>
      <c r="E9" s="24"/>
      <c r="F9" s="24"/>
      <c r="G9" s="24"/>
      <c r="H9" s="24"/>
    </row>
    <row r="10" spans="2:12" ht="34.5" customHeight="1" thickBot="1" x14ac:dyDescent="0.25">
      <c r="B10" s="703" t="s">
        <v>147</v>
      </c>
      <c r="C10" s="704"/>
      <c r="D10" s="699" t="s">
        <v>148</v>
      </c>
      <c r="E10" s="700"/>
      <c r="F10" s="700"/>
      <c r="G10" s="700"/>
      <c r="H10" s="701"/>
    </row>
    <row r="11" spans="2:12" ht="26.25" thickBot="1" x14ac:dyDescent="0.25">
      <c r="B11" s="705"/>
      <c r="C11" s="706"/>
      <c r="D11" s="25" t="s">
        <v>149</v>
      </c>
      <c r="E11" s="25" t="s">
        <v>150</v>
      </c>
      <c r="F11" s="6" t="s">
        <v>151</v>
      </c>
      <c r="G11" s="25" t="s">
        <v>152</v>
      </c>
      <c r="H11" s="25" t="s">
        <v>153</v>
      </c>
      <c r="K11" s="73" t="s">
        <v>154</v>
      </c>
      <c r="L11" s="74" t="s">
        <v>155</v>
      </c>
    </row>
    <row r="12" spans="2:12" ht="20.25" customHeight="1" x14ac:dyDescent="0.2">
      <c r="B12" s="689" t="s">
        <v>156</v>
      </c>
      <c r="C12" s="689">
        <v>1</v>
      </c>
      <c r="D12" s="32">
        <v>1</v>
      </c>
      <c r="E12" s="32">
        <v>6</v>
      </c>
      <c r="F12" s="41">
        <v>7</v>
      </c>
      <c r="G12" s="33">
        <v>11</v>
      </c>
      <c r="H12" s="33">
        <v>13</v>
      </c>
      <c r="K12" s="697" t="s">
        <v>157</v>
      </c>
      <c r="L12" s="386" t="s">
        <v>158</v>
      </c>
    </row>
    <row r="13" spans="2:12" ht="51.75" customHeight="1" x14ac:dyDescent="0.2">
      <c r="B13" s="690"/>
      <c r="C13" s="690"/>
      <c r="D13" s="34" t="s">
        <v>159</v>
      </c>
      <c r="E13" s="34" t="s">
        <v>160</v>
      </c>
      <c r="F13" s="42" t="s">
        <v>161</v>
      </c>
      <c r="G13" s="28" t="s">
        <v>162</v>
      </c>
      <c r="H13" s="28" t="s">
        <v>163</v>
      </c>
      <c r="K13" s="698"/>
      <c r="L13" s="75" t="s">
        <v>164</v>
      </c>
    </row>
    <row r="14" spans="2:12" ht="20.25" customHeight="1" x14ac:dyDescent="0.2">
      <c r="B14" s="690"/>
      <c r="C14" s="690"/>
      <c r="D14" s="26" t="s">
        <v>165</v>
      </c>
      <c r="E14" s="26" t="s">
        <v>165</v>
      </c>
      <c r="F14" s="43"/>
      <c r="G14" s="27" t="s">
        <v>166</v>
      </c>
      <c r="H14" s="27" t="s">
        <v>166</v>
      </c>
      <c r="K14" s="698"/>
      <c r="L14" s="75" t="s">
        <v>167</v>
      </c>
    </row>
    <row r="15" spans="2:12" ht="20.25" customHeight="1" x14ac:dyDescent="0.2">
      <c r="B15" s="690"/>
      <c r="C15" s="690"/>
      <c r="D15" s="35"/>
      <c r="E15" s="35"/>
      <c r="F15" s="43" t="s">
        <v>166</v>
      </c>
      <c r="G15" s="27" t="s">
        <v>168</v>
      </c>
      <c r="H15" s="27" t="s">
        <v>168</v>
      </c>
      <c r="K15" s="698"/>
      <c r="L15" s="75" t="s">
        <v>169</v>
      </c>
    </row>
    <row r="16" spans="2:12" ht="38.25" customHeight="1" thickBot="1" x14ac:dyDescent="0.25">
      <c r="B16" s="691"/>
      <c r="C16" s="691"/>
      <c r="D16" s="36"/>
      <c r="E16" s="36"/>
      <c r="F16" s="44"/>
      <c r="G16" s="37" t="s">
        <v>170</v>
      </c>
      <c r="H16" s="37" t="s">
        <v>170</v>
      </c>
      <c r="K16" s="698"/>
      <c r="L16" s="75" t="s">
        <v>171</v>
      </c>
    </row>
    <row r="17" spans="2:12" ht="20.25" customHeight="1" x14ac:dyDescent="0.2">
      <c r="B17" s="689" t="s">
        <v>172</v>
      </c>
      <c r="C17" s="689">
        <v>2</v>
      </c>
      <c r="D17" s="32">
        <v>2</v>
      </c>
      <c r="E17" s="32">
        <v>12</v>
      </c>
      <c r="F17" s="41">
        <v>14</v>
      </c>
      <c r="G17" s="33">
        <v>22</v>
      </c>
      <c r="H17" s="38">
        <v>26</v>
      </c>
      <c r="K17" s="692" t="s">
        <v>173</v>
      </c>
      <c r="L17" s="51" t="s">
        <v>174</v>
      </c>
    </row>
    <row r="18" spans="2:12" ht="35.25" customHeight="1" x14ac:dyDescent="0.2">
      <c r="B18" s="690"/>
      <c r="C18" s="690"/>
      <c r="D18" s="34" t="s">
        <v>175</v>
      </c>
      <c r="E18" s="34" t="s">
        <v>176</v>
      </c>
      <c r="F18" s="42" t="s">
        <v>177</v>
      </c>
      <c r="G18" s="28" t="s">
        <v>178</v>
      </c>
      <c r="H18" s="30" t="s">
        <v>179</v>
      </c>
      <c r="K18" s="693"/>
      <c r="L18" s="51" t="s">
        <v>180</v>
      </c>
    </row>
    <row r="19" spans="2:12" ht="20.25" customHeight="1" x14ac:dyDescent="0.2">
      <c r="B19" s="690"/>
      <c r="C19" s="690"/>
      <c r="D19" s="26" t="s">
        <v>165</v>
      </c>
      <c r="E19" s="26" t="s">
        <v>165</v>
      </c>
      <c r="F19" s="43"/>
      <c r="G19" s="27" t="s">
        <v>166</v>
      </c>
      <c r="H19" s="39" t="s">
        <v>168</v>
      </c>
      <c r="K19" s="693"/>
      <c r="L19" s="51" t="s">
        <v>181</v>
      </c>
    </row>
    <row r="20" spans="2:12" ht="20.25" customHeight="1" x14ac:dyDescent="0.2">
      <c r="B20" s="690"/>
      <c r="C20" s="690"/>
      <c r="D20" s="35"/>
      <c r="E20" s="35"/>
      <c r="F20" s="43" t="s">
        <v>166</v>
      </c>
      <c r="G20" s="27" t="s">
        <v>168</v>
      </c>
      <c r="H20" s="39" t="s">
        <v>166</v>
      </c>
      <c r="K20" s="693"/>
      <c r="L20" s="51" t="s">
        <v>182</v>
      </c>
    </row>
    <row r="21" spans="2:12" ht="53.25" customHeight="1" thickBot="1" x14ac:dyDescent="0.25">
      <c r="B21" s="691"/>
      <c r="C21" s="691"/>
      <c r="D21" s="36"/>
      <c r="E21" s="36"/>
      <c r="F21" s="44"/>
      <c r="G21" s="37" t="s">
        <v>170</v>
      </c>
      <c r="H21" s="40" t="s">
        <v>170</v>
      </c>
      <c r="K21" s="702" t="s">
        <v>183</v>
      </c>
      <c r="L21" s="387" t="s">
        <v>184</v>
      </c>
    </row>
    <row r="22" spans="2:12" ht="20.25" customHeight="1" x14ac:dyDescent="0.2">
      <c r="B22" s="689" t="s">
        <v>185</v>
      </c>
      <c r="C22" s="689">
        <v>3</v>
      </c>
      <c r="D22" s="32">
        <v>3</v>
      </c>
      <c r="E22" s="41">
        <v>18</v>
      </c>
      <c r="F22" s="33">
        <v>21</v>
      </c>
      <c r="G22" s="38">
        <v>33</v>
      </c>
      <c r="H22" s="38">
        <v>39</v>
      </c>
      <c r="K22" s="702"/>
      <c r="L22" s="387" t="s">
        <v>186</v>
      </c>
    </row>
    <row r="23" spans="2:12" ht="33.75" customHeight="1" x14ac:dyDescent="0.2">
      <c r="B23" s="690"/>
      <c r="C23" s="690"/>
      <c r="D23" s="34" t="s">
        <v>187</v>
      </c>
      <c r="E23" s="42" t="s">
        <v>188</v>
      </c>
      <c r="F23" s="28" t="s">
        <v>189</v>
      </c>
      <c r="G23" s="30" t="s">
        <v>190</v>
      </c>
      <c r="H23" s="30" t="s">
        <v>191</v>
      </c>
      <c r="K23" s="702"/>
      <c r="L23" s="387" t="s">
        <v>192</v>
      </c>
    </row>
    <row r="24" spans="2:12" ht="20.25" customHeight="1" x14ac:dyDescent="0.2">
      <c r="B24" s="690"/>
      <c r="C24" s="690"/>
      <c r="D24" s="26" t="s">
        <v>165</v>
      </c>
      <c r="E24" s="43"/>
      <c r="F24" s="27" t="s">
        <v>166</v>
      </c>
      <c r="G24" s="39" t="s">
        <v>168</v>
      </c>
      <c r="H24" s="39" t="s">
        <v>168</v>
      </c>
      <c r="K24" s="702"/>
      <c r="L24" s="387" t="s">
        <v>193</v>
      </c>
    </row>
    <row r="25" spans="2:12" ht="20.25" customHeight="1" x14ac:dyDescent="0.2">
      <c r="B25" s="690"/>
      <c r="C25" s="690"/>
      <c r="D25" s="35"/>
      <c r="E25" s="43" t="s">
        <v>166</v>
      </c>
      <c r="F25" s="27" t="s">
        <v>168</v>
      </c>
      <c r="G25" s="39" t="s">
        <v>166</v>
      </c>
      <c r="H25" s="39" t="s">
        <v>166</v>
      </c>
      <c r="K25" s="702"/>
      <c r="L25" s="387" t="s">
        <v>194</v>
      </c>
    </row>
    <row r="26" spans="2:12" ht="56.25" customHeight="1" thickBot="1" x14ac:dyDescent="0.25">
      <c r="B26" s="691"/>
      <c r="C26" s="691"/>
      <c r="D26" s="36"/>
      <c r="E26" s="44"/>
      <c r="F26" s="37" t="s">
        <v>170</v>
      </c>
      <c r="G26" s="40" t="s">
        <v>170</v>
      </c>
      <c r="H26" s="40" t="s">
        <v>170</v>
      </c>
      <c r="K26" s="702"/>
      <c r="L26" s="387" t="s">
        <v>195</v>
      </c>
    </row>
    <row r="27" spans="2:12" ht="20.25" customHeight="1" x14ac:dyDescent="0.2">
      <c r="B27" s="689" t="s">
        <v>196</v>
      </c>
      <c r="C27" s="689">
        <v>4</v>
      </c>
      <c r="D27" s="41">
        <v>4</v>
      </c>
      <c r="E27" s="33">
        <v>24</v>
      </c>
      <c r="F27" s="33">
        <v>28</v>
      </c>
      <c r="G27" s="38">
        <v>44</v>
      </c>
      <c r="H27" s="38">
        <v>52</v>
      </c>
      <c r="K27" s="702"/>
      <c r="L27" s="387" t="s">
        <v>197</v>
      </c>
    </row>
    <row r="28" spans="2:12" ht="38.25" customHeight="1" x14ac:dyDescent="0.2">
      <c r="B28" s="690"/>
      <c r="C28" s="690"/>
      <c r="D28" s="42" t="s">
        <v>198</v>
      </c>
      <c r="E28" s="29" t="s">
        <v>199</v>
      </c>
      <c r="F28" s="29" t="s">
        <v>200</v>
      </c>
      <c r="G28" s="30" t="s">
        <v>201</v>
      </c>
      <c r="H28" s="30" t="s">
        <v>202</v>
      </c>
      <c r="K28" s="702"/>
      <c r="L28" s="387" t="s">
        <v>203</v>
      </c>
    </row>
    <row r="29" spans="2:12" ht="20.25" customHeight="1" x14ac:dyDescent="0.2">
      <c r="B29" s="690"/>
      <c r="C29" s="690"/>
      <c r="D29" s="43"/>
      <c r="E29" s="27" t="s">
        <v>166</v>
      </c>
      <c r="F29" s="27" t="s">
        <v>166</v>
      </c>
      <c r="G29" s="39" t="s">
        <v>168</v>
      </c>
      <c r="H29" s="39" t="s">
        <v>168</v>
      </c>
      <c r="K29" s="694" t="s">
        <v>204</v>
      </c>
      <c r="L29" s="388" t="s">
        <v>205</v>
      </c>
    </row>
    <row r="30" spans="2:12" ht="20.25" customHeight="1" x14ac:dyDescent="0.2">
      <c r="B30" s="690"/>
      <c r="C30" s="690"/>
      <c r="D30" s="43" t="s">
        <v>166</v>
      </c>
      <c r="E30" s="27" t="s">
        <v>168</v>
      </c>
      <c r="F30" s="27" t="s">
        <v>168</v>
      </c>
      <c r="G30" s="39" t="s">
        <v>166</v>
      </c>
      <c r="H30" s="39" t="s">
        <v>166</v>
      </c>
      <c r="K30" s="694"/>
      <c r="L30" s="388" t="s">
        <v>206</v>
      </c>
    </row>
    <row r="31" spans="2:12" ht="42.75" customHeight="1" thickBot="1" x14ac:dyDescent="0.25">
      <c r="B31" s="691"/>
      <c r="C31" s="691"/>
      <c r="D31" s="44"/>
      <c r="E31" s="37" t="s">
        <v>170</v>
      </c>
      <c r="F31" s="37" t="s">
        <v>170</v>
      </c>
      <c r="G31" s="40" t="s">
        <v>170</v>
      </c>
      <c r="H31" s="40" t="s">
        <v>170</v>
      </c>
      <c r="K31" s="694"/>
      <c r="L31" s="388" t="s">
        <v>207</v>
      </c>
    </row>
    <row r="32" spans="2:12" ht="20.25" customHeight="1" x14ac:dyDescent="0.2">
      <c r="B32" s="689" t="s">
        <v>208</v>
      </c>
      <c r="C32" s="689">
        <v>5</v>
      </c>
      <c r="D32" s="33">
        <v>5</v>
      </c>
      <c r="E32" s="33">
        <v>30</v>
      </c>
      <c r="F32" s="38">
        <v>35</v>
      </c>
      <c r="G32" s="38">
        <v>55</v>
      </c>
      <c r="H32" s="38">
        <v>65</v>
      </c>
      <c r="K32" s="694"/>
      <c r="L32" s="388" t="s">
        <v>209</v>
      </c>
    </row>
    <row r="33" spans="2:12" ht="27.75" customHeight="1" x14ac:dyDescent="0.2">
      <c r="B33" s="690"/>
      <c r="C33" s="690"/>
      <c r="D33" s="28" t="s">
        <v>210</v>
      </c>
      <c r="E33" s="28" t="s">
        <v>211</v>
      </c>
      <c r="F33" s="30" t="s">
        <v>212</v>
      </c>
      <c r="G33" s="30" t="s">
        <v>213</v>
      </c>
      <c r="H33" s="30" t="s">
        <v>214</v>
      </c>
      <c r="K33" s="694"/>
      <c r="L33" s="388" t="s">
        <v>215</v>
      </c>
    </row>
    <row r="34" spans="2:12" ht="20.25" customHeight="1" x14ac:dyDescent="0.2">
      <c r="B34" s="690"/>
      <c r="C34" s="690"/>
      <c r="D34" s="27" t="s">
        <v>166</v>
      </c>
      <c r="E34" s="27" t="s">
        <v>166</v>
      </c>
      <c r="F34" s="39" t="s">
        <v>168</v>
      </c>
      <c r="G34" s="39" t="s">
        <v>168</v>
      </c>
      <c r="H34" s="39" t="s">
        <v>168</v>
      </c>
      <c r="K34" s="694"/>
      <c r="L34" s="388" t="s">
        <v>216</v>
      </c>
    </row>
    <row r="35" spans="2:12" ht="20.25" customHeight="1" x14ac:dyDescent="0.2">
      <c r="B35" s="690"/>
      <c r="C35" s="690"/>
      <c r="D35" s="27" t="s">
        <v>168</v>
      </c>
      <c r="E35" s="27" t="s">
        <v>168</v>
      </c>
      <c r="F35" s="39" t="s">
        <v>166</v>
      </c>
      <c r="G35" s="39" t="s">
        <v>166</v>
      </c>
      <c r="H35" s="39" t="s">
        <v>166</v>
      </c>
      <c r="K35" s="694"/>
      <c r="L35" s="388" t="s">
        <v>217</v>
      </c>
    </row>
    <row r="36" spans="2:12" ht="39.75" customHeight="1" thickBot="1" x14ac:dyDescent="0.25">
      <c r="B36" s="691"/>
      <c r="C36" s="691"/>
      <c r="D36" s="37" t="s">
        <v>170</v>
      </c>
      <c r="E36" s="37" t="s">
        <v>170</v>
      </c>
      <c r="F36" s="40" t="s">
        <v>170</v>
      </c>
      <c r="G36" s="40" t="s">
        <v>170</v>
      </c>
      <c r="H36" s="40" t="s">
        <v>170</v>
      </c>
      <c r="K36" s="694"/>
      <c r="L36" s="388" t="s">
        <v>218</v>
      </c>
    </row>
  </sheetData>
  <sheetProtection password="D18F" sheet="1"/>
  <mergeCells count="21">
    <mergeCell ref="K12:K16"/>
    <mergeCell ref="B22:B26"/>
    <mergeCell ref="C27:C31"/>
    <mergeCell ref="D10:H10"/>
    <mergeCell ref="K21:K28"/>
    <mergeCell ref="B12:B16"/>
    <mergeCell ref="B27:B31"/>
    <mergeCell ref="B10:C11"/>
    <mergeCell ref="C12:C16"/>
    <mergeCell ref="C22:C26"/>
    <mergeCell ref="D6:G6"/>
    <mergeCell ref="D7:G7"/>
    <mergeCell ref="D8:G8"/>
    <mergeCell ref="B5:C8"/>
    <mergeCell ref="D5:G5"/>
    <mergeCell ref="B32:B36"/>
    <mergeCell ref="K17:K20"/>
    <mergeCell ref="B17:B21"/>
    <mergeCell ref="C17:C21"/>
    <mergeCell ref="C32:C36"/>
    <mergeCell ref="K29:K36"/>
  </mergeCells>
  <phoneticPr fontId="5" type="noConversion"/>
  <printOptions horizontalCentered="1" verticalCentered="1"/>
  <pageMargins left="0.98425196850393704" right="0" top="0" bottom="0" header="0" footer="0"/>
  <pageSetup scale="4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A81"/>
  <sheetViews>
    <sheetView showGridLines="0" topLeftCell="A20" zoomScale="62" zoomScaleNormal="62" workbookViewId="0">
      <selection activeCell="R39" sqref="R39:R41"/>
    </sheetView>
  </sheetViews>
  <sheetFormatPr baseColWidth="10" defaultColWidth="11.42578125" defaultRowHeight="18" x14ac:dyDescent="0.25"/>
  <cols>
    <col min="1" max="1" width="6.28515625" style="140" customWidth="1"/>
    <col min="2" max="2" width="9.28515625" style="140" customWidth="1"/>
    <col min="3" max="3" width="31.85546875" style="140" customWidth="1"/>
    <col min="4" max="5" width="11.28515625" style="140" customWidth="1"/>
    <col min="6" max="6" width="22.85546875" style="140" customWidth="1"/>
    <col min="7" max="7" width="15.7109375" style="140" customWidth="1"/>
    <col min="8" max="8" width="34.42578125" style="140" customWidth="1"/>
    <col min="9" max="10" width="5.7109375" style="140" customWidth="1"/>
    <col min="11" max="15" width="22.42578125" style="140" customWidth="1"/>
    <col min="16" max="16" width="19.140625" style="141" customWidth="1"/>
    <col min="17" max="18" width="14" style="141" customWidth="1"/>
    <col min="19" max="19" width="21" style="140" hidden="1" customWidth="1"/>
    <col min="20" max="22" width="10.28515625" style="140" customWidth="1"/>
    <col min="23" max="23" width="23.28515625" style="140" customWidth="1"/>
    <col min="24" max="24" width="19.5703125" style="140" customWidth="1"/>
    <col min="25" max="25" width="27" style="140" customWidth="1"/>
    <col min="26" max="27" width="0" style="140" hidden="1" customWidth="1"/>
    <col min="28" max="16384" width="11.42578125" style="140"/>
  </cols>
  <sheetData>
    <row r="1" spans="2:25" ht="1.5" customHeight="1" x14ac:dyDescent="0.25"/>
    <row r="2" spans="2:25" ht="1.5" customHeight="1" x14ac:dyDescent="0.25">
      <c r="B2" s="142"/>
      <c r="C2" s="142"/>
      <c r="D2" s="142"/>
      <c r="E2" s="142"/>
      <c r="F2" s="142"/>
      <c r="G2" s="142"/>
      <c r="H2" s="142"/>
      <c r="I2" s="142"/>
      <c r="J2" s="142"/>
      <c r="K2" s="142"/>
      <c r="L2" s="142"/>
      <c r="M2" s="142"/>
      <c r="N2" s="142"/>
      <c r="O2" s="142"/>
      <c r="P2" s="143"/>
      <c r="Q2" s="143"/>
      <c r="R2" s="143"/>
      <c r="S2" s="142"/>
    </row>
    <row r="3" spans="2:25" ht="1.5" customHeight="1" x14ac:dyDescent="0.25">
      <c r="B3" s="142"/>
      <c r="C3" s="142"/>
      <c r="D3" s="142"/>
      <c r="E3" s="142"/>
      <c r="F3" s="142"/>
      <c r="G3" s="142"/>
      <c r="H3" s="142"/>
      <c r="I3" s="142"/>
      <c r="J3" s="142"/>
      <c r="K3" s="142"/>
      <c r="L3" s="142"/>
      <c r="M3" s="142"/>
      <c r="N3" s="142"/>
      <c r="O3" s="142"/>
      <c r="P3" s="143"/>
      <c r="Q3" s="143"/>
      <c r="R3" s="143"/>
      <c r="S3" s="142"/>
    </row>
    <row r="4" spans="2:25" ht="1.5" customHeight="1" x14ac:dyDescent="0.25">
      <c r="B4" s="142"/>
      <c r="C4" s="142"/>
      <c r="D4" s="142"/>
      <c r="E4" s="142"/>
      <c r="F4" s="142"/>
      <c r="G4" s="142"/>
      <c r="H4" s="142"/>
      <c r="I4" s="142"/>
      <c r="J4" s="142"/>
      <c r="K4" s="142"/>
      <c r="L4" s="142"/>
      <c r="M4" s="142"/>
      <c r="N4" s="142"/>
      <c r="O4" s="142"/>
      <c r="P4" s="143"/>
      <c r="Q4" s="143"/>
      <c r="R4" s="143"/>
      <c r="S4" s="142"/>
    </row>
    <row r="5" spans="2:25" ht="25.5" customHeight="1" x14ac:dyDescent="0.25">
      <c r="B5" s="758"/>
      <c r="C5" s="758"/>
      <c r="D5" s="758"/>
      <c r="E5" s="758"/>
      <c r="F5" s="758"/>
      <c r="G5" s="758"/>
      <c r="H5" s="758"/>
      <c r="I5" s="758"/>
      <c r="J5" s="758"/>
      <c r="K5" s="758"/>
      <c r="L5" s="758"/>
      <c r="M5" s="758"/>
      <c r="N5" s="758"/>
      <c r="O5" s="758"/>
      <c r="P5" s="758"/>
      <c r="Q5" s="758"/>
      <c r="R5" s="758"/>
      <c r="S5" s="758"/>
    </row>
    <row r="6" spans="2:25" ht="23.25" customHeight="1" x14ac:dyDescent="0.25">
      <c r="B6" s="765"/>
      <c r="C6" s="766"/>
      <c r="D6" s="766"/>
      <c r="E6" s="767"/>
      <c r="F6" s="775" t="s">
        <v>0</v>
      </c>
      <c r="G6" s="776"/>
      <c r="H6" s="776"/>
      <c r="I6" s="776"/>
      <c r="J6" s="776"/>
      <c r="K6" s="776"/>
      <c r="L6" s="776"/>
      <c r="M6" s="776"/>
      <c r="N6" s="776"/>
      <c r="O6" s="776"/>
      <c r="P6" s="776"/>
      <c r="Q6" s="776"/>
      <c r="R6" s="776"/>
      <c r="S6" s="776"/>
      <c r="T6" s="776"/>
      <c r="U6" s="776"/>
      <c r="V6" s="776"/>
      <c r="W6" s="777"/>
      <c r="X6" s="277" t="s">
        <v>219</v>
      </c>
      <c r="Y6" s="278" t="s">
        <v>220</v>
      </c>
    </row>
    <row r="7" spans="2:25" ht="23.25" customHeight="1" x14ac:dyDescent="0.25">
      <c r="B7" s="768"/>
      <c r="C7" s="769"/>
      <c r="D7" s="769"/>
      <c r="E7" s="770"/>
      <c r="F7" s="775" t="s">
        <v>2</v>
      </c>
      <c r="G7" s="776"/>
      <c r="H7" s="776"/>
      <c r="I7" s="776"/>
      <c r="J7" s="776"/>
      <c r="K7" s="776"/>
      <c r="L7" s="776"/>
      <c r="M7" s="776"/>
      <c r="N7" s="776"/>
      <c r="O7" s="776"/>
      <c r="P7" s="776"/>
      <c r="Q7" s="776"/>
      <c r="R7" s="776"/>
      <c r="S7" s="776"/>
      <c r="T7" s="776"/>
      <c r="U7" s="776"/>
      <c r="V7" s="776"/>
      <c r="W7" s="777"/>
      <c r="X7" s="279" t="s">
        <v>221</v>
      </c>
      <c r="Y7" s="280" t="s">
        <v>222</v>
      </c>
    </row>
    <row r="8" spans="2:25" ht="23.25" customHeight="1" x14ac:dyDescent="0.25">
      <c r="B8" s="768"/>
      <c r="C8" s="769"/>
      <c r="D8" s="769"/>
      <c r="E8" s="770"/>
      <c r="F8" s="775" t="s">
        <v>4</v>
      </c>
      <c r="G8" s="776"/>
      <c r="H8" s="776"/>
      <c r="I8" s="776"/>
      <c r="J8" s="776"/>
      <c r="K8" s="776"/>
      <c r="L8" s="776"/>
      <c r="M8" s="776"/>
      <c r="N8" s="776"/>
      <c r="O8" s="776"/>
      <c r="P8" s="776"/>
      <c r="Q8" s="776"/>
      <c r="R8" s="776"/>
      <c r="S8" s="776"/>
      <c r="T8" s="776"/>
      <c r="U8" s="776"/>
      <c r="V8" s="776"/>
      <c r="W8" s="777"/>
      <c r="X8" s="281" t="s">
        <v>223</v>
      </c>
      <c r="Y8" s="282">
        <v>41716</v>
      </c>
    </row>
    <row r="9" spans="2:25" ht="23.25" customHeight="1" x14ac:dyDescent="0.25">
      <c r="B9" s="771"/>
      <c r="C9" s="772"/>
      <c r="D9" s="772"/>
      <c r="E9" s="773"/>
      <c r="F9" s="857" t="s">
        <v>224</v>
      </c>
      <c r="G9" s="858"/>
      <c r="H9" s="858"/>
      <c r="I9" s="858"/>
      <c r="J9" s="858"/>
      <c r="K9" s="858"/>
      <c r="L9" s="858"/>
      <c r="M9" s="858"/>
      <c r="N9" s="858"/>
      <c r="O9" s="858"/>
      <c r="P9" s="858"/>
      <c r="Q9" s="858"/>
      <c r="R9" s="858"/>
      <c r="S9" s="858"/>
      <c r="T9" s="858"/>
      <c r="U9" s="858"/>
      <c r="V9" s="858"/>
      <c r="W9" s="859"/>
      <c r="X9" s="838" t="s">
        <v>225</v>
      </c>
      <c r="Y9" s="839"/>
    </row>
    <row r="10" spans="2:25" ht="17.25" customHeight="1" x14ac:dyDescent="0.25">
      <c r="B10" s="764"/>
      <c r="C10" s="764"/>
      <c r="D10" s="144"/>
      <c r="E10" s="144"/>
      <c r="F10" s="145"/>
      <c r="G10" s="145"/>
      <c r="H10" s="145"/>
      <c r="I10" s="145"/>
      <c r="J10" s="145"/>
      <c r="K10" s="145"/>
      <c r="L10" s="145"/>
      <c r="M10" s="145"/>
      <c r="S10" s="146"/>
    </row>
    <row r="11" spans="2:25" x14ac:dyDescent="0.25">
      <c r="N11" s="140" t="s">
        <v>111</v>
      </c>
      <c r="S11" s="147" t="s">
        <v>68</v>
      </c>
      <c r="T11" s="798" t="str">
        <f>'SEPG-F-040'!G8</f>
        <v>14 de Febrero de 2017</v>
      </c>
      <c r="U11" s="799"/>
      <c r="V11" s="799"/>
      <c r="W11" s="800"/>
      <c r="X11" s="148"/>
    </row>
    <row r="12" spans="2:25" ht="33" customHeight="1" x14ac:dyDescent="0.25">
      <c r="B12" s="783" t="str">
        <f>'SEPG-F-040'!B9:G9</f>
        <v xml:space="preserve">PROCESO GESTION DE LA INFORMACION Y COMUNICACIONES     </v>
      </c>
      <c r="C12" s="784"/>
      <c r="D12" s="784"/>
      <c r="E12" s="784"/>
      <c r="F12" s="784"/>
      <c r="G12" s="784"/>
      <c r="H12" s="784"/>
      <c r="I12" s="784"/>
      <c r="J12" s="784"/>
      <c r="K12" s="784"/>
      <c r="L12" s="784"/>
      <c r="M12" s="784"/>
      <c r="N12" s="784"/>
      <c r="O12" s="784"/>
      <c r="P12" s="784"/>
      <c r="Q12" s="784"/>
      <c r="R12" s="784"/>
      <c r="S12" s="784"/>
      <c r="T12" s="784"/>
      <c r="U12" s="784"/>
      <c r="V12" s="784"/>
      <c r="W12" s="784"/>
      <c r="X12" s="784"/>
      <c r="Y12" s="785"/>
    </row>
    <row r="13" spans="2:25" ht="56.25" customHeight="1" x14ac:dyDescent="0.25">
      <c r="B13" s="761" t="s">
        <v>10</v>
      </c>
      <c r="C13" s="762"/>
      <c r="D13" s="762"/>
      <c r="E13" s="762"/>
      <c r="F13" s="763"/>
      <c r="G13" s="844" t="str">
        <f>'SEPG-F-007'!D11</f>
        <v>Administrar los recursos tecnológicos con con la finalidad de brindar el máximo apoyo a las áreas misionales de la ANI.</v>
      </c>
      <c r="H13" s="845"/>
      <c r="I13" s="845"/>
      <c r="J13" s="845"/>
      <c r="K13" s="845"/>
      <c r="L13" s="845"/>
      <c r="M13" s="845"/>
      <c r="N13" s="845"/>
      <c r="O13" s="845"/>
      <c r="P13" s="845"/>
      <c r="Q13" s="845"/>
      <c r="R13" s="845"/>
      <c r="S13" s="845"/>
      <c r="T13" s="845"/>
      <c r="U13" s="845"/>
      <c r="V13" s="845"/>
      <c r="W13" s="845"/>
      <c r="X13" s="845"/>
      <c r="Y13" s="846"/>
    </row>
    <row r="14" spans="2:25" ht="15.75" customHeight="1" x14ac:dyDescent="0.25">
      <c r="B14" s="759"/>
      <c r="C14" s="759"/>
      <c r="D14" s="759"/>
      <c r="E14" s="759"/>
      <c r="F14" s="760"/>
      <c r="G14" s="847"/>
      <c r="H14" s="847"/>
      <c r="I14" s="847"/>
      <c r="J14" s="847"/>
      <c r="K14" s="847"/>
      <c r="L14" s="847"/>
      <c r="M14" s="847"/>
      <c r="N14" s="847"/>
      <c r="O14" s="847"/>
      <c r="P14" s="847"/>
      <c r="Q14" s="847"/>
      <c r="R14" s="847"/>
      <c r="S14" s="847"/>
      <c r="T14" s="847"/>
      <c r="U14" s="847"/>
      <c r="V14" s="847"/>
      <c r="W14" s="847"/>
      <c r="X14" s="847"/>
      <c r="Y14" s="847"/>
    </row>
    <row r="15" spans="2:25" ht="12.75" customHeight="1" thickBot="1" x14ac:dyDescent="0.3">
      <c r="B15" s="149"/>
      <c r="C15" s="149"/>
      <c r="D15" s="149"/>
      <c r="E15" s="149"/>
      <c r="F15" s="149"/>
      <c r="G15" s="149"/>
      <c r="H15" s="149"/>
      <c r="I15" s="149"/>
      <c r="J15" s="149"/>
      <c r="K15" s="149"/>
      <c r="L15" s="149"/>
      <c r="M15" s="149"/>
      <c r="N15" s="150"/>
      <c r="O15" s="150"/>
      <c r="P15" s="150"/>
      <c r="Q15" s="150"/>
      <c r="R15" s="150"/>
      <c r="S15" s="150"/>
    </row>
    <row r="16" spans="2:25" ht="33" customHeight="1" thickBot="1" x14ac:dyDescent="0.3">
      <c r="B16" s="780" t="s">
        <v>226</v>
      </c>
      <c r="C16" s="781"/>
      <c r="D16" s="781"/>
      <c r="E16" s="781"/>
      <c r="F16" s="781"/>
      <c r="G16" s="781"/>
      <c r="H16" s="781"/>
      <c r="I16" s="781"/>
      <c r="J16" s="781"/>
      <c r="K16" s="781"/>
      <c r="L16" s="782"/>
      <c r="M16" s="392"/>
      <c r="N16" s="392"/>
      <c r="O16" s="392"/>
      <c r="P16" s="392"/>
      <c r="Q16" s="392"/>
      <c r="R16" s="392"/>
      <c r="S16" s="392"/>
      <c r="T16" s="392"/>
      <c r="U16" s="392"/>
      <c r="V16" s="392"/>
      <c r="W16" s="392"/>
      <c r="X16" s="392"/>
      <c r="Y16" s="392"/>
    </row>
    <row r="17" spans="1:27" ht="18.75" customHeight="1" x14ac:dyDescent="0.25">
      <c r="A17" s="151"/>
      <c r="B17" s="854" t="s">
        <v>227</v>
      </c>
      <c r="C17" s="855"/>
      <c r="D17" s="855"/>
      <c r="E17" s="855"/>
      <c r="F17" s="855"/>
      <c r="G17" s="855"/>
      <c r="H17" s="855"/>
      <c r="I17" s="855"/>
      <c r="J17" s="855"/>
      <c r="K17" s="855"/>
      <c r="L17" s="856"/>
      <c r="M17" s="152"/>
      <c r="N17" s="152"/>
      <c r="O17" s="152"/>
      <c r="P17" s="152"/>
      <c r="Q17" s="152"/>
      <c r="R17" s="152"/>
      <c r="S17" s="152"/>
      <c r="T17" s="152"/>
      <c r="U17" s="152"/>
      <c r="V17" s="152"/>
      <c r="W17" s="152"/>
      <c r="X17" s="152"/>
      <c r="Y17" s="152"/>
    </row>
    <row r="18" spans="1:27" ht="114" customHeight="1" x14ac:dyDescent="0.25">
      <c r="B18" s="848" t="s">
        <v>228</v>
      </c>
      <c r="C18" s="849"/>
      <c r="D18" s="849"/>
      <c r="E18" s="849"/>
      <c r="F18" s="849"/>
      <c r="G18" s="849"/>
      <c r="H18" s="849"/>
      <c r="I18" s="849"/>
      <c r="J18" s="849"/>
      <c r="K18" s="849"/>
      <c r="L18" s="850"/>
      <c r="M18" s="393"/>
      <c r="N18" s="393"/>
      <c r="O18" s="393"/>
      <c r="P18" s="393"/>
      <c r="Q18" s="393"/>
      <c r="R18" s="393"/>
      <c r="S18" s="393"/>
      <c r="T18" s="393"/>
      <c r="U18" s="393"/>
      <c r="V18" s="393"/>
      <c r="W18" s="393"/>
      <c r="X18" s="393"/>
      <c r="Y18" s="393"/>
    </row>
    <row r="19" spans="1:27" ht="108" customHeight="1" thickBot="1" x14ac:dyDescent="0.3">
      <c r="B19" s="851"/>
      <c r="C19" s="852"/>
      <c r="D19" s="852"/>
      <c r="E19" s="852"/>
      <c r="F19" s="852"/>
      <c r="G19" s="852"/>
      <c r="H19" s="852"/>
      <c r="I19" s="852"/>
      <c r="J19" s="852"/>
      <c r="K19" s="852"/>
      <c r="L19" s="853"/>
      <c r="M19" s="393"/>
      <c r="N19" s="393"/>
      <c r="O19" s="393"/>
      <c r="P19" s="393"/>
      <c r="Q19" s="393"/>
      <c r="R19" s="393"/>
      <c r="S19" s="393"/>
      <c r="T19" s="393"/>
      <c r="U19" s="393"/>
      <c r="V19" s="393"/>
      <c r="W19" s="393"/>
      <c r="X19" s="393"/>
      <c r="Y19" s="393"/>
    </row>
    <row r="20" spans="1:27" ht="16.5" customHeight="1" thickBot="1" x14ac:dyDescent="0.3">
      <c r="B20" s="153"/>
      <c r="C20" s="153"/>
      <c r="D20" s="153"/>
      <c r="E20" s="153"/>
      <c r="F20" s="153"/>
      <c r="G20" s="153"/>
      <c r="H20" s="153"/>
      <c r="I20" s="153"/>
      <c r="J20" s="153"/>
      <c r="K20" s="153"/>
      <c r="L20" s="153"/>
      <c r="M20" s="153"/>
      <c r="N20" s="153"/>
      <c r="O20" s="153"/>
      <c r="P20" s="153"/>
      <c r="Q20" s="153"/>
      <c r="R20" s="153"/>
      <c r="S20" s="153"/>
    </row>
    <row r="21" spans="1:27" ht="30" customHeight="1" thickBot="1" x14ac:dyDescent="0.3">
      <c r="B21" s="786" t="s">
        <v>229</v>
      </c>
      <c r="C21" s="787"/>
      <c r="D21" s="787"/>
      <c r="E21" s="787"/>
      <c r="F21" s="788"/>
      <c r="G21" s="796" t="s">
        <v>230</v>
      </c>
      <c r="H21" s="792"/>
      <c r="I21" s="792"/>
      <c r="J21" s="792"/>
      <c r="K21" s="792"/>
      <c r="L21" s="792"/>
      <c r="M21" s="793"/>
      <c r="N21" s="792" t="s">
        <v>231</v>
      </c>
      <c r="O21" s="793"/>
      <c r="P21" s="757" t="s">
        <v>232</v>
      </c>
      <c r="Q21" s="757"/>
      <c r="R21" s="757"/>
      <c r="S21" s="757"/>
      <c r="T21" s="755" t="s">
        <v>233</v>
      </c>
      <c r="U21" s="756"/>
      <c r="V21" s="756"/>
      <c r="W21" s="756"/>
      <c r="X21" s="840" t="s">
        <v>234</v>
      </c>
      <c r="Y21" s="841"/>
    </row>
    <row r="22" spans="1:27" ht="30" customHeight="1" thickBot="1" x14ac:dyDescent="0.3">
      <c r="B22" s="789"/>
      <c r="C22" s="790"/>
      <c r="D22" s="790"/>
      <c r="E22" s="790"/>
      <c r="F22" s="791"/>
      <c r="G22" s="797"/>
      <c r="H22" s="794"/>
      <c r="I22" s="794"/>
      <c r="J22" s="794"/>
      <c r="K22" s="794"/>
      <c r="L22" s="794"/>
      <c r="M22" s="795"/>
      <c r="N22" s="794"/>
      <c r="O22" s="795"/>
      <c r="P22" s="792" t="s">
        <v>235</v>
      </c>
      <c r="Q22" s="740" t="s">
        <v>236</v>
      </c>
      <c r="R22" s="740" t="s">
        <v>237</v>
      </c>
      <c r="S22" s="778" t="s">
        <v>238</v>
      </c>
      <c r="T22" s="740" t="s">
        <v>147</v>
      </c>
      <c r="U22" s="740" t="s">
        <v>148</v>
      </c>
      <c r="V22" s="742" t="s">
        <v>134</v>
      </c>
      <c r="W22" s="754" t="s">
        <v>239</v>
      </c>
      <c r="X22" s="842"/>
      <c r="Y22" s="843"/>
    </row>
    <row r="23" spans="1:27" ht="117.75" customHeight="1" thickBot="1" x14ac:dyDescent="0.3">
      <c r="B23" s="195" t="s">
        <v>70</v>
      </c>
      <c r="C23" s="196" t="s">
        <v>71</v>
      </c>
      <c r="D23" s="391" t="s">
        <v>147</v>
      </c>
      <c r="E23" s="196" t="s">
        <v>148</v>
      </c>
      <c r="F23" s="196" t="s">
        <v>240</v>
      </c>
      <c r="G23" s="391" t="s">
        <v>241</v>
      </c>
      <c r="H23" s="196" t="s">
        <v>242</v>
      </c>
      <c r="I23" s="206" t="s">
        <v>136</v>
      </c>
      <c r="J23" s="196" t="s">
        <v>137</v>
      </c>
      <c r="K23" s="207" t="s">
        <v>243</v>
      </c>
      <c r="L23" s="209" t="s">
        <v>244</v>
      </c>
      <c r="M23" s="207" t="s">
        <v>245</v>
      </c>
      <c r="N23" s="209" t="s">
        <v>246</v>
      </c>
      <c r="O23" s="208" t="s">
        <v>247</v>
      </c>
      <c r="P23" s="860"/>
      <c r="Q23" s="741"/>
      <c r="R23" s="741"/>
      <c r="S23" s="779"/>
      <c r="T23" s="741"/>
      <c r="U23" s="741"/>
      <c r="V23" s="743"/>
      <c r="W23" s="741"/>
      <c r="X23" s="210" t="s">
        <v>134</v>
      </c>
      <c r="Y23" s="211" t="s">
        <v>239</v>
      </c>
    </row>
    <row r="24" spans="1:27" ht="153" customHeight="1" x14ac:dyDescent="0.25">
      <c r="B24" s="707">
        <f>'SEPG-F-007'!B17</f>
        <v>1</v>
      </c>
      <c r="C24" s="710" t="str">
        <f>'SEPG-F-007'!C17</f>
        <v>Seguridad de la información comprometida</v>
      </c>
      <c r="D24" s="212">
        <f>+'SEPG-012'!Y26</f>
        <v>3</v>
      </c>
      <c r="E24" s="213">
        <f>+'SEPG-012'!Y27</f>
        <v>7</v>
      </c>
      <c r="F24" s="214">
        <f>'SEPG-012'!AA26</f>
        <v>21</v>
      </c>
      <c r="G24" s="774">
        <v>1</v>
      </c>
      <c r="H24" s="337" t="s">
        <v>437</v>
      </c>
      <c r="I24" s="339" t="s">
        <v>248</v>
      </c>
      <c r="J24" s="339"/>
      <c r="K24" s="340">
        <v>15</v>
      </c>
      <c r="L24" s="341">
        <v>15</v>
      </c>
      <c r="M24" s="341">
        <v>30</v>
      </c>
      <c r="N24" s="341">
        <v>15</v>
      </c>
      <c r="O24" s="341">
        <v>25</v>
      </c>
      <c r="P24" s="197">
        <f>IF(M24=0,0,IF(SUM(K24:O24)=0,"",SUM(K24:O24)))</f>
        <v>100</v>
      </c>
      <c r="Q24" s="716">
        <f>IFERROR(IF(AVERAGEIF(I24:I26,"X",$P24:$P26)&lt;=50,0,IF(AVERAGEIF(I24:I26,"X",$P24:$P26)&lt;=75,-1,-2)),"")</f>
        <v>-2</v>
      </c>
      <c r="R24" s="716" t="str">
        <f>IFERROR(IF(AVERAGEIF(J24:J26,"X",$P24:$P26)&lt;=50,0,IF(AVERAGEIF(J24:J26,"X",$P24:$P26)&lt;=75,-1,-2)),"")</f>
        <v/>
      </c>
      <c r="S24" s="201">
        <f>IF(COUNTA(I24:J24)=2,"Seleccione una opcion P o I",IF(ISNUMBER(P24),LOOKUP(P24,DB!$F$74:$G$76,DB!$H$74:$H$76),""))</f>
        <v>-2</v>
      </c>
      <c r="T24" s="719">
        <f>IFERROR(IF(D24+MIN(Q24:Q26)&lt;1,1,D24+MIN(Q24:Q26)),"")</f>
        <v>1</v>
      </c>
      <c r="U24" s="719">
        <f ca="1">IFERROR(IF(R24&lt;&gt;0,IF(MATCH(E24,'SEPG-012'!$L$17:$L$21,)+R24&lt;1,1,OFFSET('SEPG-012'!$L$16:$L$21,MATCH(E24,'SEPG-012'!$L$17:$L$21,)+R24,0,1,1)),E24),E24)</f>
        <v>7</v>
      </c>
      <c r="V24" s="719">
        <f ca="1">IFERROR(+U24*T24,)</f>
        <v>7</v>
      </c>
      <c r="W24" s="722" t="str">
        <f ca="1">IFERROR(VLOOKUP(V24,DB!$B$37:$D$61,2,FALSE),"")</f>
        <v>Riesgo Moderado (Z-8)</v>
      </c>
      <c r="X24" s="808"/>
      <c r="Y24" s="801"/>
      <c r="Z24" s="140">
        <f>IF(COUNTA(I24)=1,S24,0)</f>
        <v>-2</v>
      </c>
      <c r="AA24" s="140">
        <f>IF(COUNTA(J24)=1,S24,0)</f>
        <v>0</v>
      </c>
    </row>
    <row r="25" spans="1:27" ht="126" customHeight="1" x14ac:dyDescent="0.25">
      <c r="B25" s="708"/>
      <c r="C25" s="711"/>
      <c r="D25" s="725" t="str">
        <f>+'SEPG-012'!Z26</f>
        <v>Posible (C)</v>
      </c>
      <c r="E25" s="727" t="str">
        <f>+'SEPG-012'!Z27</f>
        <v>Moderado</v>
      </c>
      <c r="F25" s="729" t="str">
        <f>'SEPG-012'!AB26</f>
        <v>Riesgo Alto (Z-13)</v>
      </c>
      <c r="G25" s="714"/>
      <c r="H25" s="337" t="s">
        <v>249</v>
      </c>
      <c r="I25" s="339" t="s">
        <v>248</v>
      </c>
      <c r="J25" s="339"/>
      <c r="K25" s="342">
        <v>15</v>
      </c>
      <c r="L25" s="343">
        <v>15</v>
      </c>
      <c r="M25" s="344">
        <v>30</v>
      </c>
      <c r="N25" s="343">
        <v>15</v>
      </c>
      <c r="O25" s="343">
        <v>25</v>
      </c>
      <c r="P25" s="154">
        <f t="shared" ref="P25:P74" si="0">IF(M25=0,0,IF(SUM(K25:O25)=0,"",SUM(K25:O25)))</f>
        <v>100</v>
      </c>
      <c r="Q25" s="717"/>
      <c r="R25" s="717"/>
      <c r="S25" s="167">
        <f>IF(COUNTA(I25:J25)=2,"Seleccione una opcion P o I",IF(ISNUMBER(P25),LOOKUP(P25,DB!$F$74:$G$76,DB!$H$74:$H$76),""))</f>
        <v>-2</v>
      </c>
      <c r="T25" s="720"/>
      <c r="U25" s="720"/>
      <c r="V25" s="720"/>
      <c r="W25" s="723"/>
      <c r="X25" s="805"/>
      <c r="Y25" s="802"/>
      <c r="Z25" s="140">
        <f t="shared" ref="Z25:Z74" si="1">IF(COUNTA(I25)=1,S25,0)</f>
        <v>-2</v>
      </c>
      <c r="AA25" s="140">
        <f t="shared" ref="AA25:AA74" si="2">IF(COUNTA(J25)=1,S25,0)</f>
        <v>0</v>
      </c>
    </row>
    <row r="26" spans="1:27" ht="126.75" customHeight="1" thickBot="1" x14ac:dyDescent="0.3">
      <c r="B26" s="709"/>
      <c r="C26" s="711"/>
      <c r="D26" s="725"/>
      <c r="E26" s="727"/>
      <c r="F26" s="749"/>
      <c r="G26" s="714"/>
      <c r="H26" s="359" t="s">
        <v>250</v>
      </c>
      <c r="I26" s="360" t="s">
        <v>248</v>
      </c>
      <c r="J26" s="360"/>
      <c r="K26" s="361">
        <v>15</v>
      </c>
      <c r="L26" s="362">
        <v>15</v>
      </c>
      <c r="M26" s="362">
        <v>30</v>
      </c>
      <c r="N26" s="362">
        <v>15</v>
      </c>
      <c r="O26" s="362">
        <v>25</v>
      </c>
      <c r="P26" s="225">
        <f t="shared" si="0"/>
        <v>100</v>
      </c>
      <c r="Q26" s="717"/>
      <c r="R26" s="717"/>
      <c r="S26" s="363">
        <f>IF(COUNTA(I26:J26)=2,"Seleccione una opcion P o I",IF(ISNUMBER(P26),LOOKUP(P26,DB!$F$74:$G$76,DB!$H$74:$H$76),""))</f>
        <v>-2</v>
      </c>
      <c r="T26" s="720"/>
      <c r="U26" s="720"/>
      <c r="V26" s="720"/>
      <c r="W26" s="723"/>
      <c r="X26" s="806"/>
      <c r="Y26" s="813"/>
      <c r="Z26" s="140">
        <f t="shared" si="1"/>
        <v>-2</v>
      </c>
      <c r="AA26" s="140">
        <f t="shared" si="2"/>
        <v>0</v>
      </c>
    </row>
    <row r="27" spans="1:27" ht="126" customHeight="1" x14ac:dyDescent="0.25">
      <c r="B27" s="707">
        <f>'SEPG-F-007'!B18</f>
        <v>2</v>
      </c>
      <c r="C27" s="710" t="str">
        <f>'SEPG-F-007'!C18</f>
        <v>Interrupción de negocio por desastre natural</v>
      </c>
      <c r="D27" s="212">
        <f>+'SEPG-012'!Y28</f>
        <v>3</v>
      </c>
      <c r="E27" s="213">
        <f>+'SEPG-012'!Y29</f>
        <v>7</v>
      </c>
      <c r="F27" s="214">
        <f>'SEPG-012'!AA28</f>
        <v>21</v>
      </c>
      <c r="G27" s="713">
        <v>1</v>
      </c>
      <c r="H27" s="367" t="s">
        <v>251</v>
      </c>
      <c r="I27" s="368"/>
      <c r="J27" s="368" t="s">
        <v>248</v>
      </c>
      <c r="K27" s="369">
        <v>0</v>
      </c>
      <c r="L27" s="370">
        <v>0</v>
      </c>
      <c r="M27" s="370">
        <v>0</v>
      </c>
      <c r="N27" s="370">
        <v>0</v>
      </c>
      <c r="O27" s="370">
        <v>0</v>
      </c>
      <c r="P27" s="326">
        <f t="shared" si="0"/>
        <v>0</v>
      </c>
      <c r="Q27" s="716" t="str">
        <f>IFERROR(IF(AVERAGEIF(I27:I29,"X",$P27:$P29)&lt;=50,0,IF(AVERAGEIF(I27:I29,"X",$P27:$P29)&lt;=75,-1,-2)),"")</f>
        <v/>
      </c>
      <c r="R27" s="716">
        <f>IFERROR(IF(AVERAGEIF(J27:J29,"X",$P27:$P29)&lt;=50,0,IF(AVERAGEIF(J27:J29,"X",$P27:$P29)&lt;=75,-1,-2)),"")</f>
        <v>-1</v>
      </c>
      <c r="S27" s="219">
        <f>IF(COUNTA(I27:J27)=2,"Seleccione una opcion P o I",IF(ISNUMBER(P27),LOOKUP(P27,DB!$F$74:$G$76,DB!$H$74:$H$76),""))</f>
        <v>0</v>
      </c>
      <c r="T27" s="719">
        <f>IFERROR(IF(D27+MIN(Q27:Q29)&lt;1,1,D27+MIN(Q27:Q29)),"")</f>
        <v>3</v>
      </c>
      <c r="U27" s="719">
        <f ca="1">IFERROR(IF(R27&lt;&gt;0,IF(MATCH(E27,'SEPG-012'!$L$17:$L$21,)+R27&lt;1,1,OFFSET('SEPG-012'!$L$16:$L$21,MATCH(E27,'SEPG-012'!$L$17:$L$21,)+R27,0,1,1)),E27),E27)</f>
        <v>6</v>
      </c>
      <c r="V27" s="719">
        <f ca="1">IFERROR(+U27*T27,)</f>
        <v>18</v>
      </c>
      <c r="W27" s="722" t="str">
        <f ca="1">IFERROR(VLOOKUP(V27,DB!$B$37:$D$61,2,FALSE),"")</f>
        <v>Riesgo Moderado (Z-7)</v>
      </c>
      <c r="X27" s="808"/>
      <c r="Y27" s="801"/>
      <c r="Z27" s="140">
        <f t="shared" si="1"/>
        <v>0</v>
      </c>
      <c r="AA27" s="140">
        <f t="shared" si="2"/>
        <v>0</v>
      </c>
    </row>
    <row r="28" spans="1:27" ht="126" customHeight="1" x14ac:dyDescent="0.25">
      <c r="B28" s="708"/>
      <c r="C28" s="711"/>
      <c r="D28" s="725" t="str">
        <f>+'SEPG-012'!Z28</f>
        <v>Posible (C)</v>
      </c>
      <c r="E28" s="727" t="str">
        <f>+'SEPG-012'!Z29</f>
        <v>Moderado</v>
      </c>
      <c r="F28" s="729" t="str">
        <f>'SEPG-012'!AB28</f>
        <v>Riesgo Alto (Z-13)</v>
      </c>
      <c r="G28" s="714"/>
      <c r="H28" s="337" t="s">
        <v>439</v>
      </c>
      <c r="I28" s="339"/>
      <c r="J28" s="339" t="s">
        <v>248</v>
      </c>
      <c r="K28" s="342">
        <v>15</v>
      </c>
      <c r="L28" s="343">
        <v>15</v>
      </c>
      <c r="M28" s="344">
        <v>30</v>
      </c>
      <c r="N28" s="343">
        <v>15</v>
      </c>
      <c r="O28" s="343">
        <v>0</v>
      </c>
      <c r="P28" s="324">
        <f t="shared" si="0"/>
        <v>75</v>
      </c>
      <c r="Q28" s="717"/>
      <c r="R28" s="717"/>
      <c r="S28" s="155">
        <f>IF(COUNTA(I28:J28)=2,"Seleccione una opcion P o I",IF(ISNUMBER(P28),LOOKUP(P28,DB!$F$74:$G$76,DB!$H$74:$H$76),""))</f>
        <v>-1</v>
      </c>
      <c r="T28" s="720"/>
      <c r="U28" s="720"/>
      <c r="V28" s="720"/>
      <c r="W28" s="723"/>
      <c r="X28" s="805"/>
      <c r="Y28" s="802"/>
      <c r="Z28" s="140">
        <f t="shared" si="1"/>
        <v>0</v>
      </c>
      <c r="AA28" s="140">
        <f t="shared" si="2"/>
        <v>-1</v>
      </c>
    </row>
    <row r="29" spans="1:27" ht="126" customHeight="1" thickBot="1" x14ac:dyDescent="0.3">
      <c r="B29" s="709"/>
      <c r="C29" s="712"/>
      <c r="D29" s="726"/>
      <c r="E29" s="728"/>
      <c r="F29" s="730"/>
      <c r="G29" s="715"/>
      <c r="H29" s="371" t="s">
        <v>252</v>
      </c>
      <c r="I29" s="372"/>
      <c r="J29" s="372" t="s">
        <v>248</v>
      </c>
      <c r="K29" s="373">
        <v>15</v>
      </c>
      <c r="L29" s="374">
        <v>15</v>
      </c>
      <c r="M29" s="374">
        <v>30</v>
      </c>
      <c r="N29" s="374">
        <v>15</v>
      </c>
      <c r="O29" s="374">
        <v>25</v>
      </c>
      <c r="P29" s="327">
        <f t="shared" si="0"/>
        <v>100</v>
      </c>
      <c r="Q29" s="718"/>
      <c r="R29" s="718"/>
      <c r="S29" s="205">
        <f>IF(COUNTA(I29:J29)=2,"Seleccione una opcion P o I",IF(ISNUMBER(P29),LOOKUP(P29,DB!$F$74:$G$76,DB!$H$74:$H$76),""))</f>
        <v>-2</v>
      </c>
      <c r="T29" s="721"/>
      <c r="U29" s="721"/>
      <c r="V29" s="721"/>
      <c r="W29" s="724"/>
      <c r="X29" s="809"/>
      <c r="Y29" s="803"/>
      <c r="Z29" s="140">
        <f t="shared" si="1"/>
        <v>0</v>
      </c>
      <c r="AA29" s="140">
        <f t="shared" si="2"/>
        <v>-2</v>
      </c>
    </row>
    <row r="30" spans="1:27" ht="112.5" customHeight="1" x14ac:dyDescent="0.25">
      <c r="B30" s="707">
        <f>'SEPG-F-007'!B19</f>
        <v>3</v>
      </c>
      <c r="C30" s="711" t="str">
        <f>'SEPG-F-007'!C19</f>
        <v>Fallas o pérdida de la integridad de la Información (completitud y exactitud)</v>
      </c>
      <c r="D30" s="389">
        <f>+'SEPG-012'!Y30</f>
        <v>2</v>
      </c>
      <c r="E30" s="390">
        <f>+'SEPG-012'!Y31</f>
        <v>7</v>
      </c>
      <c r="F30" s="364">
        <f>'SEPG-012'!AA30</f>
        <v>14</v>
      </c>
      <c r="G30" s="714">
        <v>1</v>
      </c>
      <c r="H30" s="365" t="s">
        <v>253</v>
      </c>
      <c r="I30" s="366"/>
      <c r="J30" s="366" t="s">
        <v>248</v>
      </c>
      <c r="K30" s="340">
        <v>15</v>
      </c>
      <c r="L30" s="341">
        <v>15</v>
      </c>
      <c r="M30" s="341">
        <v>30</v>
      </c>
      <c r="N30" s="341">
        <v>15</v>
      </c>
      <c r="O30" s="341">
        <v>25</v>
      </c>
      <c r="P30" s="193">
        <f t="shared" si="0"/>
        <v>100</v>
      </c>
      <c r="Q30" s="717">
        <f>IFERROR(IF(AVERAGEIF(I30:I32,"X",$P30:$P32)&lt;=50,0,IF(AVERAGEIF(I30:I32,"X",$P30:$P32)&lt;=75,-1,-2)),"")</f>
        <v>0</v>
      </c>
      <c r="R30" s="717">
        <f>IFERROR(IF(AVERAGEIF(J30:J32,"X",$P30:$P32)&lt;=50,0,IF(AVERAGEIF(J30:J32,"X",$P30:$P32)&lt;=75,-1,-2)),"")</f>
        <v>-2</v>
      </c>
      <c r="S30" s="216">
        <f>IF(COUNTA(I30:J30)=2,"Seleccione una opcion P o I",IF(ISNUMBER(P30),LOOKUP(P30,DB!$F$74:$G$76,DB!$H$74:$H$76),""))</f>
        <v>-2</v>
      </c>
      <c r="T30" s="720">
        <f>IFERROR(IF(D30+MIN(Q30:Q32)&lt;1,1,D30+MIN(Q30:Q32)),"")</f>
        <v>2</v>
      </c>
      <c r="U30" s="720">
        <f ca="1">IFERROR(IF(R30&lt;&gt;0,IF(MATCH(E30,'SEPG-012'!$L$17:$L$21,)+R30&lt;1,1,OFFSET('SEPG-012'!$L$16:$L$21,MATCH(E30,'SEPG-012'!$L$17:$L$21,)+R30,0,1,1)),E30),E30)</f>
        <v>1</v>
      </c>
      <c r="V30" s="720">
        <f ca="1">IFERROR(+U30*T30,)</f>
        <v>2</v>
      </c>
      <c r="W30" s="723" t="str">
        <f ca="1">IFERROR(VLOOKUP(V30,DB!$B$37:$D$61,2,FALSE),"")</f>
        <v>Riesgo Bajo (Z-2)</v>
      </c>
      <c r="X30" s="804"/>
      <c r="Y30" s="807"/>
      <c r="Z30" s="140">
        <f t="shared" si="1"/>
        <v>0</v>
      </c>
      <c r="AA30" s="140">
        <f t="shared" si="2"/>
        <v>-2</v>
      </c>
    </row>
    <row r="31" spans="1:27" ht="112.5" customHeight="1" x14ac:dyDescent="0.25">
      <c r="B31" s="708"/>
      <c r="C31" s="711"/>
      <c r="D31" s="725" t="str">
        <f>+'SEPG-012'!Z30</f>
        <v>Improbable (D)</v>
      </c>
      <c r="E31" s="727" t="str">
        <f>+'SEPG-012'!Z31</f>
        <v>Moderado</v>
      </c>
      <c r="F31" s="729" t="str">
        <f>'SEPG-012'!AB30</f>
        <v>Riesgo Moderado (Z-9)</v>
      </c>
      <c r="G31" s="714"/>
      <c r="H31" s="338" t="s">
        <v>254</v>
      </c>
      <c r="I31" s="339" t="s">
        <v>248</v>
      </c>
      <c r="J31" s="161"/>
      <c r="K31" s="342">
        <v>15</v>
      </c>
      <c r="L31" s="163">
        <v>15</v>
      </c>
      <c r="M31" s="164">
        <v>0</v>
      </c>
      <c r="N31" s="163">
        <v>0</v>
      </c>
      <c r="O31" s="163">
        <v>0</v>
      </c>
      <c r="P31" s="154">
        <f t="shared" si="0"/>
        <v>0</v>
      </c>
      <c r="Q31" s="717"/>
      <c r="R31" s="717"/>
      <c r="S31" s="155">
        <f>IF(COUNTA(I31:J31)=2,"Seleccione una opcion P o I",IF(ISNUMBER(P31),LOOKUP(P31,DB!$F$74:$G$76,DB!$H$74:$H$76),""))</f>
        <v>0</v>
      </c>
      <c r="T31" s="720"/>
      <c r="U31" s="720"/>
      <c r="V31" s="720"/>
      <c r="W31" s="723"/>
      <c r="X31" s="805"/>
      <c r="Y31" s="807"/>
      <c r="Z31" s="140">
        <f t="shared" si="1"/>
        <v>0</v>
      </c>
      <c r="AA31" s="140">
        <f t="shared" si="2"/>
        <v>0</v>
      </c>
    </row>
    <row r="32" spans="1:27" ht="112.5" customHeight="1" thickBot="1" x14ac:dyDescent="0.3">
      <c r="B32" s="708"/>
      <c r="C32" s="711"/>
      <c r="D32" s="725"/>
      <c r="E32" s="727"/>
      <c r="F32" s="749"/>
      <c r="G32" s="714"/>
      <c r="H32" s="375" t="s">
        <v>255</v>
      </c>
      <c r="I32" s="360" t="s">
        <v>248</v>
      </c>
      <c r="J32" s="360"/>
      <c r="K32" s="223">
        <v>0</v>
      </c>
      <c r="L32" s="224">
        <v>15</v>
      </c>
      <c r="M32" s="376">
        <v>0</v>
      </c>
      <c r="N32" s="224">
        <v>0</v>
      </c>
      <c r="O32" s="224">
        <v>0</v>
      </c>
      <c r="P32" s="225">
        <f t="shared" si="0"/>
        <v>0</v>
      </c>
      <c r="Q32" s="717"/>
      <c r="R32" s="717"/>
      <c r="S32" s="226"/>
      <c r="T32" s="720"/>
      <c r="U32" s="720"/>
      <c r="V32" s="720"/>
      <c r="W32" s="723"/>
      <c r="X32" s="806"/>
      <c r="Y32" s="807"/>
    </row>
    <row r="33" spans="1:27" ht="112.5" customHeight="1" x14ac:dyDescent="0.25">
      <c r="B33" s="707">
        <f>'SEPG-F-007'!B20</f>
        <v>4</v>
      </c>
      <c r="C33" s="710" t="str">
        <f>'SEPG-F-007'!C20</f>
        <v>Pérdida de la confidencialidad de la información de la Agencia.</v>
      </c>
      <c r="D33" s="212">
        <f>+'SEPG-012'!Y32</f>
        <v>2</v>
      </c>
      <c r="E33" s="213">
        <f>+'SEPG-012'!Y33</f>
        <v>7</v>
      </c>
      <c r="F33" s="221">
        <f>'SEPG-012'!AA32</f>
        <v>14</v>
      </c>
      <c r="G33" s="713">
        <v>1</v>
      </c>
      <c r="H33" s="367" t="s">
        <v>256</v>
      </c>
      <c r="I33" s="368" t="s">
        <v>248</v>
      </c>
      <c r="J33" s="368"/>
      <c r="K33" s="377">
        <v>15</v>
      </c>
      <c r="L33" s="370">
        <v>15</v>
      </c>
      <c r="M33" s="370">
        <v>30</v>
      </c>
      <c r="N33" s="370">
        <v>0</v>
      </c>
      <c r="O33" s="370">
        <v>0</v>
      </c>
      <c r="P33" s="197">
        <f t="shared" ref="P33:P38" si="3">IF(M33=0,0,IF(SUM(K33:O33)=0,"",SUM(K33:O33)))</f>
        <v>60</v>
      </c>
      <c r="Q33" s="716">
        <f>IFERROR(IF(AVERAGEIF(I33:I35,"X",$P33:$P35)&lt;=50,0,IF(AVERAGEIF(I33:I35,"X",$P33:$P35)&lt;=75,-1,-2)),"")</f>
        <v>-1</v>
      </c>
      <c r="R33" s="716" t="str">
        <f>IFERROR(IF(AVERAGEIF(J33:J35,"X",$P33:$P35)&lt;=50,0,IF(AVERAGEIF(J33:J35,"X",$P33:$P35)&lt;=75,-1,-2)),"")</f>
        <v/>
      </c>
      <c r="S33" s="219">
        <f>IF(COUNTA(I33:J33)=2,"Seleccione una opcion P o I",IF(ISNUMBER(P33),LOOKUP(P33,DB!$F$74:$G$76,DB!$H$74:$H$76),""))</f>
        <v>-1</v>
      </c>
      <c r="T33" s="719">
        <f>IFERROR(IF(D33+MIN(Q33:Q35)&lt;1,1,D33+MIN(Q33:Q35)),"")</f>
        <v>1</v>
      </c>
      <c r="U33" s="719">
        <f ca="1">IFERROR(IF(R33&lt;&gt;0,IF(MATCH(E33,'SEPG-012'!$L$17:$L$21,)+R33&lt;1,1,OFFSET('SEPG-012'!$L$16:$L$21,MATCH(E33,'SEPG-012'!$L$17:$L$21,)+R33,0,1,1)),E33),E33)</f>
        <v>7</v>
      </c>
      <c r="V33" s="719">
        <f ca="1">IFERROR(+U33*T33,)</f>
        <v>7</v>
      </c>
      <c r="W33" s="722" t="str">
        <f ca="1">IFERROR(VLOOKUP(V33,DB!$B$37:$D$61,2,FALSE),"")</f>
        <v>Riesgo Moderado (Z-8)</v>
      </c>
      <c r="X33" s="808"/>
      <c r="Y33" s="811"/>
      <c r="Z33" s="140">
        <f>IF(COUNTA(I33)=1,S33,0)</f>
        <v>-1</v>
      </c>
      <c r="AA33" s="140">
        <f>IF(COUNTA(J33)=1,S33,0)</f>
        <v>0</v>
      </c>
    </row>
    <row r="34" spans="1:27" ht="112.5" customHeight="1" x14ac:dyDescent="0.25">
      <c r="B34" s="708"/>
      <c r="C34" s="711"/>
      <c r="D34" s="725" t="str">
        <f>+'SEPG-012'!Z32</f>
        <v>Improbable (D)</v>
      </c>
      <c r="E34" s="727" t="str">
        <f>+'SEPG-012'!Z33</f>
        <v>Moderado</v>
      </c>
      <c r="F34" s="729" t="str">
        <f>'SEPG-012'!AB32</f>
        <v>Riesgo Moderado (Z-9)</v>
      </c>
      <c r="G34" s="714"/>
      <c r="H34" s="338" t="s">
        <v>257</v>
      </c>
      <c r="I34" s="339" t="s">
        <v>248</v>
      </c>
      <c r="J34" s="161"/>
      <c r="K34" s="162">
        <v>0</v>
      </c>
      <c r="L34" s="163">
        <v>15</v>
      </c>
      <c r="M34" s="164">
        <v>0</v>
      </c>
      <c r="N34" s="163">
        <v>0</v>
      </c>
      <c r="O34" s="163">
        <v>0</v>
      </c>
      <c r="P34" s="154">
        <f t="shared" si="3"/>
        <v>0</v>
      </c>
      <c r="Q34" s="717"/>
      <c r="R34" s="717"/>
      <c r="S34" s="155">
        <f>IF(COUNTA(I34:J34)=2,"Seleccione una opcion P o I",IF(ISNUMBER(P34),LOOKUP(P34,DB!$F$74:$G$76,DB!$H$74:$H$76),""))</f>
        <v>0</v>
      </c>
      <c r="T34" s="720"/>
      <c r="U34" s="720"/>
      <c r="V34" s="720"/>
      <c r="W34" s="723"/>
      <c r="X34" s="805"/>
      <c r="Y34" s="807"/>
      <c r="Z34" s="140">
        <f>IF(COUNTA(I34)=1,S34,0)</f>
        <v>0</v>
      </c>
      <c r="AA34" s="140">
        <f>IF(COUNTA(J34)=1,S34,0)</f>
        <v>0</v>
      </c>
    </row>
    <row r="35" spans="1:27" ht="112.5" customHeight="1" thickBot="1" x14ac:dyDescent="0.3">
      <c r="B35" s="709"/>
      <c r="C35" s="712"/>
      <c r="D35" s="726"/>
      <c r="E35" s="728"/>
      <c r="F35" s="730"/>
      <c r="G35" s="715"/>
      <c r="H35" s="371" t="s">
        <v>258</v>
      </c>
      <c r="I35" s="372" t="s">
        <v>248</v>
      </c>
      <c r="J35" s="220"/>
      <c r="K35" s="373">
        <v>15</v>
      </c>
      <c r="L35" s="374">
        <v>15</v>
      </c>
      <c r="M35" s="378">
        <v>30</v>
      </c>
      <c r="N35" s="374">
        <v>15</v>
      </c>
      <c r="O35" s="374">
        <v>25</v>
      </c>
      <c r="P35" s="204">
        <f t="shared" si="3"/>
        <v>100</v>
      </c>
      <c r="Q35" s="718"/>
      <c r="R35" s="718"/>
      <c r="S35" s="205"/>
      <c r="T35" s="721"/>
      <c r="U35" s="721"/>
      <c r="V35" s="721"/>
      <c r="W35" s="724"/>
      <c r="X35" s="809"/>
      <c r="Y35" s="812"/>
    </row>
    <row r="36" spans="1:27" ht="112.5" customHeight="1" x14ac:dyDescent="0.25">
      <c r="A36" s="140" t="s">
        <v>259</v>
      </c>
      <c r="B36" s="707">
        <f>'SEPG-F-007'!B21</f>
        <v>5</v>
      </c>
      <c r="C36" s="710" t="str">
        <f>'SEPG-F-007'!C21</f>
        <v>Pérdida de disponibilidad de los servicios tecnológicos (internet y comunicaciones)</v>
      </c>
      <c r="D36" s="212">
        <f>+'SEPG-012'!Y34</f>
        <v>1</v>
      </c>
      <c r="E36" s="213">
        <f>+'SEPG-012'!Y35</f>
        <v>7</v>
      </c>
      <c r="F36" s="221">
        <f>'SEPG-012'!AA34</f>
        <v>7</v>
      </c>
      <c r="G36" s="713">
        <v>1</v>
      </c>
      <c r="H36" s="367" t="s">
        <v>260</v>
      </c>
      <c r="I36" s="368" t="s">
        <v>248</v>
      </c>
      <c r="J36" s="368"/>
      <c r="K36" s="377">
        <v>15</v>
      </c>
      <c r="L36" s="370">
        <v>15</v>
      </c>
      <c r="M36" s="370">
        <v>0</v>
      </c>
      <c r="N36" s="370">
        <v>15</v>
      </c>
      <c r="O36" s="370">
        <v>25</v>
      </c>
      <c r="P36" s="197">
        <f t="shared" si="3"/>
        <v>0</v>
      </c>
      <c r="Q36" s="716">
        <f>IFERROR(IF(AVERAGEIF(I36:I38,"X",$P36:$P38)&lt;=50,0,IF(AVERAGEIF(I36:I38,"X",$P36:$P38)&lt;=75,-1,-2)),"")</f>
        <v>0</v>
      </c>
      <c r="R36" s="716">
        <f>IFERROR(IF(AVERAGEIF(J36:J38,"X",$P36:$P38)&lt;=50,0,IF(AVERAGEIF(J36:J38,"X",$P36:$P38)&lt;=75,-1,-2)),"")</f>
        <v>0</v>
      </c>
      <c r="S36" s="219">
        <f>IF(COUNTA(I36:J36)=2,"Seleccione una opcion P o I",IF(ISNUMBER(P36),LOOKUP(P36,DB!$F$74:$G$76,DB!$H$74:$H$76),""))</f>
        <v>0</v>
      </c>
      <c r="T36" s="719">
        <f>IFERROR(IF(D36+MIN(Q36:Q38)&lt;1,1,D36+MIN(Q36:Q38)),"")</f>
        <v>1</v>
      </c>
      <c r="U36" s="719">
        <f ca="1">IFERROR(IF(R36&lt;&gt;0,IF(MATCH(E36,'SEPG-012'!$L$17:$L$21,)+R36&lt;1,1,OFFSET('SEPG-012'!$L$16:$L$21,MATCH(E36,'SEPG-012'!$L$17:$L$21,)+R36,0,1,1)),E36),E36)</f>
        <v>7</v>
      </c>
      <c r="V36" s="719">
        <f ca="1">IFERROR(+U36*T36,)</f>
        <v>7</v>
      </c>
      <c r="W36" s="722" t="str">
        <f ca="1">IFERROR(VLOOKUP(V36,DB!$B$37:$D$61,2,FALSE),"")</f>
        <v>Riesgo Moderado (Z-8)</v>
      </c>
      <c r="X36" s="808"/>
      <c r="Y36" s="811"/>
      <c r="Z36" s="140">
        <f>IF(COUNTA(I36)=1,S36,0)</f>
        <v>0</v>
      </c>
      <c r="AA36" s="140">
        <f>IF(COUNTA(J36)=1,S36,0)</f>
        <v>0</v>
      </c>
    </row>
    <row r="37" spans="1:27" ht="112.5" customHeight="1" x14ac:dyDescent="0.25">
      <c r="B37" s="708"/>
      <c r="C37" s="711"/>
      <c r="D37" s="725" t="str">
        <f>+'SEPG-012'!Z34</f>
        <v>Raro (E)</v>
      </c>
      <c r="E37" s="727" t="str">
        <f>+'SEPG-012'!Z35</f>
        <v>Moderado</v>
      </c>
      <c r="F37" s="729" t="str">
        <f>'SEPG-012'!AB34</f>
        <v>Riesgo Moderado (Z-8)</v>
      </c>
      <c r="G37" s="714"/>
      <c r="H37" s="338" t="s">
        <v>261</v>
      </c>
      <c r="I37" s="339"/>
      <c r="J37" s="339" t="s">
        <v>248</v>
      </c>
      <c r="K37" s="342">
        <v>15</v>
      </c>
      <c r="L37" s="343">
        <v>15</v>
      </c>
      <c r="M37" s="344">
        <v>30</v>
      </c>
      <c r="N37" s="343">
        <v>15</v>
      </c>
      <c r="O37" s="343">
        <v>25</v>
      </c>
      <c r="P37" s="154">
        <f t="shared" si="3"/>
        <v>100</v>
      </c>
      <c r="Q37" s="717"/>
      <c r="R37" s="717"/>
      <c r="S37" s="155">
        <f>IF(COUNTA(I37:J37)=2,"Seleccione una opcion P o I",IF(ISNUMBER(P37),LOOKUP(P37,DB!$F$74:$G$76,DB!$H$74:$H$76),""))</f>
        <v>-2</v>
      </c>
      <c r="T37" s="720"/>
      <c r="U37" s="720"/>
      <c r="V37" s="720"/>
      <c r="W37" s="723"/>
      <c r="X37" s="805"/>
      <c r="Y37" s="807"/>
      <c r="Z37" s="140">
        <f>IF(COUNTA(I37)=1,S37,0)</f>
        <v>0</v>
      </c>
      <c r="AA37" s="140">
        <f>IF(COUNTA(J37)=1,S37,0)</f>
        <v>-2</v>
      </c>
    </row>
    <row r="38" spans="1:27" ht="112.5" customHeight="1" thickBot="1" x14ac:dyDescent="0.3">
      <c r="B38" s="709"/>
      <c r="C38" s="712"/>
      <c r="D38" s="726"/>
      <c r="E38" s="728"/>
      <c r="F38" s="730"/>
      <c r="G38" s="715"/>
      <c r="H38" s="371" t="s">
        <v>262</v>
      </c>
      <c r="I38" s="220"/>
      <c r="J38" s="372" t="s">
        <v>248</v>
      </c>
      <c r="K38" s="373">
        <v>15</v>
      </c>
      <c r="L38" s="374">
        <v>15</v>
      </c>
      <c r="M38" s="378">
        <v>0</v>
      </c>
      <c r="N38" s="374">
        <v>0</v>
      </c>
      <c r="O38" s="374">
        <v>0</v>
      </c>
      <c r="P38" s="204">
        <f t="shared" si="3"/>
        <v>0</v>
      </c>
      <c r="Q38" s="718"/>
      <c r="R38" s="718"/>
      <c r="S38" s="205"/>
      <c r="T38" s="721"/>
      <c r="U38" s="721"/>
      <c r="V38" s="721"/>
      <c r="W38" s="724"/>
      <c r="X38" s="809"/>
      <c r="Y38" s="812"/>
    </row>
    <row r="39" spans="1:27" ht="86.25" customHeight="1" x14ac:dyDescent="0.25">
      <c r="B39" s="708">
        <f>'SEPG-F-007'!B22</f>
        <v>6</v>
      </c>
      <c r="C39" s="711" t="str">
        <f>'SEPG-F-007'!C22</f>
        <v>Interrupción de la operación de negocio por problemas, fallas o daño parcial o total de los equipos críticos de la infraestructura tecnológica</v>
      </c>
      <c r="D39" s="389">
        <f>+'SEPG-012'!Y36</f>
        <v>3</v>
      </c>
      <c r="E39" s="390">
        <f>+'SEPG-012'!Y37</f>
        <v>7</v>
      </c>
      <c r="F39" s="215">
        <f>'SEPG-012'!AA36</f>
        <v>21</v>
      </c>
      <c r="G39" s="714">
        <v>1</v>
      </c>
      <c r="H39" s="365" t="s">
        <v>440</v>
      </c>
      <c r="I39" s="194"/>
      <c r="J39" s="366" t="s">
        <v>248</v>
      </c>
      <c r="K39" s="340">
        <v>15</v>
      </c>
      <c r="L39" s="341">
        <v>15</v>
      </c>
      <c r="M39" s="341">
        <v>30</v>
      </c>
      <c r="N39" s="341">
        <v>0</v>
      </c>
      <c r="O39" s="341">
        <v>0</v>
      </c>
      <c r="P39" s="323">
        <f t="shared" si="0"/>
        <v>60</v>
      </c>
      <c r="Q39" s="717">
        <f>IFERROR(IF(AVERAGEIF(I39:I41,"X",$P39:$P41)&lt;=50,0,IF(AVERAGEIF(I39:I41,"X",$P39:$P41)&lt;=75,-1,-2)),"")</f>
        <v>0</v>
      </c>
      <c r="R39" s="717">
        <f>IFERROR(IF(AVERAGEIF(J39:J41,"X",$P39:$P41)&lt;=50,0,IF(AVERAGEIF(J39:J41,"X",$P39:$P41)&lt;=75,-1,-2)),"")</f>
        <v>-1</v>
      </c>
      <c r="S39" s="216">
        <f>IF(COUNTA(I39:J39)=2,"Seleccione una opcion P o I",IF(ISNUMBER(P39),LOOKUP(P39,DB!$F$74:$G$76,DB!$H$74:$H$76),""))</f>
        <v>-1</v>
      </c>
      <c r="T39" s="720">
        <f>IFERROR(IF(D39+MIN(Q39:Q41)&lt;1,1,D39+MIN(Q39:Q41)),"")</f>
        <v>3</v>
      </c>
      <c r="U39" s="720">
        <f ca="1">IFERROR(IF(R39&lt;&gt;0,IF(MATCH(E39,'SEPG-012'!$L$17:$L$21,)+R39&lt;1,1,OFFSET('SEPG-012'!$L$16:$L$21,MATCH(E39,'SEPG-012'!$L$17:$L$21,)+R39,0,1,1)),E39),E39)</f>
        <v>6</v>
      </c>
      <c r="V39" s="720">
        <f ca="1">IFERROR(+U39*T39,)</f>
        <v>18</v>
      </c>
      <c r="W39" s="723" t="str">
        <f ca="1">IFERROR(VLOOKUP(V39,DB!$B$37:$D$61,2,FALSE),"")</f>
        <v>Riesgo Moderado (Z-7)</v>
      </c>
      <c r="X39" s="804"/>
      <c r="Y39" s="807"/>
      <c r="Z39" s="140">
        <f t="shared" si="1"/>
        <v>0</v>
      </c>
      <c r="AA39" s="140">
        <f t="shared" si="2"/>
        <v>-1</v>
      </c>
    </row>
    <row r="40" spans="1:27" ht="124.5" customHeight="1" x14ac:dyDescent="0.25">
      <c r="B40" s="708"/>
      <c r="C40" s="711"/>
      <c r="D40" s="725" t="str">
        <f>+'SEPG-012'!Z36</f>
        <v>Posible (C)</v>
      </c>
      <c r="E40" s="727" t="str">
        <f>+'SEPG-012'!Z37</f>
        <v>Moderado</v>
      </c>
      <c r="F40" s="729" t="str">
        <f>'SEPG-012'!AB36</f>
        <v>Riesgo Alto (Z-13)</v>
      </c>
      <c r="G40" s="714"/>
      <c r="H40" s="338" t="s">
        <v>263</v>
      </c>
      <c r="I40" s="339" t="s">
        <v>248</v>
      </c>
      <c r="J40" s="339"/>
      <c r="K40" s="342">
        <v>0</v>
      </c>
      <c r="L40" s="343">
        <v>0</v>
      </c>
      <c r="M40" s="343">
        <v>0</v>
      </c>
      <c r="N40" s="343">
        <v>0</v>
      </c>
      <c r="O40" s="343">
        <v>0</v>
      </c>
      <c r="P40" s="324">
        <f t="shared" si="0"/>
        <v>0</v>
      </c>
      <c r="Q40" s="717"/>
      <c r="R40" s="717"/>
      <c r="S40" s="155">
        <f>IF(COUNTA(I40:J40)=2,"Seleccione una opcion P o I",IF(ISNUMBER(P40),LOOKUP(P40,DB!$F$74:$G$76,DB!$H$74:$H$76),""))</f>
        <v>0</v>
      </c>
      <c r="T40" s="720"/>
      <c r="U40" s="720"/>
      <c r="V40" s="720"/>
      <c r="W40" s="723"/>
      <c r="X40" s="805"/>
      <c r="Y40" s="807"/>
      <c r="Z40" s="140">
        <f t="shared" si="1"/>
        <v>0</v>
      </c>
      <c r="AA40" s="140">
        <f t="shared" si="2"/>
        <v>0</v>
      </c>
    </row>
    <row r="41" spans="1:27" ht="78" customHeight="1" thickBot="1" x14ac:dyDescent="0.3">
      <c r="B41" s="709"/>
      <c r="C41" s="712"/>
      <c r="D41" s="726"/>
      <c r="E41" s="728"/>
      <c r="F41" s="730"/>
      <c r="G41" s="810"/>
      <c r="H41" s="338" t="s">
        <v>264</v>
      </c>
      <c r="I41" s="339" t="s">
        <v>248</v>
      </c>
      <c r="J41" s="339"/>
      <c r="K41" s="342">
        <v>0</v>
      </c>
      <c r="L41" s="343">
        <v>0</v>
      </c>
      <c r="M41" s="343">
        <v>0</v>
      </c>
      <c r="N41" s="343">
        <v>15</v>
      </c>
      <c r="O41" s="343">
        <v>0</v>
      </c>
      <c r="P41" s="154">
        <f t="shared" si="0"/>
        <v>0</v>
      </c>
      <c r="Q41" s="718"/>
      <c r="R41" s="718"/>
      <c r="S41" s="226">
        <f>IF(COUNTA(I41:J41)=2,"Seleccione una opcion P o I",IF(ISNUMBER(P41),LOOKUP(P41,DB!$F$74:$G$76,DB!$H$74:$H$76),""))</f>
        <v>0</v>
      </c>
      <c r="T41" s="721"/>
      <c r="U41" s="721"/>
      <c r="V41" s="721"/>
      <c r="W41" s="724"/>
      <c r="X41" s="806"/>
      <c r="Y41" s="807"/>
      <c r="Z41" s="140">
        <f t="shared" si="1"/>
        <v>0</v>
      </c>
      <c r="AA41" s="140">
        <f t="shared" si="2"/>
        <v>0</v>
      </c>
    </row>
    <row r="42" spans="1:27" ht="126" hidden="1" customHeight="1" x14ac:dyDescent="0.25">
      <c r="B42" s="707"/>
      <c r="C42" s="710"/>
      <c r="D42" s="212" t="e">
        <f>+'SEPG-012'!#REF!</f>
        <v>#REF!</v>
      </c>
      <c r="E42" s="213" t="e">
        <f>+'SEPG-012'!#REF!</f>
        <v>#REF!</v>
      </c>
      <c r="F42" s="214" t="e">
        <f>'SEPG-012'!#REF!</f>
        <v>#REF!</v>
      </c>
      <c r="G42" s="737">
        <v>1</v>
      </c>
      <c r="H42" s="322"/>
      <c r="I42" s="161"/>
      <c r="J42" s="161"/>
      <c r="K42" s="162"/>
      <c r="L42" s="163"/>
      <c r="M42" s="163"/>
      <c r="N42" s="163"/>
      <c r="O42" s="163"/>
      <c r="P42" s="325">
        <f t="shared" si="0"/>
        <v>0</v>
      </c>
      <c r="Q42" s="716" t="str">
        <f>IFERROR(IF(AVERAGEIF(I42:I44,"X",$P42:$P44)&lt;=50,0,IF(AVERAGEIF(I42:I44,"X",$P42:$P44)&lt;=75,-1,-2)),"")</f>
        <v/>
      </c>
      <c r="R42" s="716" t="str">
        <f>IFERROR(IF(AVERAGEIF(J42:J44,"X",$P42:$P44)&lt;=50,0,IF(AVERAGEIF(J42:J44,"X",$P42:$P44)&lt;=75,-1,-2)),"")</f>
        <v/>
      </c>
      <c r="S42" s="219">
        <f>IF(COUNTA(I42:J42)=2,"Seleccione una opcion P o I",IF(ISNUMBER(P42),LOOKUP(P42,DB!$F$74:$G$76,DB!$H$74:$H$76),""))</f>
        <v>0</v>
      </c>
      <c r="T42" s="719" t="str">
        <f>IFERROR(IF(D42+MIN(Q42:Q44)&lt;1,1,D42+MIN(Q42:Q44)),"")</f>
        <v/>
      </c>
      <c r="U42" s="719" t="e">
        <f ca="1">IFERROR(IF(R42&lt;&gt;0,IF(MATCH(E42,'SEPG-012'!$L$17:$L$21,)+R42&lt;1,1,OFFSET('SEPG-012'!$L$16:$L$21,MATCH(E42,'SEPG-012'!$L$17:$L$21,)+R42,0,1,1)),E42),E42)</f>
        <v>#REF!</v>
      </c>
      <c r="V42" s="719">
        <f ca="1">IFERROR(+U42*T42,)</f>
        <v>0</v>
      </c>
      <c r="W42" s="722" t="str">
        <f ca="1">IFERROR(VLOOKUP(V42,DB!$B$37:$D$61,2,FALSE),"")</f>
        <v/>
      </c>
      <c r="X42" s="808"/>
      <c r="Y42" s="801"/>
      <c r="Z42" s="140">
        <f t="shared" si="1"/>
        <v>0</v>
      </c>
      <c r="AA42" s="140">
        <f t="shared" si="2"/>
        <v>0</v>
      </c>
    </row>
    <row r="43" spans="1:27" ht="126" hidden="1" customHeight="1" x14ac:dyDescent="0.25">
      <c r="B43" s="708"/>
      <c r="C43" s="711"/>
      <c r="D43" s="725" t="e">
        <f>+'SEPG-012'!#REF!</f>
        <v>#REF!</v>
      </c>
      <c r="E43" s="727" t="e">
        <f>+'SEPG-012'!#REF!</f>
        <v>#REF!</v>
      </c>
      <c r="F43" s="729" t="e">
        <f>'SEPG-012'!#REF!</f>
        <v>#REF!</v>
      </c>
      <c r="G43" s="738"/>
      <c r="H43" s="322"/>
      <c r="I43" s="161"/>
      <c r="J43" s="161"/>
      <c r="K43" s="162"/>
      <c r="L43" s="163"/>
      <c r="M43" s="163"/>
      <c r="N43" s="163"/>
      <c r="O43" s="163"/>
      <c r="P43" s="154">
        <f t="shared" si="0"/>
        <v>0</v>
      </c>
      <c r="Q43" s="717"/>
      <c r="R43" s="717"/>
      <c r="S43" s="155">
        <f>IF(COUNTA(I43:J43)=2,"Seleccione una opcion P o I",IF(ISNUMBER(P43),LOOKUP(P43,DB!$F$74:$G$76,DB!$H$74:$H$76),""))</f>
        <v>0</v>
      </c>
      <c r="T43" s="720"/>
      <c r="U43" s="720"/>
      <c r="V43" s="720"/>
      <c r="W43" s="723"/>
      <c r="X43" s="805"/>
      <c r="Y43" s="802"/>
      <c r="Z43" s="140">
        <f t="shared" si="1"/>
        <v>0</v>
      </c>
      <c r="AA43" s="140">
        <f t="shared" si="2"/>
        <v>0</v>
      </c>
    </row>
    <row r="44" spans="1:27" ht="126" hidden="1" customHeight="1" thickBot="1" x14ac:dyDescent="0.3">
      <c r="B44" s="709"/>
      <c r="C44" s="712"/>
      <c r="D44" s="726"/>
      <c r="E44" s="728"/>
      <c r="F44" s="730"/>
      <c r="G44" s="739"/>
      <c r="H44" s="322"/>
      <c r="I44" s="161"/>
      <c r="J44" s="161"/>
      <c r="K44" s="162"/>
      <c r="L44" s="163"/>
      <c r="M44" s="163"/>
      <c r="N44" s="163"/>
      <c r="O44" s="163"/>
      <c r="P44" s="204">
        <f t="shared" si="0"/>
        <v>0</v>
      </c>
      <c r="Q44" s="718"/>
      <c r="R44" s="718"/>
      <c r="S44" s="205">
        <f>IF(COUNTA(I44:J44)=2,"Seleccione una opcion P o I",IF(ISNUMBER(P44),LOOKUP(P44,DB!$F$74:$G$76,DB!$H$74:$H$76),""))</f>
        <v>0</v>
      </c>
      <c r="T44" s="721"/>
      <c r="U44" s="721"/>
      <c r="V44" s="721"/>
      <c r="W44" s="724"/>
      <c r="X44" s="809"/>
      <c r="Y44" s="803"/>
      <c r="Z44" s="140">
        <f t="shared" si="1"/>
        <v>0</v>
      </c>
      <c r="AA44" s="140">
        <f t="shared" si="2"/>
        <v>0</v>
      </c>
    </row>
    <row r="45" spans="1:27" ht="126" hidden="1" customHeight="1" x14ac:dyDescent="0.25">
      <c r="B45" s="707" t="e">
        <f>'SEPG-F-007'!#REF!</f>
        <v>#REF!</v>
      </c>
      <c r="C45" s="710" t="e">
        <f>'SEPG-F-007'!#REF!</f>
        <v>#REF!</v>
      </c>
      <c r="D45" s="212" t="str">
        <f>+'SEPG-012'!Y40</f>
        <v/>
      </c>
      <c r="E45" s="213" t="str">
        <f>+'SEPG-012'!Y41</f>
        <v/>
      </c>
      <c r="F45" s="214" t="s">
        <v>265</v>
      </c>
      <c r="G45" s="737"/>
      <c r="H45" s="322"/>
      <c r="I45" s="161"/>
      <c r="J45" s="161"/>
      <c r="K45" s="328"/>
      <c r="L45" s="166"/>
      <c r="M45" s="166"/>
      <c r="N45" s="166"/>
      <c r="O45" s="166"/>
      <c r="P45" s="197">
        <f t="shared" si="0"/>
        <v>0</v>
      </c>
      <c r="Q45" s="716" t="str">
        <f>IFERROR(IF(AVERAGEIF(I45:I47,"X",$P45:$P47)&lt;=50,0,IF(AVERAGEIF(I45:I47,"X",$P45:$P47)&lt;=75,-1,-2)),"")</f>
        <v/>
      </c>
      <c r="R45" s="716" t="str">
        <f>IFERROR(IF(AVERAGEIF(J45:J47,"X",$P45:$P47)&lt;=50,0,IF(AVERAGEIF(J45:J47,"X",$P45:$P47)&lt;=75,-1,-2)),"")</f>
        <v/>
      </c>
      <c r="S45" s="219">
        <f>IF(COUNTA(I45:J45)=2,"Seleccione una opcion P o I",IF(ISNUMBER(P45),LOOKUP(P45,DB!$F$74:$G$76,DB!$H$74:$H$76),""))</f>
        <v>0</v>
      </c>
      <c r="T45" s="719" t="str">
        <f>IFERROR(IF(D45+MIN(Q45:Q47)&lt;1,1,D45+MIN(Q45:Q47)),"")</f>
        <v/>
      </c>
      <c r="U45" s="719" t="str">
        <f ca="1">IFERROR(IF(R45&lt;&gt;0,IF(MATCH(E45,'SEPG-012'!$L$17:$L$21,)+R45&lt;1,1,OFFSET('SEPG-012'!$L$16:$L$21,MATCH(E45,'SEPG-012'!$L$17:$L$21,)+R45,0,1,1)),E45),E45)</f>
        <v/>
      </c>
      <c r="V45" s="719">
        <f ca="1">IFERROR(+U45*T45,)</f>
        <v>0</v>
      </c>
      <c r="W45" s="722" t="str">
        <f ca="1">IFERROR(VLOOKUP(V45,DB!$B$37:$D$61,2,FALSE),"")</f>
        <v/>
      </c>
      <c r="X45" s="808"/>
      <c r="Y45" s="811"/>
      <c r="Z45" s="140">
        <f t="shared" si="1"/>
        <v>0</v>
      </c>
      <c r="AA45" s="140">
        <f t="shared" si="2"/>
        <v>0</v>
      </c>
    </row>
    <row r="46" spans="1:27" ht="126" hidden="1" customHeight="1" x14ac:dyDescent="0.25">
      <c r="B46" s="708"/>
      <c r="C46" s="711"/>
      <c r="D46" s="725" t="str">
        <f>+'SEPG-012'!Z40</f>
        <v/>
      </c>
      <c r="E46" s="727" t="str">
        <f>+'SEPG-012'!Z41</f>
        <v/>
      </c>
      <c r="F46" s="729" t="str">
        <f>'SEPG-012'!AB40</f>
        <v/>
      </c>
      <c r="G46" s="738"/>
      <c r="H46" s="322"/>
      <c r="I46" s="161"/>
      <c r="J46" s="161"/>
      <c r="K46" s="328"/>
      <c r="L46" s="166"/>
      <c r="M46" s="166"/>
      <c r="N46" s="166"/>
      <c r="O46" s="166"/>
      <c r="P46" s="154">
        <f t="shared" si="0"/>
        <v>0</v>
      </c>
      <c r="Q46" s="717"/>
      <c r="R46" s="717"/>
      <c r="S46" s="155">
        <f>IF(COUNTA(I46:J46)=2,"Seleccione una opcion P o I",IF(ISNUMBER(P46),LOOKUP(P46,DB!$F$74:$G$76,DB!$H$74:$H$76),""))</f>
        <v>0</v>
      </c>
      <c r="T46" s="720"/>
      <c r="U46" s="720"/>
      <c r="V46" s="720"/>
      <c r="W46" s="723"/>
      <c r="X46" s="805"/>
      <c r="Y46" s="807"/>
      <c r="Z46" s="140">
        <f t="shared" si="1"/>
        <v>0</v>
      </c>
      <c r="AA46" s="140">
        <f t="shared" si="2"/>
        <v>0</v>
      </c>
    </row>
    <row r="47" spans="1:27" ht="126" hidden="1" customHeight="1" thickBot="1" x14ac:dyDescent="0.3">
      <c r="B47" s="709"/>
      <c r="C47" s="712"/>
      <c r="D47" s="726"/>
      <c r="E47" s="728"/>
      <c r="F47" s="730"/>
      <c r="G47" s="739"/>
      <c r="H47" s="322"/>
      <c r="I47" s="161"/>
      <c r="J47" s="161"/>
      <c r="K47" s="162"/>
      <c r="L47" s="163"/>
      <c r="M47" s="163"/>
      <c r="N47" s="163"/>
      <c r="O47" s="163"/>
      <c r="P47" s="204">
        <f t="shared" si="0"/>
        <v>0</v>
      </c>
      <c r="Q47" s="718"/>
      <c r="R47" s="718"/>
      <c r="S47" s="205">
        <f>IF(COUNTA(I47:J47)=2,"Seleccione una opcion P o I",IF(ISNUMBER(P47),LOOKUP(P47,DB!$F$74:$G$76,DB!$H$74:$H$76),""))</f>
        <v>0</v>
      </c>
      <c r="T47" s="721"/>
      <c r="U47" s="721"/>
      <c r="V47" s="721"/>
      <c r="W47" s="724"/>
      <c r="X47" s="809"/>
      <c r="Y47" s="812"/>
      <c r="Z47" s="140">
        <f t="shared" si="1"/>
        <v>0</v>
      </c>
      <c r="AA47" s="140">
        <f t="shared" si="2"/>
        <v>0</v>
      </c>
    </row>
    <row r="48" spans="1:27" ht="126" hidden="1" customHeight="1" x14ac:dyDescent="0.25">
      <c r="B48" s="707" t="e">
        <f>'SEPG-F-007'!#REF!</f>
        <v>#REF!</v>
      </c>
      <c r="C48" s="710" t="e">
        <f>'SEPG-F-007'!#REF!</f>
        <v>#REF!</v>
      </c>
      <c r="D48" s="212" t="str">
        <f>+'SEPG-012'!Y42</f>
        <v/>
      </c>
      <c r="E48" s="213" t="str">
        <f>+'SEPG-012'!Y43</f>
        <v/>
      </c>
      <c r="F48" s="214" t="str">
        <f>'SEPG-012'!AA42</f>
        <v/>
      </c>
      <c r="G48" s="737"/>
      <c r="H48" s="322"/>
      <c r="I48" s="161"/>
      <c r="J48" s="161"/>
      <c r="K48" s="328"/>
      <c r="L48" s="163"/>
      <c r="M48" s="163"/>
      <c r="N48" s="163"/>
      <c r="O48" s="163"/>
      <c r="P48" s="197">
        <f t="shared" si="0"/>
        <v>0</v>
      </c>
      <c r="Q48" s="716" t="str">
        <f>IFERROR(IF(AVERAGEIF(I48:I50,"X",$P48:$P50)&lt;=50,0,IF(AVERAGEIF(I48:I50,"X",$P48:$P50)&lt;=75,-1,-2)),"")</f>
        <v/>
      </c>
      <c r="R48" s="716" t="str">
        <f>IFERROR(IF(AVERAGEIF(J48:J50,"X",$P48:$P50)&lt;=50,0,IF(AVERAGEIF(J48:J50,"X",$P48:$P50)&lt;=75,-1,-2)),"")</f>
        <v/>
      </c>
      <c r="S48" s="219">
        <f>IF(COUNTA(I48:J48)=2,"Seleccione una opcion P o I",IF(ISNUMBER(P48),LOOKUP(P48,DB!$F$74:$G$76,DB!$H$74:$H$76),""))</f>
        <v>0</v>
      </c>
      <c r="T48" s="719" t="str">
        <f>IFERROR(IF(D48+MIN(Q48:Q50)&lt;1,1,D48+MIN(Q48:Q50)),"")</f>
        <v/>
      </c>
      <c r="U48" s="719" t="str">
        <f ca="1">IFERROR(IF(R48&lt;&gt;0,IF(MATCH(E48,'SEPG-012'!$L$17:$L$21,)+R48&lt;1,1,OFFSET('SEPG-012'!$L$16:$L$21,MATCH(E48,'SEPG-012'!$L$17:$L$21,)+R48,0,1,1)),E48),E48)</f>
        <v/>
      </c>
      <c r="V48" s="719">
        <f ca="1">IFERROR(+U48*T48,)</f>
        <v>0</v>
      </c>
      <c r="W48" s="722" t="str">
        <f ca="1">IFERROR(VLOOKUP(V48,DB!$B$37:$D$61,2,FALSE),"")</f>
        <v/>
      </c>
      <c r="X48" s="808"/>
      <c r="Y48" s="811"/>
      <c r="Z48" s="140">
        <f t="shared" si="1"/>
        <v>0</v>
      </c>
      <c r="AA48" s="140">
        <f t="shared" si="2"/>
        <v>0</v>
      </c>
    </row>
    <row r="49" spans="2:27" ht="126" hidden="1" customHeight="1" x14ac:dyDescent="0.25">
      <c r="B49" s="708"/>
      <c r="C49" s="711"/>
      <c r="D49" s="725" t="str">
        <f>+'SEPG-012'!Z42</f>
        <v/>
      </c>
      <c r="E49" s="727" t="str">
        <f>+'SEPG-012'!Z43</f>
        <v/>
      </c>
      <c r="F49" s="729" t="str">
        <f>'SEPG-012'!AB42</f>
        <v/>
      </c>
      <c r="G49" s="738"/>
      <c r="H49" s="322"/>
      <c r="I49" s="161"/>
      <c r="J49" s="161"/>
      <c r="K49" s="162"/>
      <c r="L49" s="163"/>
      <c r="M49" s="163"/>
      <c r="N49" s="163"/>
      <c r="O49" s="163"/>
      <c r="P49" s="154">
        <f t="shared" si="0"/>
        <v>0</v>
      </c>
      <c r="Q49" s="717"/>
      <c r="R49" s="717"/>
      <c r="S49" s="155">
        <f>IF(COUNTA(I49:J49)=2,"Seleccione una opcion P o I",IF(ISNUMBER(P49),LOOKUP(P49,DB!$F$74:$G$76,DB!$H$74:$H$76),""))</f>
        <v>0</v>
      </c>
      <c r="T49" s="720"/>
      <c r="U49" s="720"/>
      <c r="V49" s="720"/>
      <c r="W49" s="723"/>
      <c r="X49" s="805"/>
      <c r="Y49" s="807"/>
      <c r="Z49" s="140">
        <f t="shared" si="1"/>
        <v>0</v>
      </c>
      <c r="AA49" s="140">
        <f t="shared" si="2"/>
        <v>0</v>
      </c>
    </row>
    <row r="50" spans="2:27" ht="126" hidden="1" customHeight="1" thickBot="1" x14ac:dyDescent="0.3">
      <c r="B50" s="709"/>
      <c r="C50" s="712"/>
      <c r="D50" s="726"/>
      <c r="E50" s="728"/>
      <c r="F50" s="730"/>
      <c r="G50" s="739"/>
      <c r="H50" s="322"/>
      <c r="I50" s="161"/>
      <c r="J50" s="161"/>
      <c r="K50" s="162"/>
      <c r="L50" s="163"/>
      <c r="M50" s="163"/>
      <c r="N50" s="163"/>
      <c r="O50" s="163"/>
      <c r="P50" s="204">
        <f t="shared" si="0"/>
        <v>0</v>
      </c>
      <c r="Q50" s="718"/>
      <c r="R50" s="718"/>
      <c r="S50" s="205">
        <f>IF(COUNTA(I50:J50)=2,"Seleccione una opcion P o I",IF(ISNUMBER(P50),LOOKUP(P50,DB!$F$74:$G$76,DB!$H$74:$H$76),""))</f>
        <v>0</v>
      </c>
      <c r="T50" s="721"/>
      <c r="U50" s="721"/>
      <c r="V50" s="721"/>
      <c r="W50" s="724"/>
      <c r="X50" s="809"/>
      <c r="Y50" s="812"/>
      <c r="Z50" s="140">
        <f t="shared" si="1"/>
        <v>0</v>
      </c>
      <c r="AA50" s="140">
        <f t="shared" si="2"/>
        <v>0</v>
      </c>
    </row>
    <row r="51" spans="2:27" ht="126" hidden="1" customHeight="1" x14ac:dyDescent="0.25">
      <c r="B51" s="707" t="e">
        <f>'SEPG-F-007'!#REF!</f>
        <v>#REF!</v>
      </c>
      <c r="C51" s="710" t="e">
        <f>'SEPG-F-007'!#REF!</f>
        <v>#REF!</v>
      </c>
      <c r="D51" s="212" t="str">
        <f>+'SEPG-012'!Y44</f>
        <v/>
      </c>
      <c r="E51" s="213" t="str">
        <f>+'SEPG-012'!Y45</f>
        <v/>
      </c>
      <c r="F51" s="214" t="str">
        <f>'SEPG-012'!AA44</f>
        <v/>
      </c>
      <c r="G51" s="734"/>
      <c r="H51" s="259"/>
      <c r="I51" s="198"/>
      <c r="J51" s="198"/>
      <c r="K51" s="199"/>
      <c r="L51" s="200"/>
      <c r="M51" s="200"/>
      <c r="N51" s="200"/>
      <c r="O51" s="200"/>
      <c r="P51" s="197">
        <f t="shared" si="0"/>
        <v>0</v>
      </c>
      <c r="Q51" s="716" t="str">
        <f>IFERROR(IF(AVERAGEIF(I51:I53,"X",$P51:$P53)&lt;=50,0,IF(AVERAGEIF(I51:I53,"X",$P51:$P53)&lt;=75,-1,-2)),"")</f>
        <v/>
      </c>
      <c r="R51" s="716" t="str">
        <f>IFERROR(IF(AVERAGEIF(J51:J53,"X",$P51:$P53)&lt;=50,0,IF(AVERAGEIF(J51:J53,"X",$P51:$P53)&lt;=75,-1,-2)),"")</f>
        <v/>
      </c>
      <c r="S51" s="219">
        <f>IF(COUNTA(I51:J51)=2,"Seleccione una opcion P o I",IF(ISNUMBER(P51),LOOKUP(P51,DB!$F$74:$G$76,DB!$H$74:$H$76),""))</f>
        <v>0</v>
      </c>
      <c r="T51" s="719" t="str">
        <f>IFERROR(IF(D51+MIN(Q51:Q53)&lt;1,1,D51+MIN(Q51:Q53)),"")</f>
        <v/>
      </c>
      <c r="U51" s="719" t="str">
        <f ca="1">IFERROR(IF(R51&lt;&gt;0,IF(MATCH(E51,'SEPG-012'!$L$17:$L$21,)+R51&lt;1,1,OFFSET('SEPG-012'!$L$16:$L$21,MATCH(E51,'SEPG-012'!$L$17:$L$21,)+R51,0,1,1)),E51),E51)</f>
        <v/>
      </c>
      <c r="V51" s="719">
        <f ca="1">IFERROR(+U51*T51,)</f>
        <v>0</v>
      </c>
      <c r="W51" s="722" t="str">
        <f ca="1">IFERROR(VLOOKUP(V51,DB!$B$37:$D$61,2,FALSE),"")</f>
        <v/>
      </c>
      <c r="X51" s="808"/>
      <c r="Y51" s="801"/>
      <c r="Z51" s="140">
        <f t="shared" si="1"/>
        <v>0</v>
      </c>
      <c r="AA51" s="140">
        <f t="shared" si="2"/>
        <v>0</v>
      </c>
    </row>
    <row r="52" spans="2:27" ht="126" hidden="1" customHeight="1" x14ac:dyDescent="0.25">
      <c r="B52" s="708"/>
      <c r="C52" s="711"/>
      <c r="D52" s="725" t="str">
        <f>+'SEPG-012'!Z44</f>
        <v/>
      </c>
      <c r="E52" s="727" t="str">
        <f>+'SEPG-012'!Z45</f>
        <v/>
      </c>
      <c r="F52" s="729" t="str">
        <f>'SEPG-012'!AB44</f>
        <v/>
      </c>
      <c r="G52" s="735"/>
      <c r="H52" s="257"/>
      <c r="I52" s="161"/>
      <c r="J52" s="161"/>
      <c r="K52" s="162"/>
      <c r="L52" s="163"/>
      <c r="M52" s="163"/>
      <c r="N52" s="163"/>
      <c r="O52" s="163"/>
      <c r="P52" s="154">
        <f t="shared" si="0"/>
        <v>0</v>
      </c>
      <c r="Q52" s="717"/>
      <c r="R52" s="717"/>
      <c r="S52" s="155">
        <f>IF(COUNTA(I52:J52)=2,"Seleccione una opcion P o I",IF(ISNUMBER(P52),LOOKUP(P52,DB!$F$74:$G$76,DB!$H$74:$H$76),""))</f>
        <v>0</v>
      </c>
      <c r="T52" s="720"/>
      <c r="U52" s="720"/>
      <c r="V52" s="720"/>
      <c r="W52" s="723"/>
      <c r="X52" s="805"/>
      <c r="Y52" s="802"/>
      <c r="Z52" s="140">
        <f t="shared" si="1"/>
        <v>0</v>
      </c>
      <c r="AA52" s="140">
        <f t="shared" si="2"/>
        <v>0</v>
      </c>
    </row>
    <row r="53" spans="2:27" ht="126" hidden="1" customHeight="1" thickBot="1" x14ac:dyDescent="0.3">
      <c r="B53" s="709"/>
      <c r="C53" s="712"/>
      <c r="D53" s="726"/>
      <c r="E53" s="728"/>
      <c r="F53" s="730"/>
      <c r="G53" s="736"/>
      <c r="H53" s="258"/>
      <c r="I53" s="220"/>
      <c r="J53" s="220"/>
      <c r="K53" s="217"/>
      <c r="L53" s="218"/>
      <c r="M53" s="218"/>
      <c r="N53" s="218"/>
      <c r="O53" s="218"/>
      <c r="P53" s="204">
        <f t="shared" si="0"/>
        <v>0</v>
      </c>
      <c r="Q53" s="718"/>
      <c r="R53" s="718"/>
      <c r="S53" s="205">
        <f>IF(COUNTA(I53:J53)=2,"Seleccione una opcion P o I",IF(ISNUMBER(P53),LOOKUP(P53,DB!$F$74:$G$76,DB!$H$74:$H$76),""))</f>
        <v>0</v>
      </c>
      <c r="T53" s="721"/>
      <c r="U53" s="721"/>
      <c r="V53" s="721"/>
      <c r="W53" s="724"/>
      <c r="X53" s="809"/>
      <c r="Y53" s="803"/>
      <c r="Z53" s="140">
        <f t="shared" si="1"/>
        <v>0</v>
      </c>
      <c r="AA53" s="140">
        <f t="shared" si="2"/>
        <v>0</v>
      </c>
    </row>
    <row r="54" spans="2:27" ht="126" hidden="1" customHeight="1" x14ac:dyDescent="0.25">
      <c r="B54" s="708" t="e">
        <f>'SEPG-F-007'!#REF!</f>
        <v>#REF!</v>
      </c>
      <c r="C54" s="711" t="e">
        <f>'SEPG-F-007'!#REF!</f>
        <v>#REF!</v>
      </c>
      <c r="D54" s="389" t="str">
        <f>+'SEPG-012'!Y46</f>
        <v/>
      </c>
      <c r="E54" s="390" t="str">
        <f>+'SEPG-012'!Y47</f>
        <v/>
      </c>
      <c r="F54" s="215" t="str">
        <f>'SEPG-012'!AA46</f>
        <v/>
      </c>
      <c r="G54" s="735"/>
      <c r="H54" s="261"/>
      <c r="I54" s="194"/>
      <c r="J54" s="194"/>
      <c r="K54" s="165"/>
      <c r="L54" s="166"/>
      <c r="M54" s="166"/>
      <c r="N54" s="166"/>
      <c r="O54" s="166"/>
      <c r="P54" s="193">
        <f t="shared" si="0"/>
        <v>0</v>
      </c>
      <c r="Q54" s="716" t="str">
        <f>IFERROR(IF(AVERAGEIF(I54:I56,"X",$P54:$P56)&lt;=50,0,IF(AVERAGEIF(I54:I56,"X",$P54:$P56)&lt;=75,-1,-2)),"")</f>
        <v/>
      </c>
      <c r="R54" s="716" t="str">
        <f>IFERROR(IF(AVERAGEIF(J54:J56,"X",$P54:$P56)&lt;=50,0,IF(AVERAGEIF(J54:J56,"X",$P54:$P56)&lt;=75,-1,-2)),"")</f>
        <v/>
      </c>
      <c r="S54" s="216">
        <f>IF(COUNTA(I54:J54)=2,"Seleccione una opcion P o I",IF(ISNUMBER(P54),LOOKUP(P54,DB!$F$74:$G$76,DB!$H$74:$H$76),""))</f>
        <v>0</v>
      </c>
      <c r="T54" s="719" t="str">
        <f>IFERROR(IF(D54+MIN(Q54:Q56)&lt;1,1,D54+MIN(Q54:Q56)),"")</f>
        <v/>
      </c>
      <c r="U54" s="719" t="str">
        <f ca="1">IFERROR(IF(R54&lt;&gt;0,IF(MATCH(E54,'SEPG-012'!$L$17:$L$21,)+R54&lt;1,1,OFFSET('SEPG-012'!$L$16:$L$21,MATCH(E54,'SEPG-012'!$L$17:$L$21,)+R54,0,1,1)),E54),E54)</f>
        <v/>
      </c>
      <c r="V54" s="719">
        <f ca="1">IFERROR(+U54*T54,)</f>
        <v>0</v>
      </c>
      <c r="W54" s="722" t="str">
        <f ca="1">IFERROR(VLOOKUP(V54,DB!$B$37:$D$61,2,FALSE),"")</f>
        <v/>
      </c>
      <c r="X54" s="804"/>
      <c r="Y54" s="836"/>
      <c r="Z54" s="140">
        <f t="shared" si="1"/>
        <v>0</v>
      </c>
      <c r="AA54" s="140">
        <f t="shared" si="2"/>
        <v>0</v>
      </c>
    </row>
    <row r="55" spans="2:27" ht="126" hidden="1" customHeight="1" x14ac:dyDescent="0.25">
      <c r="B55" s="708"/>
      <c r="C55" s="711"/>
      <c r="D55" s="725" t="str">
        <f>+'SEPG-012'!Z46</f>
        <v/>
      </c>
      <c r="E55" s="727" t="str">
        <f>+'SEPG-012'!Z47</f>
        <v/>
      </c>
      <c r="F55" s="729" t="str">
        <f>'SEPG-012'!AB46</f>
        <v/>
      </c>
      <c r="G55" s="735"/>
      <c r="H55" s="257"/>
      <c r="I55" s="161"/>
      <c r="J55" s="161"/>
      <c r="K55" s="162"/>
      <c r="L55" s="163"/>
      <c r="M55" s="163"/>
      <c r="N55" s="163"/>
      <c r="O55" s="163"/>
      <c r="P55" s="154">
        <f t="shared" si="0"/>
        <v>0</v>
      </c>
      <c r="Q55" s="717"/>
      <c r="R55" s="717"/>
      <c r="S55" s="155">
        <f>IF(COUNTA(I55:J55)=2,"Seleccione una opcion P o I",IF(ISNUMBER(P55),LOOKUP(P55,DB!$F$74:$G$76,DB!$H$74:$H$76),""))</f>
        <v>0</v>
      </c>
      <c r="T55" s="720"/>
      <c r="U55" s="720"/>
      <c r="V55" s="720"/>
      <c r="W55" s="723"/>
      <c r="X55" s="805"/>
      <c r="Y55" s="802"/>
      <c r="Z55" s="140">
        <f t="shared" si="1"/>
        <v>0</v>
      </c>
      <c r="AA55" s="140">
        <f t="shared" si="2"/>
        <v>0</v>
      </c>
    </row>
    <row r="56" spans="2:27" ht="126" hidden="1" customHeight="1" thickBot="1" x14ac:dyDescent="0.3">
      <c r="B56" s="708"/>
      <c r="C56" s="711"/>
      <c r="D56" s="725"/>
      <c r="E56" s="727"/>
      <c r="F56" s="749"/>
      <c r="G56" s="735"/>
      <c r="H56" s="260"/>
      <c r="I56" s="222"/>
      <c r="J56" s="222"/>
      <c r="K56" s="223"/>
      <c r="L56" s="224"/>
      <c r="M56" s="224"/>
      <c r="N56" s="224"/>
      <c r="O56" s="224"/>
      <c r="P56" s="225">
        <f t="shared" si="0"/>
        <v>0</v>
      </c>
      <c r="Q56" s="718"/>
      <c r="R56" s="718"/>
      <c r="S56" s="226">
        <f>IF(COUNTA(I56:J56)=2,"Seleccione una opcion P o I",IF(ISNUMBER(P56),LOOKUP(P56,DB!$F$74:$G$76,DB!$H$74:$H$76),""))</f>
        <v>0</v>
      </c>
      <c r="T56" s="721"/>
      <c r="U56" s="721"/>
      <c r="V56" s="721"/>
      <c r="W56" s="724"/>
      <c r="X56" s="806"/>
      <c r="Y56" s="813"/>
      <c r="Z56" s="140">
        <f t="shared" si="1"/>
        <v>0</v>
      </c>
      <c r="AA56" s="140">
        <f t="shared" si="2"/>
        <v>0</v>
      </c>
    </row>
    <row r="57" spans="2:27" ht="126" hidden="1" customHeight="1" x14ac:dyDescent="0.25">
      <c r="B57" s="707" t="e">
        <f>'SEPG-F-007'!#REF!</f>
        <v>#REF!</v>
      </c>
      <c r="C57" s="710" t="e">
        <f>'SEPG-F-007'!#REF!</f>
        <v>#REF!</v>
      </c>
      <c r="D57" s="212" t="str">
        <f>+'SEPG-012'!Y48</f>
        <v/>
      </c>
      <c r="E57" s="213" t="str">
        <f>+'SEPG-012'!Y49</f>
        <v/>
      </c>
      <c r="F57" s="214" t="str">
        <f>'SEPG-012'!AA48</f>
        <v/>
      </c>
      <c r="G57" s="731"/>
      <c r="H57" s="259"/>
      <c r="I57" s="229"/>
      <c r="J57" s="229"/>
      <c r="K57" s="199"/>
      <c r="L57" s="200"/>
      <c r="M57" s="200"/>
      <c r="N57" s="200"/>
      <c r="O57" s="200"/>
      <c r="P57" s="197">
        <f t="shared" si="0"/>
        <v>0</v>
      </c>
      <c r="Q57" s="716" t="str">
        <f>IFERROR(IF(AVERAGEIF(I57:I59,"X",$P57:$P59)&lt;=50,0,IF(AVERAGEIF(I57:I59,"X",$P57:$P59)&lt;=75,-1,-2)),"")</f>
        <v/>
      </c>
      <c r="R57" s="716" t="str">
        <f>IFERROR(IF(AVERAGEIF(J57:J59,"X",$P57:$P59)&lt;=50,0,IF(AVERAGEIF(J57:J59,"X",$P57:$P59)&lt;=75,-1,-2)),"")</f>
        <v/>
      </c>
      <c r="S57" s="219">
        <f>IF(COUNTA(I57:J57)=2,"Seleccione una opcion P o I",IF(ISNUMBER(P57),LOOKUP(P57,DB!$F$74:$G$76,DB!$H$74:$H$76),""))</f>
        <v>0</v>
      </c>
      <c r="T57" s="719" t="str">
        <f>IFERROR(IF(D57+MIN(Q57:Q59)&lt;1,1,D57+MIN(Q57:Q59)),"")</f>
        <v/>
      </c>
      <c r="U57" s="719" t="str">
        <f ca="1">IFERROR(IF(R57&lt;&gt;0,IF(MATCH(E57,'SEPG-012'!$L$17:$L$21,)+R57&lt;1,1,OFFSET('SEPG-012'!$L$16:$L$21,MATCH(E57,'SEPG-012'!$L$17:$L$21,)+R57,0,1,1)),E57),E57)</f>
        <v/>
      </c>
      <c r="V57" s="719">
        <f ca="1">IFERROR(+U57*T57,)</f>
        <v>0</v>
      </c>
      <c r="W57" s="722" t="str">
        <f ca="1">IFERROR(VLOOKUP(V57,DB!$B$37:$D$61,2,FALSE),"")</f>
        <v/>
      </c>
      <c r="X57" s="808"/>
      <c r="Y57" s="801"/>
      <c r="Z57" s="140">
        <f t="shared" si="1"/>
        <v>0</v>
      </c>
      <c r="AA57" s="140">
        <f t="shared" si="2"/>
        <v>0</v>
      </c>
    </row>
    <row r="58" spans="2:27" ht="126" hidden="1" customHeight="1" x14ac:dyDescent="0.25">
      <c r="B58" s="708"/>
      <c r="C58" s="711"/>
      <c r="D58" s="725" t="str">
        <f>+'SEPG-012'!Z48</f>
        <v/>
      </c>
      <c r="E58" s="727" t="str">
        <f>+'SEPG-012'!Z49</f>
        <v/>
      </c>
      <c r="F58" s="729" t="str">
        <f>'SEPG-012'!AB48</f>
        <v/>
      </c>
      <c r="G58" s="732"/>
      <c r="H58" s="257"/>
      <c r="I58" s="115"/>
      <c r="J58" s="115"/>
      <c r="K58" s="162"/>
      <c r="L58" s="163"/>
      <c r="M58" s="163"/>
      <c r="N58" s="163"/>
      <c r="O58" s="163"/>
      <c r="P58" s="154">
        <f t="shared" si="0"/>
        <v>0</v>
      </c>
      <c r="Q58" s="717"/>
      <c r="R58" s="717"/>
      <c r="S58" s="155">
        <f>IF(COUNTA(I58:J58)=2,"Seleccione una opcion P o I",IF(ISNUMBER(P58),LOOKUP(P58,DB!$F$74:$G$76,DB!$H$74:$H$76),""))</f>
        <v>0</v>
      </c>
      <c r="T58" s="720"/>
      <c r="U58" s="720"/>
      <c r="V58" s="720"/>
      <c r="W58" s="723"/>
      <c r="X58" s="805"/>
      <c r="Y58" s="802"/>
      <c r="Z58" s="140">
        <f t="shared" si="1"/>
        <v>0</v>
      </c>
      <c r="AA58" s="140">
        <f t="shared" si="2"/>
        <v>0</v>
      </c>
    </row>
    <row r="59" spans="2:27" ht="126" hidden="1" customHeight="1" thickBot="1" x14ac:dyDescent="0.3">
      <c r="B59" s="709"/>
      <c r="C59" s="712"/>
      <c r="D59" s="726"/>
      <c r="E59" s="728"/>
      <c r="F59" s="730"/>
      <c r="G59" s="733"/>
      <c r="H59" s="262"/>
      <c r="I59" s="202"/>
      <c r="J59" s="202"/>
      <c r="K59" s="203"/>
      <c r="L59" s="202"/>
      <c r="M59" s="202"/>
      <c r="N59" s="202"/>
      <c r="O59" s="202"/>
      <c r="P59" s="204">
        <f t="shared" si="0"/>
        <v>0</v>
      </c>
      <c r="Q59" s="718"/>
      <c r="R59" s="718"/>
      <c r="S59" s="205">
        <f>IF(COUNTA(I59:J59)=2,"Seleccione una opcion P o I",IF(ISNUMBER(P59),LOOKUP(P59,DB!$F$74:$G$76,DB!$H$74:$H$76),""))</f>
        <v>0</v>
      </c>
      <c r="T59" s="721"/>
      <c r="U59" s="721"/>
      <c r="V59" s="721"/>
      <c r="W59" s="724"/>
      <c r="X59" s="809"/>
      <c r="Y59" s="803"/>
      <c r="Z59" s="140">
        <f t="shared" si="1"/>
        <v>0</v>
      </c>
      <c r="AA59" s="140">
        <f t="shared" si="2"/>
        <v>0</v>
      </c>
    </row>
    <row r="60" spans="2:27" ht="81" hidden="1" customHeight="1" x14ac:dyDescent="0.25">
      <c r="B60" s="708" t="e">
        <f>'SEPG-F-007'!#REF!</f>
        <v>#REF!</v>
      </c>
      <c r="C60" s="711" t="e">
        <f>'SEPG-F-007'!#REF!</f>
        <v>#REF!</v>
      </c>
      <c r="D60" s="389" t="str">
        <f>+'SEPG-012'!Y50</f>
        <v/>
      </c>
      <c r="E60" s="390" t="str">
        <f>+'SEPG-012'!Y51</f>
        <v/>
      </c>
      <c r="F60" s="215" t="str">
        <f>'SEPG-012'!AA50</f>
        <v/>
      </c>
      <c r="G60" s="732"/>
      <c r="H60" s="261"/>
      <c r="I60" s="227"/>
      <c r="J60" s="227"/>
      <c r="K60" s="228"/>
      <c r="L60" s="227"/>
      <c r="M60" s="227"/>
      <c r="N60" s="227"/>
      <c r="O60" s="227"/>
      <c r="P60" s="193">
        <f t="shared" si="0"/>
        <v>0</v>
      </c>
      <c r="Q60" s="716" t="str">
        <f>IFERROR(IF(AVERAGEIF(I60:I62,"X",$P60:$P62)&lt;=50,0,IF(AVERAGEIF(I60:I62,"X",$P60:$P62)&lt;=75,-1,-2)),"")</f>
        <v/>
      </c>
      <c r="R60" s="716" t="str">
        <f>IFERROR(IF(AVERAGEIF(J60:J62,"X",$P60:$P62)&lt;=50,0,IF(AVERAGEIF(J60:J62,"X",$P60:$P62)&lt;=75,-1,-2)),"")</f>
        <v/>
      </c>
      <c r="S60" s="216">
        <f>IF(COUNTA(I60:J60)=2,"Seleccione una opcion P o I",IF(ISNUMBER(P60),LOOKUP(P60,DB!$F$74:$G$76,DB!$H$74:$H$76),""))</f>
        <v>0</v>
      </c>
      <c r="T60" s="719" t="str">
        <f>IFERROR(IF(D60+MIN(Q60:Q62)&lt;1,1,D60+MIN(Q60:Q62)),"")</f>
        <v/>
      </c>
      <c r="U60" s="719" t="str">
        <f ca="1">IFERROR(IF(R60&lt;&gt;0,IF(MATCH(E60,'SEPG-012'!$L$17:$L$21,)+R60&lt;1,1,OFFSET('SEPG-012'!$L$16:$L$21,MATCH(E60,'SEPG-012'!$L$17:$L$21,)+R60,0,1,1)),E60),E60)</f>
        <v/>
      </c>
      <c r="V60" s="719">
        <f ca="1">IFERROR(+U60*T60,)</f>
        <v>0</v>
      </c>
      <c r="W60" s="722" t="str">
        <f ca="1">IFERROR(VLOOKUP(V60,DB!$B$37:$D$61,2,FALSE),"")</f>
        <v/>
      </c>
      <c r="X60" s="804"/>
      <c r="Y60" s="836"/>
      <c r="Z60" s="140">
        <f t="shared" si="1"/>
        <v>0</v>
      </c>
      <c r="AA60" s="140">
        <f t="shared" si="2"/>
        <v>0</v>
      </c>
    </row>
    <row r="61" spans="2:27" ht="90" hidden="1" customHeight="1" x14ac:dyDescent="0.25">
      <c r="B61" s="708"/>
      <c r="C61" s="711"/>
      <c r="D61" s="725" t="str">
        <f>+'SEPG-012'!Z50</f>
        <v/>
      </c>
      <c r="E61" s="727" t="str">
        <f>+'SEPG-012'!Z51</f>
        <v/>
      </c>
      <c r="F61" s="729" t="str">
        <f>'SEPG-012'!AB50</f>
        <v/>
      </c>
      <c r="G61" s="732"/>
      <c r="H61" s="257"/>
      <c r="I61" s="115"/>
      <c r="J61" s="115"/>
      <c r="K61" s="116"/>
      <c r="L61" s="115"/>
      <c r="M61" s="115"/>
      <c r="N61" s="115"/>
      <c r="O61" s="115"/>
      <c r="P61" s="154">
        <f t="shared" si="0"/>
        <v>0</v>
      </c>
      <c r="Q61" s="717"/>
      <c r="R61" s="717"/>
      <c r="S61" s="155">
        <f>IF(COUNTA(I61:J61)=2,"Seleccione una opcion P o I",IF(ISNUMBER(P61),LOOKUP(P61,DB!$F$74:$G$76,DB!$H$74:$H$76),""))</f>
        <v>0</v>
      </c>
      <c r="T61" s="720"/>
      <c r="U61" s="720"/>
      <c r="V61" s="720"/>
      <c r="W61" s="723"/>
      <c r="X61" s="805"/>
      <c r="Y61" s="802"/>
      <c r="Z61" s="140">
        <f t="shared" si="1"/>
        <v>0</v>
      </c>
      <c r="AA61" s="140">
        <f t="shared" si="2"/>
        <v>0</v>
      </c>
    </row>
    <row r="62" spans="2:27" ht="60" hidden="1" customHeight="1" thickBot="1" x14ac:dyDescent="0.3">
      <c r="B62" s="708"/>
      <c r="C62" s="711"/>
      <c r="D62" s="725"/>
      <c r="E62" s="727"/>
      <c r="F62" s="749"/>
      <c r="G62" s="732"/>
      <c r="H62" s="263"/>
      <c r="I62" s="230"/>
      <c r="J62" s="230"/>
      <c r="K62" s="231"/>
      <c r="L62" s="230"/>
      <c r="M62" s="230"/>
      <c r="N62" s="230"/>
      <c r="O62" s="230"/>
      <c r="P62" s="225">
        <f t="shared" si="0"/>
        <v>0</v>
      </c>
      <c r="Q62" s="718"/>
      <c r="R62" s="718"/>
      <c r="S62" s="226">
        <f>IF(COUNTA(I62:J62)=2,"Seleccione una opcion P o I",IF(ISNUMBER(P62),LOOKUP(P62,DB!$F$74:$G$76,DB!$H$74:$H$76),""))</f>
        <v>0</v>
      </c>
      <c r="T62" s="721"/>
      <c r="U62" s="721"/>
      <c r="V62" s="721"/>
      <c r="W62" s="724"/>
      <c r="X62" s="806"/>
      <c r="Y62" s="813"/>
      <c r="Z62" s="140">
        <f t="shared" si="1"/>
        <v>0</v>
      </c>
      <c r="AA62" s="140">
        <f t="shared" si="2"/>
        <v>0</v>
      </c>
    </row>
    <row r="63" spans="2:27" ht="55.5" hidden="1" customHeight="1" x14ac:dyDescent="0.25">
      <c r="B63" s="707" t="e">
        <f>'SEPG-F-007'!#REF!</f>
        <v>#REF!</v>
      </c>
      <c r="C63" s="711" t="e">
        <f>'SEPG-F-007'!#REF!</f>
        <v>#REF!</v>
      </c>
      <c r="D63" s="212" t="str">
        <f>+'SEPG-012'!Y52</f>
        <v/>
      </c>
      <c r="E63" s="213" t="str">
        <f>+'SEPG-012'!Y53</f>
        <v/>
      </c>
      <c r="F63" s="214" t="str">
        <f>'SEPG-012'!AA52</f>
        <v/>
      </c>
      <c r="G63" s="731"/>
      <c r="H63" s="264"/>
      <c r="I63" s="229"/>
      <c r="J63" s="229"/>
      <c r="K63" s="233"/>
      <c r="L63" s="229"/>
      <c r="M63" s="229"/>
      <c r="N63" s="229"/>
      <c r="O63" s="229"/>
      <c r="P63" s="197">
        <f t="shared" si="0"/>
        <v>0</v>
      </c>
      <c r="Q63" s="716" t="str">
        <f>IFERROR(IF(AVERAGEIF(I63:I65,"X",$P63:$P65)&lt;=50,0,IF(AVERAGEIF(I63:I65,"X",$P63:$P65)&lt;=75,-1,-2)),"")</f>
        <v/>
      </c>
      <c r="R63" s="716" t="str">
        <f>IFERROR(IF(AVERAGEIF(J63:J65,"X",$P63:$P65)&lt;=50,0,IF(AVERAGEIF(J63:J65,"X",$P63:$P65)&lt;=75,-1,-2)),"")</f>
        <v/>
      </c>
      <c r="S63" s="219">
        <f>IF(COUNTA(I63:J63)=2,"Seleccione una opcion P o I",IF(ISNUMBER(P63),LOOKUP(P63,DB!$F$74:$G$76,DB!$H$74:$H$76),""))</f>
        <v>0</v>
      </c>
      <c r="T63" s="719" t="str">
        <f>IFERROR(IF(D63+MIN(Q63:Q65)&lt;1,1,D63+MIN(Q63:Q65)),"")</f>
        <v/>
      </c>
      <c r="U63" s="719" t="str">
        <f ca="1">IFERROR(IF(R63&lt;&gt;0,IF(MATCH(E63,'SEPG-012'!$L$17:$L$21,)+R63&lt;1,1,OFFSET('SEPG-012'!$L$16:$L$21,MATCH(E63,'SEPG-012'!$L$17:$L$21,)+R63,0,1,1)),E63),E63)</f>
        <v/>
      </c>
      <c r="V63" s="719">
        <f ca="1">IFERROR(+U63*T63,)</f>
        <v>0</v>
      </c>
      <c r="W63" s="722" t="str">
        <f ca="1">IFERROR(VLOOKUP(V63,DB!$B$37:$D$61,2,FALSE),"")</f>
        <v/>
      </c>
      <c r="X63" s="808"/>
      <c r="Y63" s="801"/>
      <c r="Z63" s="140">
        <f t="shared" si="1"/>
        <v>0</v>
      </c>
      <c r="AA63" s="140">
        <f t="shared" si="2"/>
        <v>0</v>
      </c>
    </row>
    <row r="64" spans="2:27" ht="70.5" hidden="1" customHeight="1" x14ac:dyDescent="0.25">
      <c r="B64" s="708"/>
      <c r="C64" s="711"/>
      <c r="D64" s="725" t="str">
        <f>+'SEPG-012'!Z52</f>
        <v/>
      </c>
      <c r="E64" s="727" t="str">
        <f>+'SEPG-012'!Z53</f>
        <v/>
      </c>
      <c r="F64" s="729" t="str">
        <f>'SEPG-012'!AB52</f>
        <v/>
      </c>
      <c r="G64" s="732"/>
      <c r="H64" s="265"/>
      <c r="I64" s="115"/>
      <c r="J64" s="115"/>
      <c r="K64" s="116"/>
      <c r="L64" s="115"/>
      <c r="M64" s="115"/>
      <c r="N64" s="115"/>
      <c r="O64" s="115"/>
      <c r="P64" s="154">
        <f t="shared" si="0"/>
        <v>0</v>
      </c>
      <c r="Q64" s="717"/>
      <c r="R64" s="717"/>
      <c r="S64" s="155">
        <f>IF(COUNTA(I64:J64)=2,"Seleccione una opcion P o I",IF(ISNUMBER(P64),LOOKUP(P64,DB!$F$74:$G$76,DB!$H$74:$H$76),""))</f>
        <v>0</v>
      </c>
      <c r="T64" s="720"/>
      <c r="U64" s="720"/>
      <c r="V64" s="720"/>
      <c r="W64" s="723"/>
      <c r="X64" s="805"/>
      <c r="Y64" s="802"/>
      <c r="Z64" s="140">
        <f t="shared" si="1"/>
        <v>0</v>
      </c>
      <c r="AA64" s="140">
        <f t="shared" si="2"/>
        <v>0</v>
      </c>
    </row>
    <row r="65" spans="2:27" ht="126" hidden="1" customHeight="1" thickBot="1" x14ac:dyDescent="0.3">
      <c r="B65" s="709"/>
      <c r="C65" s="711"/>
      <c r="D65" s="726"/>
      <c r="E65" s="728"/>
      <c r="F65" s="730"/>
      <c r="G65" s="733"/>
      <c r="H65" s="266"/>
      <c r="I65" s="202"/>
      <c r="J65" s="202"/>
      <c r="K65" s="203"/>
      <c r="L65" s="202"/>
      <c r="M65" s="202"/>
      <c r="N65" s="202"/>
      <c r="O65" s="202"/>
      <c r="P65" s="204">
        <f t="shared" si="0"/>
        <v>0</v>
      </c>
      <c r="Q65" s="718"/>
      <c r="R65" s="718"/>
      <c r="S65" s="205">
        <f>IF(COUNTA(I65:J65)=2,"Seleccione una opcion P o I",IF(ISNUMBER(P65),LOOKUP(P65,DB!$F$74:$G$76,DB!$H$74:$H$76),""))</f>
        <v>0</v>
      </c>
      <c r="T65" s="721"/>
      <c r="U65" s="721"/>
      <c r="V65" s="721"/>
      <c r="W65" s="724"/>
      <c r="X65" s="809"/>
      <c r="Y65" s="803"/>
      <c r="Z65" s="140">
        <f t="shared" si="1"/>
        <v>0</v>
      </c>
      <c r="AA65" s="140">
        <f t="shared" si="2"/>
        <v>0</v>
      </c>
    </row>
    <row r="66" spans="2:27" ht="126" hidden="1" customHeight="1" x14ac:dyDescent="0.25">
      <c r="B66" s="708" t="e">
        <f>'SEPG-F-007'!#REF!</f>
        <v>#REF!</v>
      </c>
      <c r="C66" s="711" t="e">
        <f>'SEPG-F-007'!#REF!</f>
        <v>#REF!</v>
      </c>
      <c r="D66" s="389" t="str">
        <f>+'SEPG-012'!Y54</f>
        <v/>
      </c>
      <c r="E66" s="390" t="str">
        <f>+'SEPG-012'!Y55</f>
        <v/>
      </c>
      <c r="F66" s="215" t="str">
        <f>'SEPG-012'!AA54</f>
        <v/>
      </c>
      <c r="G66" s="732"/>
      <c r="H66" s="267"/>
      <c r="I66" s="227"/>
      <c r="J66" s="227"/>
      <c r="K66" s="232"/>
      <c r="L66" s="227"/>
      <c r="M66" s="227"/>
      <c r="N66" s="227"/>
      <c r="O66" s="227"/>
      <c r="P66" s="193">
        <f t="shared" si="0"/>
        <v>0</v>
      </c>
      <c r="Q66" s="716" t="str">
        <f>IFERROR(IF(AVERAGEIF(I66:I68,"X",$P66:$P68)&lt;=50,0,IF(AVERAGEIF(I66:I68,"X",$P66:$P68)&lt;=75,-1,-2)),"")</f>
        <v/>
      </c>
      <c r="R66" s="716" t="str">
        <f>IFERROR(IF(AVERAGEIF(J66:J68,"X",$P66:$P68)&lt;=50,0,IF(AVERAGEIF(J66:J68,"X",$P66:$P68)&lt;=75,-1,-2)),"")</f>
        <v/>
      </c>
      <c r="S66" s="216">
        <f>IF(COUNTA(I66:J66)=2,"Seleccione una opcion P o I",IF(ISNUMBER(P66),LOOKUP(P66,DB!$F$74:$G$76,DB!$H$74:$H$76),""))</f>
        <v>0</v>
      </c>
      <c r="T66" s="719" t="str">
        <f>IFERROR(IF(D66+MIN(Q66:Q68)&lt;1,1,D66+MIN(Q66:Q68)),"")</f>
        <v/>
      </c>
      <c r="U66" s="719" t="str">
        <f ca="1">IFERROR(IF(R66&lt;&gt;0,IF(MATCH(E66,'SEPG-012'!$L$17:$L$21,)+R66&lt;1,1,OFFSET('SEPG-012'!$L$16:$L$21,MATCH(E66,'SEPG-012'!$L$17:$L$21,)+R66,0,1,1)),E66),E66)</f>
        <v/>
      </c>
      <c r="V66" s="719">
        <f ca="1">IFERROR(+U66*T66,)</f>
        <v>0</v>
      </c>
      <c r="W66" s="722" t="str">
        <f ca="1">IFERROR(VLOOKUP(V66,DB!$B$37:$D$61,2,FALSE),"")</f>
        <v/>
      </c>
      <c r="X66" s="804"/>
      <c r="Y66" s="836"/>
      <c r="Z66" s="140">
        <f t="shared" si="1"/>
        <v>0</v>
      </c>
      <c r="AA66" s="140">
        <f t="shared" si="2"/>
        <v>0</v>
      </c>
    </row>
    <row r="67" spans="2:27" ht="207" hidden="1" customHeight="1" x14ac:dyDescent="0.25">
      <c r="B67" s="708"/>
      <c r="C67" s="711"/>
      <c r="D67" s="725" t="str">
        <f>+'SEPG-012'!Z54</f>
        <v/>
      </c>
      <c r="E67" s="727" t="str">
        <f>+'SEPG-012'!Z55</f>
        <v/>
      </c>
      <c r="F67" s="729" t="str">
        <f>'SEPG-012'!AB54</f>
        <v/>
      </c>
      <c r="G67" s="732"/>
      <c r="H67" s="265"/>
      <c r="I67" s="115"/>
      <c r="J67" s="115"/>
      <c r="K67" s="116"/>
      <c r="L67" s="115"/>
      <c r="M67" s="115"/>
      <c r="N67" s="115"/>
      <c r="O67" s="115"/>
      <c r="P67" s="154">
        <f t="shared" si="0"/>
        <v>0</v>
      </c>
      <c r="Q67" s="717"/>
      <c r="R67" s="717"/>
      <c r="S67" s="155">
        <f>IF(COUNTA(I67:J67)=2,"Seleccione una opcion P o I",IF(ISNUMBER(P67),LOOKUP(P67,DB!$F$74:$G$76,DB!$H$74:$H$76),""))</f>
        <v>0</v>
      </c>
      <c r="T67" s="720"/>
      <c r="U67" s="720"/>
      <c r="V67" s="720"/>
      <c r="W67" s="723"/>
      <c r="X67" s="805"/>
      <c r="Y67" s="802"/>
      <c r="Z67" s="140">
        <f t="shared" si="1"/>
        <v>0</v>
      </c>
      <c r="AA67" s="140">
        <f t="shared" si="2"/>
        <v>0</v>
      </c>
    </row>
    <row r="68" spans="2:27" ht="148.5" hidden="1" customHeight="1" thickBot="1" x14ac:dyDescent="0.3">
      <c r="B68" s="708"/>
      <c r="C68" s="711"/>
      <c r="D68" s="725"/>
      <c r="E68" s="727"/>
      <c r="F68" s="749"/>
      <c r="G68" s="732"/>
      <c r="H68" s="263"/>
      <c r="I68" s="230"/>
      <c r="J68" s="230"/>
      <c r="K68" s="231"/>
      <c r="L68" s="230"/>
      <c r="M68" s="230"/>
      <c r="N68" s="230"/>
      <c r="O68" s="230"/>
      <c r="P68" s="225">
        <f t="shared" si="0"/>
        <v>0</v>
      </c>
      <c r="Q68" s="718"/>
      <c r="R68" s="718"/>
      <c r="S68" s="226">
        <f>IF(COUNTA(I68:J68)=2,"Seleccione una opcion P o I",IF(ISNUMBER(P68),LOOKUP(P68,DB!$F$74:$G$76,DB!$H$74:$H$76),""))</f>
        <v>0</v>
      </c>
      <c r="T68" s="721"/>
      <c r="U68" s="721"/>
      <c r="V68" s="721"/>
      <c r="W68" s="724"/>
      <c r="X68" s="806"/>
      <c r="Y68" s="813"/>
      <c r="Z68" s="140">
        <f t="shared" si="1"/>
        <v>0</v>
      </c>
      <c r="AA68" s="140">
        <f t="shared" si="2"/>
        <v>0</v>
      </c>
    </row>
    <row r="69" spans="2:27" ht="91.5" hidden="1" customHeight="1" x14ac:dyDescent="0.25">
      <c r="B69" s="707" t="e">
        <f>'SEPG-F-007'!#REF!</f>
        <v>#REF!</v>
      </c>
      <c r="C69" s="710" t="e">
        <f>'SEPG-F-007'!#REF!</f>
        <v>#REF!</v>
      </c>
      <c r="D69" s="212" t="str">
        <f>+'SEPG-012'!Y56</f>
        <v/>
      </c>
      <c r="E69" s="213" t="str">
        <f>+'SEPG-012'!Y57</f>
        <v/>
      </c>
      <c r="F69" s="214" t="str">
        <f>'SEPG-012'!AA56</f>
        <v/>
      </c>
      <c r="G69" s="731"/>
      <c r="H69" s="264"/>
      <c r="I69" s="229"/>
      <c r="J69" s="229"/>
      <c r="K69" s="233"/>
      <c r="L69" s="229"/>
      <c r="M69" s="229"/>
      <c r="N69" s="229"/>
      <c r="O69" s="229"/>
      <c r="P69" s="197">
        <f t="shared" si="0"/>
        <v>0</v>
      </c>
      <c r="Q69" s="716" t="str">
        <f>IFERROR(IF(AVERAGEIF(I69:I71,"X",$P69:$P71)&lt;=50,0,IF(AVERAGEIF(I69:I71,"X",$P69:$P71)&lt;=75,-1,-2)),"")</f>
        <v/>
      </c>
      <c r="R69" s="716" t="str">
        <f>IFERROR(IF(AVERAGEIF(J69:J71,"X",$P69:$P71)&lt;=50,0,IF(AVERAGEIF(J69:J71,"X",$P69:$P71)&lt;=75,-1,-2)),"")</f>
        <v/>
      </c>
      <c r="S69" s="219">
        <f>IF(COUNTA(I69:J69)=2,"Seleccione una opcion P o I",IF(ISNUMBER(P69),LOOKUP(P69,DB!$F$74:$G$76,DB!$H$74:$H$76),""))</f>
        <v>0</v>
      </c>
      <c r="T69" s="719" t="str">
        <f>IFERROR(IF(D69+MIN(Q69:Q71)&lt;1,1,D69+MIN(Q69:Q71)),"")</f>
        <v/>
      </c>
      <c r="U69" s="719" t="str">
        <f ca="1">IFERROR(IF(R69&lt;&gt;0,IF(MATCH(E69,'SEPG-012'!$L$17:$L$21,)+R69&lt;1,1,OFFSET('SEPG-012'!$L$16:$L$21,MATCH(E69,'SEPG-012'!$L$17:$L$21,)+R69,0,1,1)),E69),E69)</f>
        <v/>
      </c>
      <c r="V69" s="719">
        <f ca="1">IFERROR(+U69*T69,)</f>
        <v>0</v>
      </c>
      <c r="W69" s="722" t="str">
        <f ca="1">IFERROR(VLOOKUP(V69,DB!$B$37:$D$61,2,FALSE),"")</f>
        <v/>
      </c>
      <c r="X69" s="808"/>
      <c r="Y69" s="801"/>
      <c r="Z69" s="140">
        <f t="shared" si="1"/>
        <v>0</v>
      </c>
      <c r="AA69" s="140">
        <f t="shared" si="2"/>
        <v>0</v>
      </c>
    </row>
    <row r="70" spans="2:27" ht="34.5" hidden="1" customHeight="1" x14ac:dyDescent="0.25">
      <c r="B70" s="708"/>
      <c r="C70" s="711"/>
      <c r="D70" s="725" t="str">
        <f>+'SEPG-012'!Z56</f>
        <v/>
      </c>
      <c r="E70" s="727" t="str">
        <f>+'SEPG-012'!Z57</f>
        <v/>
      </c>
      <c r="F70" s="729" t="str">
        <f>'SEPG-012'!AB56</f>
        <v/>
      </c>
      <c r="G70" s="732"/>
      <c r="H70" s="265"/>
      <c r="I70" s="115"/>
      <c r="J70" s="115"/>
      <c r="K70" s="116"/>
      <c r="L70" s="115"/>
      <c r="M70" s="115"/>
      <c r="N70" s="115"/>
      <c r="O70" s="115"/>
      <c r="P70" s="154">
        <f t="shared" si="0"/>
        <v>0</v>
      </c>
      <c r="Q70" s="717"/>
      <c r="R70" s="717"/>
      <c r="S70" s="155">
        <f>IF(COUNTA(I70:J70)=2,"Seleccione una opcion P o I",IF(ISNUMBER(P70),LOOKUP(P70,DB!$F$74:$G$76,DB!$H$74:$H$76),""))</f>
        <v>0</v>
      </c>
      <c r="T70" s="720"/>
      <c r="U70" s="720"/>
      <c r="V70" s="720"/>
      <c r="W70" s="723"/>
      <c r="X70" s="805"/>
      <c r="Y70" s="802"/>
      <c r="Z70" s="140">
        <f t="shared" si="1"/>
        <v>0</v>
      </c>
      <c r="AA70" s="140">
        <f t="shared" si="2"/>
        <v>0</v>
      </c>
    </row>
    <row r="71" spans="2:27" ht="69" hidden="1" customHeight="1" thickBot="1" x14ac:dyDescent="0.3">
      <c r="B71" s="709"/>
      <c r="C71" s="712"/>
      <c r="D71" s="726"/>
      <c r="E71" s="728"/>
      <c r="F71" s="730"/>
      <c r="G71" s="733"/>
      <c r="H71" s="266"/>
      <c r="I71" s="202"/>
      <c r="J71" s="202"/>
      <c r="K71" s="203"/>
      <c r="L71" s="202"/>
      <c r="M71" s="202"/>
      <c r="N71" s="202"/>
      <c r="O71" s="202"/>
      <c r="P71" s="204">
        <f t="shared" si="0"/>
        <v>0</v>
      </c>
      <c r="Q71" s="718"/>
      <c r="R71" s="718"/>
      <c r="S71" s="205">
        <f>IF(COUNTA(I71:J71)=2,"Seleccione una opcion P o I",IF(ISNUMBER(P71),LOOKUP(P71,DB!$F$74:$G$76,DB!$H$74:$H$76),""))</f>
        <v>0</v>
      </c>
      <c r="T71" s="721"/>
      <c r="U71" s="721"/>
      <c r="V71" s="721"/>
      <c r="W71" s="724"/>
      <c r="X71" s="809"/>
      <c r="Y71" s="803"/>
      <c r="Z71" s="140">
        <f t="shared" si="1"/>
        <v>0</v>
      </c>
      <c r="AA71" s="140">
        <f t="shared" si="2"/>
        <v>0</v>
      </c>
    </row>
    <row r="72" spans="2:27" ht="126" hidden="1" customHeight="1" x14ac:dyDescent="0.25">
      <c r="B72" s="708" t="e">
        <f>'SEPG-F-007'!#REF!</f>
        <v>#REF!</v>
      </c>
      <c r="C72" s="711" t="e">
        <f>'SEPG-F-007'!#REF!</f>
        <v>#REF!</v>
      </c>
      <c r="D72" s="389" t="str">
        <f>+'SEPG-012'!Y68</f>
        <v/>
      </c>
      <c r="E72" s="390" t="str">
        <f>+'SEPG-012'!Y69</f>
        <v/>
      </c>
      <c r="F72" s="215" t="str">
        <f>'SEPG-012'!AA68</f>
        <v/>
      </c>
      <c r="G72" s="732"/>
      <c r="H72" s="267"/>
      <c r="I72" s="227"/>
      <c r="J72" s="227"/>
      <c r="K72" s="232"/>
      <c r="L72" s="227"/>
      <c r="M72" s="227"/>
      <c r="N72" s="227"/>
      <c r="O72" s="227"/>
      <c r="P72" s="193">
        <f t="shared" si="0"/>
        <v>0</v>
      </c>
      <c r="Q72" s="716" t="str">
        <f>IFERROR(IF(AVERAGEIF(I72:I74,"X",$P72:$P74)&lt;=50,0,IF(AVERAGEIF(I72:I74,"X",$P72:$P74)&lt;=75,-1,-2)),"")</f>
        <v/>
      </c>
      <c r="R72" s="716" t="str">
        <f>IFERROR(IF(AVERAGEIF(J72:J74,"X",$P72:$P74)&lt;=50,0,IF(AVERAGEIF(J72:J74,"X",$P72:$P74)&lt;=75,-1,-2)),"")</f>
        <v/>
      </c>
      <c r="S72" s="216">
        <f>IF(COUNTA(I72:J72)=2,"Seleccione una opcion P o I",IF(ISNUMBER(P72),LOOKUP(P72,DB!$F$74:$G$76,DB!$H$74:$H$76),""))</f>
        <v>0</v>
      </c>
      <c r="T72" s="719" t="str">
        <f>IFERROR(IF(D72+MIN(Q72:Q74)&lt;1,1,D72+MIN(Q72:Q74)),"")</f>
        <v/>
      </c>
      <c r="U72" s="719" t="str">
        <f ca="1">IFERROR(IF(R72&lt;&gt;0,IF(MATCH(E72,'SEPG-012'!$L$17:$L$21,)+R72&lt;1,1,OFFSET('SEPG-012'!$L$16:$L$21,MATCH(E72,'SEPG-012'!$L$17:$L$21,)+R72,0,1,1)),E72),E72)</f>
        <v/>
      </c>
      <c r="V72" s="719">
        <f ca="1">IFERROR(+U72*T72,)</f>
        <v>0</v>
      </c>
      <c r="W72" s="722" t="str">
        <f ca="1">IFERROR(VLOOKUP(V72,DB!$B$37:$D$61,2,FALSE),"")</f>
        <v/>
      </c>
      <c r="X72" s="804"/>
      <c r="Y72" s="836"/>
      <c r="Z72" s="140">
        <f t="shared" si="1"/>
        <v>0</v>
      </c>
      <c r="AA72" s="140">
        <f t="shared" si="2"/>
        <v>0</v>
      </c>
    </row>
    <row r="73" spans="2:27" ht="126" hidden="1" customHeight="1" x14ac:dyDescent="0.25">
      <c r="B73" s="708"/>
      <c r="C73" s="711"/>
      <c r="D73" s="725" t="str">
        <f>+'SEPG-012'!Z68</f>
        <v/>
      </c>
      <c r="E73" s="727" t="str">
        <f>+'SEPG-012'!Z69</f>
        <v/>
      </c>
      <c r="F73" s="729" t="str">
        <f>'SEPG-012'!AB68</f>
        <v/>
      </c>
      <c r="G73" s="732"/>
      <c r="H73" s="265"/>
      <c r="I73" s="115"/>
      <c r="J73" s="115"/>
      <c r="K73" s="116"/>
      <c r="L73" s="115"/>
      <c r="M73" s="115"/>
      <c r="N73" s="115"/>
      <c r="O73" s="115"/>
      <c r="P73" s="154">
        <f t="shared" si="0"/>
        <v>0</v>
      </c>
      <c r="Q73" s="717"/>
      <c r="R73" s="717"/>
      <c r="S73" s="155">
        <f>IF(COUNTA(I73:J73)=2,"Seleccione una opcion P o I",IF(ISNUMBER(P73),LOOKUP(P73,DB!$F$74:$G$76,DB!$H$74:$H$76),""))</f>
        <v>0</v>
      </c>
      <c r="T73" s="720"/>
      <c r="U73" s="720"/>
      <c r="V73" s="720"/>
      <c r="W73" s="723"/>
      <c r="X73" s="805"/>
      <c r="Y73" s="802"/>
      <c r="Z73" s="140">
        <f t="shared" si="1"/>
        <v>0</v>
      </c>
      <c r="AA73" s="140">
        <f t="shared" si="2"/>
        <v>0</v>
      </c>
    </row>
    <row r="74" spans="2:27" ht="126" hidden="1" customHeight="1" thickBot="1" x14ac:dyDescent="0.3">
      <c r="B74" s="709"/>
      <c r="C74" s="712"/>
      <c r="D74" s="726"/>
      <c r="E74" s="728"/>
      <c r="F74" s="730"/>
      <c r="G74" s="733"/>
      <c r="H74" s="266"/>
      <c r="I74" s="202"/>
      <c r="J74" s="202"/>
      <c r="K74" s="203"/>
      <c r="L74" s="202"/>
      <c r="M74" s="202"/>
      <c r="N74" s="202"/>
      <c r="O74" s="202"/>
      <c r="P74" s="204">
        <f t="shared" si="0"/>
        <v>0</v>
      </c>
      <c r="Q74" s="718"/>
      <c r="R74" s="718"/>
      <c r="S74" s="205">
        <f>IF(COUNTA(I74:J74)=2,"Seleccione una opcion P o I",IF(ISNUMBER(P74),LOOKUP(P74,DB!$F$74:$G$76,DB!$H$74:$H$76),""))</f>
        <v>0</v>
      </c>
      <c r="T74" s="721"/>
      <c r="U74" s="721"/>
      <c r="V74" s="721"/>
      <c r="W74" s="724"/>
      <c r="X74" s="809"/>
      <c r="Y74" s="803"/>
      <c r="Z74" s="140">
        <f t="shared" si="1"/>
        <v>0</v>
      </c>
      <c r="AA74" s="140">
        <f t="shared" si="2"/>
        <v>0</v>
      </c>
    </row>
    <row r="75" spans="2:27" ht="91.5" customHeight="1" x14ac:dyDescent="0.25"/>
    <row r="77" spans="2:27" s="157" customFormat="1" ht="18.75" thickBot="1" x14ac:dyDescent="0.3">
      <c r="B77" s="156" t="str">
        <f>+'SEPG-F-040'!B58</f>
        <v>Adaptado por Grupo Interno de Trabajo de Riesgos para la ANI del formato sugerido por la Oficina Control Interno</v>
      </c>
      <c r="D77" s="158"/>
      <c r="E77" s="158"/>
      <c r="F77" s="158"/>
      <c r="G77" s="159"/>
      <c r="P77" s="160"/>
      <c r="Q77" s="160"/>
      <c r="R77" s="160"/>
    </row>
    <row r="78" spans="2:27" s="141" customFormat="1" ht="30.75" customHeight="1" x14ac:dyDescent="0.2">
      <c r="B78" s="830" t="s">
        <v>59</v>
      </c>
      <c r="C78" s="747"/>
      <c r="D78" s="747"/>
      <c r="E78" s="747"/>
      <c r="F78" s="747"/>
      <c r="G78" s="747"/>
      <c r="H78" s="747"/>
      <c r="I78" s="747"/>
      <c r="J78" s="831"/>
      <c r="K78" s="746" t="s">
        <v>60</v>
      </c>
      <c r="L78" s="747"/>
      <c r="M78" s="747"/>
      <c r="N78" s="747"/>
      <c r="O78" s="748"/>
      <c r="P78" s="830" t="s">
        <v>101</v>
      </c>
      <c r="Q78" s="747"/>
      <c r="R78" s="747"/>
      <c r="S78" s="747"/>
      <c r="T78" s="747"/>
      <c r="U78" s="747"/>
      <c r="V78" s="747"/>
      <c r="W78" s="747"/>
      <c r="X78" s="747"/>
      <c r="Y78" s="831"/>
    </row>
    <row r="79" spans="2:27" ht="30" customHeight="1" thickBot="1" x14ac:dyDescent="0.3">
      <c r="B79" s="837" t="s">
        <v>138</v>
      </c>
      <c r="C79" s="744"/>
      <c r="D79" s="744"/>
      <c r="E79" s="744"/>
      <c r="F79" s="744"/>
      <c r="G79" s="744" t="s">
        <v>103</v>
      </c>
      <c r="H79" s="744"/>
      <c r="I79" s="744"/>
      <c r="J79" s="745"/>
      <c r="K79" s="753" t="s">
        <v>61</v>
      </c>
      <c r="L79" s="744"/>
      <c r="M79" s="744"/>
      <c r="N79" s="744" t="s">
        <v>62</v>
      </c>
      <c r="O79" s="750"/>
      <c r="P79" s="751" t="s">
        <v>139</v>
      </c>
      <c r="Q79" s="752"/>
      <c r="R79" s="752"/>
      <c r="S79" s="752"/>
      <c r="T79" s="752"/>
      <c r="U79" s="753"/>
      <c r="V79" s="744" t="s">
        <v>106</v>
      </c>
      <c r="W79" s="744"/>
      <c r="X79" s="744"/>
      <c r="Y79" s="745"/>
    </row>
    <row r="80" spans="2:27" ht="30" customHeight="1" x14ac:dyDescent="0.25">
      <c r="B80" s="814" t="s">
        <v>266</v>
      </c>
      <c r="C80" s="815"/>
      <c r="D80" s="815"/>
      <c r="E80" s="815"/>
      <c r="F80" s="816"/>
      <c r="G80" s="820"/>
      <c r="H80" s="821"/>
      <c r="I80" s="821"/>
      <c r="J80" s="822"/>
      <c r="K80" s="814" t="s">
        <v>441</v>
      </c>
      <c r="L80" s="815"/>
      <c r="M80" s="816"/>
      <c r="N80" s="820"/>
      <c r="O80" s="822"/>
      <c r="P80" s="832" t="s">
        <v>441</v>
      </c>
      <c r="Q80" s="833"/>
      <c r="R80" s="833"/>
      <c r="S80" s="833"/>
      <c r="T80" s="833"/>
      <c r="U80" s="833"/>
      <c r="V80" s="826"/>
      <c r="W80" s="826"/>
      <c r="X80" s="826"/>
      <c r="Y80" s="827"/>
    </row>
    <row r="81" spans="2:25" ht="30" customHeight="1" thickBot="1" x14ac:dyDescent="0.3">
      <c r="B81" s="817"/>
      <c r="C81" s="818"/>
      <c r="D81" s="818"/>
      <c r="E81" s="818"/>
      <c r="F81" s="819"/>
      <c r="G81" s="823"/>
      <c r="H81" s="824"/>
      <c r="I81" s="824"/>
      <c r="J81" s="825"/>
      <c r="K81" s="817"/>
      <c r="L81" s="818"/>
      <c r="M81" s="819"/>
      <c r="N81" s="823"/>
      <c r="O81" s="825"/>
      <c r="P81" s="834"/>
      <c r="Q81" s="835"/>
      <c r="R81" s="835"/>
      <c r="S81" s="835"/>
      <c r="T81" s="835"/>
      <c r="U81" s="835"/>
      <c r="V81" s="828"/>
      <c r="W81" s="828"/>
      <c r="X81" s="828"/>
      <c r="Y81" s="829"/>
    </row>
  </sheetData>
  <sheetProtection sheet="1" objects="1" scenarios="1"/>
  <mergeCells count="284">
    <mergeCell ref="X9:Y9"/>
    <mergeCell ref="X21:Y22"/>
    <mergeCell ref="Y60:Y62"/>
    <mergeCell ref="Y63:Y65"/>
    <mergeCell ref="X66:X68"/>
    <mergeCell ref="W69:W71"/>
    <mergeCell ref="Y69:Y71"/>
    <mergeCell ref="X54:X56"/>
    <mergeCell ref="X69:X71"/>
    <mergeCell ref="Y54:Y56"/>
    <mergeCell ref="Y66:Y68"/>
    <mergeCell ref="X57:X59"/>
    <mergeCell ref="X60:X62"/>
    <mergeCell ref="X63:X65"/>
    <mergeCell ref="G13:Y13"/>
    <mergeCell ref="G14:Y14"/>
    <mergeCell ref="B18:L19"/>
    <mergeCell ref="B17:L17"/>
    <mergeCell ref="Y42:Y44"/>
    <mergeCell ref="X42:X44"/>
    <mergeCell ref="F9:W9"/>
    <mergeCell ref="Q22:Q23"/>
    <mergeCell ref="R22:R23"/>
    <mergeCell ref="P22:P23"/>
    <mergeCell ref="B80:F81"/>
    <mergeCell ref="G80:J81"/>
    <mergeCell ref="K80:M81"/>
    <mergeCell ref="N80:O81"/>
    <mergeCell ref="V80:Y81"/>
    <mergeCell ref="B72:B74"/>
    <mergeCell ref="C72:C74"/>
    <mergeCell ref="G72:G74"/>
    <mergeCell ref="W72:W74"/>
    <mergeCell ref="P78:Y78"/>
    <mergeCell ref="P80:U81"/>
    <mergeCell ref="X72:X74"/>
    <mergeCell ref="B78:J78"/>
    <mergeCell ref="K79:M79"/>
    <mergeCell ref="Y72:Y74"/>
    <mergeCell ref="D73:D74"/>
    <mergeCell ref="E73:E74"/>
    <mergeCell ref="F73:F74"/>
    <mergeCell ref="B79:F79"/>
    <mergeCell ref="T24:T26"/>
    <mergeCell ref="F46:F47"/>
    <mergeCell ref="G42:G44"/>
    <mergeCell ref="U24:U26"/>
    <mergeCell ref="T27:T29"/>
    <mergeCell ref="T30:T32"/>
    <mergeCell ref="T39:T41"/>
    <mergeCell ref="V27:V29"/>
    <mergeCell ref="V30:V32"/>
    <mergeCell ref="V39:V41"/>
    <mergeCell ref="Y45:Y47"/>
    <mergeCell ref="Y48:Y50"/>
    <mergeCell ref="X48:X50"/>
    <mergeCell ref="Y51:Y53"/>
    <mergeCell ref="Y24:Y26"/>
    <mergeCell ref="X30:X32"/>
    <mergeCell ref="X24:X26"/>
    <mergeCell ref="Y30:Y32"/>
    <mergeCell ref="X45:X47"/>
    <mergeCell ref="X51:X53"/>
    <mergeCell ref="X36:X38"/>
    <mergeCell ref="Y36:Y38"/>
    <mergeCell ref="X33:X35"/>
    <mergeCell ref="Y33:Y35"/>
    <mergeCell ref="Y57:Y59"/>
    <mergeCell ref="X39:X41"/>
    <mergeCell ref="Y39:Y41"/>
    <mergeCell ref="Y27:Y29"/>
    <mergeCell ref="X27:X29"/>
    <mergeCell ref="D70:D71"/>
    <mergeCell ref="E70:E71"/>
    <mergeCell ref="F70:F71"/>
    <mergeCell ref="T69:T71"/>
    <mergeCell ref="U69:U71"/>
    <mergeCell ref="G63:G65"/>
    <mergeCell ref="T63:T65"/>
    <mergeCell ref="U63:U65"/>
    <mergeCell ref="V63:V65"/>
    <mergeCell ref="W63:W65"/>
    <mergeCell ref="D64:D65"/>
    <mergeCell ref="E64:E65"/>
    <mergeCell ref="F64:F65"/>
    <mergeCell ref="Q63:Q65"/>
    <mergeCell ref="D61:D62"/>
    <mergeCell ref="G39:G41"/>
    <mergeCell ref="T42:T44"/>
    <mergeCell ref="G48:G50"/>
    <mergeCell ref="T60:T62"/>
    <mergeCell ref="W66:W68"/>
    <mergeCell ref="D67:D68"/>
    <mergeCell ref="E67:E68"/>
    <mergeCell ref="F67:F68"/>
    <mergeCell ref="G69:G71"/>
    <mergeCell ref="V69:V71"/>
    <mergeCell ref="B66:B68"/>
    <mergeCell ref="C66:C68"/>
    <mergeCell ref="G66:G68"/>
    <mergeCell ref="T66:T68"/>
    <mergeCell ref="U66:U68"/>
    <mergeCell ref="V66:V68"/>
    <mergeCell ref="Q66:Q68"/>
    <mergeCell ref="R66:R68"/>
    <mergeCell ref="Q69:Q71"/>
    <mergeCell ref="R69:R71"/>
    <mergeCell ref="G60:G62"/>
    <mergeCell ref="B69:B71"/>
    <mergeCell ref="C69:C71"/>
    <mergeCell ref="T72:T74"/>
    <mergeCell ref="U72:U74"/>
    <mergeCell ref="V72:V74"/>
    <mergeCell ref="Q72:Q74"/>
    <mergeCell ref="R72:R74"/>
    <mergeCell ref="C60:C62"/>
    <mergeCell ref="R63:R65"/>
    <mergeCell ref="Q60:Q62"/>
    <mergeCell ref="R60:R62"/>
    <mergeCell ref="U60:U62"/>
    <mergeCell ref="B60:B62"/>
    <mergeCell ref="C63:C65"/>
    <mergeCell ref="B63:B65"/>
    <mergeCell ref="D25:D26"/>
    <mergeCell ref="E25:E26"/>
    <mergeCell ref="D28:D29"/>
    <mergeCell ref="E28:E29"/>
    <mergeCell ref="C48:C50"/>
    <mergeCell ref="E61:E62"/>
    <mergeCell ref="F25:F26"/>
    <mergeCell ref="D40:D41"/>
    <mergeCell ref="E40:E41"/>
    <mergeCell ref="C39:C41"/>
    <mergeCell ref="F31:F32"/>
    <mergeCell ref="C45:C47"/>
    <mergeCell ref="D46:D47"/>
    <mergeCell ref="E46:E47"/>
    <mergeCell ref="E31:E32"/>
    <mergeCell ref="D31:D32"/>
    <mergeCell ref="C24:C26"/>
    <mergeCell ref="C30:C32"/>
    <mergeCell ref="F61:F62"/>
    <mergeCell ref="F40:F41"/>
    <mergeCell ref="B5:S5"/>
    <mergeCell ref="F28:F29"/>
    <mergeCell ref="B14:F14"/>
    <mergeCell ref="B13:F13"/>
    <mergeCell ref="B10:C10"/>
    <mergeCell ref="B30:B32"/>
    <mergeCell ref="G27:G29"/>
    <mergeCell ref="C27:C29"/>
    <mergeCell ref="B27:B29"/>
    <mergeCell ref="G30:G32"/>
    <mergeCell ref="B6:E9"/>
    <mergeCell ref="B24:B26"/>
    <mergeCell ref="G24:G26"/>
    <mergeCell ref="F6:W6"/>
    <mergeCell ref="F8:W8"/>
    <mergeCell ref="F7:W7"/>
    <mergeCell ref="S22:S23"/>
    <mergeCell ref="B16:L16"/>
    <mergeCell ref="B12:Y12"/>
    <mergeCell ref="T22:T23"/>
    <mergeCell ref="B21:F22"/>
    <mergeCell ref="N21:O22"/>
    <mergeCell ref="G21:M22"/>
    <mergeCell ref="T11:W11"/>
    <mergeCell ref="W22:W23"/>
    <mergeCell ref="T21:W21"/>
    <mergeCell ref="P21:S21"/>
    <mergeCell ref="W24:W26"/>
    <mergeCell ref="W27:W29"/>
    <mergeCell ref="W30:W32"/>
    <mergeCell ref="W39:W41"/>
    <mergeCell ref="T57:T59"/>
    <mergeCell ref="Q51:Q53"/>
    <mergeCell ref="R24:R26"/>
    <mergeCell ref="Q27:Q29"/>
    <mergeCell ref="R27:R29"/>
    <mergeCell ref="Q30:Q32"/>
    <mergeCell ref="R30:R32"/>
    <mergeCell ref="Q39:Q41"/>
    <mergeCell ref="R39:R41"/>
    <mergeCell ref="Q24:Q26"/>
    <mergeCell ref="W36:W38"/>
    <mergeCell ref="V24:V26"/>
    <mergeCell ref="U27:U29"/>
    <mergeCell ref="U30:U32"/>
    <mergeCell ref="V57:V59"/>
    <mergeCell ref="U39:U41"/>
    <mergeCell ref="T54:T56"/>
    <mergeCell ref="U22:U23"/>
    <mergeCell ref="V22:V23"/>
    <mergeCell ref="G79:J79"/>
    <mergeCell ref="K78:O78"/>
    <mergeCell ref="V60:V62"/>
    <mergeCell ref="E55:E56"/>
    <mergeCell ref="F55:F56"/>
    <mergeCell ref="B45:B47"/>
    <mergeCell ref="R51:R53"/>
    <mergeCell ref="N79:O79"/>
    <mergeCell ref="V79:Y79"/>
    <mergeCell ref="P79:U79"/>
    <mergeCell ref="B54:B56"/>
    <mergeCell ref="C54:C56"/>
    <mergeCell ref="G54:G56"/>
    <mergeCell ref="T45:T47"/>
    <mergeCell ref="V54:V56"/>
    <mergeCell ref="V51:V53"/>
    <mergeCell ref="W51:W53"/>
    <mergeCell ref="W45:W47"/>
    <mergeCell ref="T51:T53"/>
    <mergeCell ref="W54:W56"/>
    <mergeCell ref="W60:W62"/>
    <mergeCell ref="W48:W50"/>
    <mergeCell ref="W42:W44"/>
    <mergeCell ref="D43:D44"/>
    <mergeCell ref="E43:E44"/>
    <mergeCell ref="F43:F44"/>
    <mergeCell ref="G45:G47"/>
    <mergeCell ref="V45:V47"/>
    <mergeCell ref="B42:B44"/>
    <mergeCell ref="C42:C44"/>
    <mergeCell ref="T48:T50"/>
    <mergeCell ref="V48:V50"/>
    <mergeCell ref="D49:D50"/>
    <mergeCell ref="E49:E50"/>
    <mergeCell ref="F49:F50"/>
    <mergeCell ref="Q42:Q44"/>
    <mergeCell ref="R42:R44"/>
    <mergeCell ref="Q45:Q47"/>
    <mergeCell ref="R45:R47"/>
    <mergeCell ref="Q48:Q50"/>
    <mergeCell ref="R48:R50"/>
    <mergeCell ref="U48:U50"/>
    <mergeCell ref="U45:U47"/>
    <mergeCell ref="V42:V44"/>
    <mergeCell ref="B48:B50"/>
    <mergeCell ref="W57:W59"/>
    <mergeCell ref="D58:D59"/>
    <mergeCell ref="E58:E59"/>
    <mergeCell ref="F58:F59"/>
    <mergeCell ref="Q54:Q56"/>
    <mergeCell ref="R54:R56"/>
    <mergeCell ref="Q57:Q59"/>
    <mergeCell ref="R57:R59"/>
    <mergeCell ref="F52:F53"/>
    <mergeCell ref="D55:D56"/>
    <mergeCell ref="U54:U56"/>
    <mergeCell ref="U51:U53"/>
    <mergeCell ref="U57:U59"/>
    <mergeCell ref="B36:B38"/>
    <mergeCell ref="C36:C38"/>
    <mergeCell ref="G36:G38"/>
    <mergeCell ref="Q36:Q38"/>
    <mergeCell ref="R36:R38"/>
    <mergeCell ref="T36:T38"/>
    <mergeCell ref="U36:U38"/>
    <mergeCell ref="V36:V38"/>
    <mergeCell ref="B57:B59"/>
    <mergeCell ref="C57:C59"/>
    <mergeCell ref="G57:G59"/>
    <mergeCell ref="B51:B53"/>
    <mergeCell ref="C51:C53"/>
    <mergeCell ref="G51:G53"/>
    <mergeCell ref="D52:D53"/>
    <mergeCell ref="E52:E53"/>
    <mergeCell ref="U42:U44"/>
    <mergeCell ref="D37:D38"/>
    <mergeCell ref="E37:E38"/>
    <mergeCell ref="F37:F38"/>
    <mergeCell ref="B39:B41"/>
    <mergeCell ref="B33:B35"/>
    <mergeCell ref="C33:C35"/>
    <mergeCell ref="G33:G35"/>
    <mergeCell ref="Q33:Q35"/>
    <mergeCell ref="R33:R35"/>
    <mergeCell ref="T33:T35"/>
    <mergeCell ref="U33:U35"/>
    <mergeCell ref="V33:V35"/>
    <mergeCell ref="W33:W35"/>
    <mergeCell ref="D34:D35"/>
    <mergeCell ref="E34:E35"/>
    <mergeCell ref="F34:F35"/>
  </mergeCells>
  <phoneticPr fontId="5" type="noConversion"/>
  <conditionalFormatting sqref="F63 F66 F69 F72">
    <cfRule type="containsText" dxfId="392" priority="841" stopIfTrue="1" operator="containsText" text="Riesgo Baja">
      <formula>NOT(ISERROR(SEARCH("Riesgo Baja",F63)))</formula>
    </cfRule>
    <cfRule type="containsText" dxfId="391" priority="862" stopIfTrue="1" operator="containsText" text="riesgo Extrema">
      <formula>NOT(ISERROR(SEARCH("riesgo Extrema",F63)))</formula>
    </cfRule>
    <cfRule type="containsText" dxfId="390" priority="863" stopIfTrue="1" operator="containsText" text="riesgo Alta">
      <formula>NOT(ISERROR(SEARCH("riesgo Alta",F63)))</formula>
    </cfRule>
    <cfRule type="containsText" dxfId="389" priority="864" stopIfTrue="1" operator="containsText" text="riesgo Moderada">
      <formula>NOT(ISERROR(SEARCH("riesgo Moderada",F63)))</formula>
    </cfRule>
    <cfRule type="containsText" dxfId="388" priority="865" stopIfTrue="1" operator="containsText" text=" riesgo Baja">
      <formula>NOT(ISERROR(SEARCH(" riesgo Baja",F63)))</formula>
    </cfRule>
  </conditionalFormatting>
  <conditionalFormatting sqref="Y27:Y29">
    <cfRule type="containsText" dxfId="387" priority="533" stopIfTrue="1" operator="containsText" text="Riesgo Ata">
      <formula>NOT(ISERROR(SEARCH("Riesgo Ata",Y27)))</formula>
    </cfRule>
    <cfRule type="containsText" dxfId="386" priority="534" stopIfTrue="1" operator="containsText" text="Riesgo Moderada">
      <formula>NOT(ISERROR(SEARCH("Riesgo Moderada",Y27)))</formula>
    </cfRule>
    <cfRule type="containsText" dxfId="385" priority="535" stopIfTrue="1" operator="containsText" text="Riesgo Bajo">
      <formula>NOT(ISERROR(SEARCH("Riesgo Bajo",Y27)))</formula>
    </cfRule>
    <cfRule type="containsText" dxfId="384" priority="536" stopIfTrue="1" operator="containsText" text="Riesgo Alto">
      <formula>NOT(ISERROR(SEARCH("Riesgo Alto",Y27)))</formula>
    </cfRule>
    <cfRule type="containsText" dxfId="383" priority="537" stopIfTrue="1" operator="containsText" text="Riesgo Extremo">
      <formula>NOT(ISERROR(SEARCH("Riesgo Extremo",Y27)))</formula>
    </cfRule>
  </conditionalFormatting>
  <conditionalFormatting sqref="Y27:Y29">
    <cfRule type="containsText" dxfId="382" priority="532" stopIfTrue="1" operator="containsText" text="Riesgo Extrema">
      <formula>NOT(ISERROR(SEARCH("Riesgo Extrema",Y27)))</formula>
    </cfRule>
  </conditionalFormatting>
  <conditionalFormatting sqref="X27:X29">
    <cfRule type="containsText" dxfId="381" priority="527" stopIfTrue="1" operator="containsText" text="Riesgo Ata">
      <formula>NOT(ISERROR(SEARCH("Riesgo Ata",X27)))</formula>
    </cfRule>
    <cfRule type="containsText" dxfId="380" priority="528" stopIfTrue="1" operator="containsText" text="Riesgo Moderada">
      <formula>NOT(ISERROR(SEARCH("Riesgo Moderada",X27)))</formula>
    </cfRule>
    <cfRule type="containsText" dxfId="379" priority="529" stopIfTrue="1" operator="containsText" text="Riesgo Bajo">
      <formula>NOT(ISERROR(SEARCH("Riesgo Bajo",X27)))</formula>
    </cfRule>
    <cfRule type="containsText" dxfId="378" priority="530" stopIfTrue="1" operator="containsText" text="Riesgo Alto">
      <formula>NOT(ISERROR(SEARCH("Riesgo Alto",X27)))</formula>
    </cfRule>
    <cfRule type="containsText" dxfId="377" priority="531" stopIfTrue="1" operator="containsText" text="Riesgo Extremo">
      <formula>NOT(ISERROR(SEARCH("Riesgo Extremo",X27)))</formula>
    </cfRule>
  </conditionalFormatting>
  <conditionalFormatting sqref="X27:X29">
    <cfRule type="containsText" dxfId="376" priority="526" stopIfTrue="1" operator="containsText" text="Riesgo Extrema">
      <formula>NOT(ISERROR(SEARCH("Riesgo Extrema",X27)))</formula>
    </cfRule>
  </conditionalFormatting>
  <conditionalFormatting sqref="Y39:Y41">
    <cfRule type="containsText" dxfId="375" priority="521" stopIfTrue="1" operator="containsText" text="Riesgo Ata">
      <formula>NOT(ISERROR(SEARCH("Riesgo Ata",Y39)))</formula>
    </cfRule>
    <cfRule type="containsText" dxfId="374" priority="522" stopIfTrue="1" operator="containsText" text="Riesgo Moderada">
      <formula>NOT(ISERROR(SEARCH("Riesgo Moderada",Y39)))</formula>
    </cfRule>
    <cfRule type="containsText" dxfId="373" priority="523" stopIfTrue="1" operator="containsText" text="Riesgo Bajo">
      <formula>NOT(ISERROR(SEARCH("Riesgo Bajo",Y39)))</formula>
    </cfRule>
    <cfRule type="containsText" dxfId="372" priority="524" stopIfTrue="1" operator="containsText" text="Riesgo Alto">
      <formula>NOT(ISERROR(SEARCH("Riesgo Alto",Y39)))</formula>
    </cfRule>
    <cfRule type="containsText" dxfId="371" priority="525" stopIfTrue="1" operator="containsText" text="Riesgo Extremo">
      <formula>NOT(ISERROR(SEARCH("Riesgo Extremo",Y39)))</formula>
    </cfRule>
  </conditionalFormatting>
  <conditionalFormatting sqref="Y39:Y41">
    <cfRule type="containsText" dxfId="370" priority="520" stopIfTrue="1" operator="containsText" text="Riesgo Extrema">
      <formula>NOT(ISERROR(SEARCH("Riesgo Extrema",Y39)))</formula>
    </cfRule>
  </conditionalFormatting>
  <conditionalFormatting sqref="Y42:Y44">
    <cfRule type="containsText" dxfId="369" priority="515" stopIfTrue="1" operator="containsText" text="Riesgo Ata">
      <formula>NOT(ISERROR(SEARCH("Riesgo Ata",Y42)))</formula>
    </cfRule>
    <cfRule type="containsText" dxfId="368" priority="516" stopIfTrue="1" operator="containsText" text="Riesgo Moderada">
      <formula>NOT(ISERROR(SEARCH("Riesgo Moderada",Y42)))</formula>
    </cfRule>
    <cfRule type="containsText" dxfId="367" priority="517" stopIfTrue="1" operator="containsText" text="Riesgo Bajo">
      <formula>NOT(ISERROR(SEARCH("Riesgo Bajo",Y42)))</formula>
    </cfRule>
    <cfRule type="containsText" dxfId="366" priority="518" stopIfTrue="1" operator="containsText" text="Riesgo Alto">
      <formula>NOT(ISERROR(SEARCH("Riesgo Alto",Y42)))</formula>
    </cfRule>
    <cfRule type="containsText" dxfId="365" priority="519" stopIfTrue="1" operator="containsText" text="Riesgo Extremo">
      <formula>NOT(ISERROR(SEARCH("Riesgo Extremo",Y42)))</formula>
    </cfRule>
  </conditionalFormatting>
  <conditionalFormatting sqref="Y42:Y44">
    <cfRule type="containsText" dxfId="364" priority="514" stopIfTrue="1" operator="containsText" text="Riesgo Extrema">
      <formula>NOT(ISERROR(SEARCH("Riesgo Extrema",Y42)))</formula>
    </cfRule>
  </conditionalFormatting>
  <conditionalFormatting sqref="X42:X44">
    <cfRule type="containsText" dxfId="363" priority="509" stopIfTrue="1" operator="containsText" text="Riesgo Ata">
      <formula>NOT(ISERROR(SEARCH("Riesgo Ata",X42)))</formula>
    </cfRule>
    <cfRule type="containsText" dxfId="362" priority="510" stopIfTrue="1" operator="containsText" text="Riesgo Moderada">
      <formula>NOT(ISERROR(SEARCH("Riesgo Moderada",X42)))</formula>
    </cfRule>
    <cfRule type="containsText" dxfId="361" priority="511" stopIfTrue="1" operator="containsText" text="Riesgo Bajo">
      <formula>NOT(ISERROR(SEARCH("Riesgo Bajo",X42)))</formula>
    </cfRule>
    <cfRule type="containsText" dxfId="360" priority="512" stopIfTrue="1" operator="containsText" text="Riesgo Alto">
      <formula>NOT(ISERROR(SEARCH("Riesgo Alto",X42)))</formula>
    </cfRule>
    <cfRule type="containsText" dxfId="359" priority="513" stopIfTrue="1" operator="containsText" text="Riesgo Extremo">
      <formula>NOT(ISERROR(SEARCH("Riesgo Extremo",X42)))</formula>
    </cfRule>
  </conditionalFormatting>
  <conditionalFormatting sqref="X42:X44">
    <cfRule type="containsText" dxfId="358" priority="508" stopIfTrue="1" operator="containsText" text="Riesgo Extrema">
      <formula>NOT(ISERROR(SEARCH("Riesgo Extrema",X42)))</formula>
    </cfRule>
  </conditionalFormatting>
  <conditionalFormatting sqref="Y51:Y74">
    <cfRule type="containsText" dxfId="357" priority="479" stopIfTrue="1" operator="containsText" text="Riesgo Ata">
      <formula>NOT(ISERROR(SEARCH("Riesgo Ata",Y51)))</formula>
    </cfRule>
    <cfRule type="containsText" dxfId="356" priority="480" stopIfTrue="1" operator="containsText" text="Riesgo Moderada">
      <formula>NOT(ISERROR(SEARCH("Riesgo Moderada",Y51)))</formula>
    </cfRule>
    <cfRule type="containsText" dxfId="355" priority="481" stopIfTrue="1" operator="containsText" text="Riesgo Bajo">
      <formula>NOT(ISERROR(SEARCH("Riesgo Bajo",Y51)))</formula>
    </cfRule>
    <cfRule type="containsText" dxfId="354" priority="482" stopIfTrue="1" operator="containsText" text="Riesgo Alto">
      <formula>NOT(ISERROR(SEARCH("Riesgo Alto",Y51)))</formula>
    </cfRule>
    <cfRule type="containsText" dxfId="353" priority="483" stopIfTrue="1" operator="containsText" text="Riesgo Extremo">
      <formula>NOT(ISERROR(SEARCH("Riesgo Extremo",Y51)))</formula>
    </cfRule>
  </conditionalFormatting>
  <conditionalFormatting sqref="Y51:Y74">
    <cfRule type="containsText" dxfId="352" priority="478" stopIfTrue="1" operator="containsText" text="Riesgo Extrema">
      <formula>NOT(ISERROR(SEARCH("Riesgo Extrema",Y51)))</formula>
    </cfRule>
  </conditionalFormatting>
  <conditionalFormatting sqref="X51:X74">
    <cfRule type="containsText" dxfId="351" priority="473" stopIfTrue="1" operator="containsText" text="Riesgo Ata">
      <formula>NOT(ISERROR(SEARCH("Riesgo Ata",X51)))</formula>
    </cfRule>
    <cfRule type="containsText" dxfId="350" priority="474" stopIfTrue="1" operator="containsText" text="Riesgo Moderada">
      <formula>NOT(ISERROR(SEARCH("Riesgo Moderada",X51)))</formula>
    </cfRule>
    <cfRule type="containsText" dxfId="349" priority="475" stopIfTrue="1" operator="containsText" text="Riesgo Bajo">
      <formula>NOT(ISERROR(SEARCH("Riesgo Bajo",X51)))</formula>
    </cfRule>
    <cfRule type="containsText" dxfId="348" priority="476" stopIfTrue="1" operator="containsText" text="Riesgo Alto">
      <formula>NOT(ISERROR(SEARCH("Riesgo Alto",X51)))</formula>
    </cfRule>
    <cfRule type="containsText" dxfId="347" priority="477" stopIfTrue="1" operator="containsText" text="Riesgo Extremo">
      <formula>NOT(ISERROR(SEARCH("Riesgo Extremo",X51)))</formula>
    </cfRule>
  </conditionalFormatting>
  <conditionalFormatting sqref="X51:X74">
    <cfRule type="containsText" dxfId="346" priority="472" stopIfTrue="1" operator="containsText" text="Riesgo Extrema">
      <formula>NOT(ISERROR(SEARCH("Riesgo Extrema",X51)))</formula>
    </cfRule>
  </conditionalFormatting>
  <conditionalFormatting sqref="X24:X26">
    <cfRule type="containsText" dxfId="345" priority="443" stopIfTrue="1" operator="containsText" text="Riesgo Ata">
      <formula>NOT(ISERROR(SEARCH("Riesgo Ata",X24)))</formula>
    </cfRule>
    <cfRule type="containsText" dxfId="344" priority="444" stopIfTrue="1" operator="containsText" text="Riesgo Moderada">
      <formula>NOT(ISERROR(SEARCH("Riesgo Moderada",X24)))</formula>
    </cfRule>
    <cfRule type="containsText" dxfId="343" priority="445" stopIfTrue="1" operator="containsText" text="Riesgo Bajo">
      <formula>NOT(ISERROR(SEARCH("Riesgo Bajo",X24)))</formula>
    </cfRule>
    <cfRule type="containsText" dxfId="342" priority="446" stopIfTrue="1" operator="containsText" text="Riesgo Alto">
      <formula>NOT(ISERROR(SEARCH("Riesgo Alto",X24)))</formula>
    </cfRule>
    <cfRule type="containsText" dxfId="341" priority="447" stopIfTrue="1" operator="containsText" text="Riesgo Extremo">
      <formula>NOT(ISERROR(SEARCH("Riesgo Extremo",X24)))</formula>
    </cfRule>
  </conditionalFormatting>
  <conditionalFormatting sqref="X24:X26">
    <cfRule type="containsText" dxfId="340" priority="442" stopIfTrue="1" operator="containsText" text="Riesgo Extrema">
      <formula>NOT(ISERROR(SEARCH("Riesgo Extrema",X24)))</formula>
    </cfRule>
  </conditionalFormatting>
  <conditionalFormatting sqref="Y24">
    <cfRule type="containsText" dxfId="339" priority="437" stopIfTrue="1" operator="containsText" text="riesgo extrema">
      <formula>NOT(ISERROR(SEARCH("riesgo extrema",Y24)))</formula>
    </cfRule>
    <cfRule type="containsText" dxfId="338" priority="438" stopIfTrue="1" operator="containsText" text="riesgo extrema">
      <formula>NOT(ISERROR(SEARCH("riesgo extrema",Y24)))</formula>
    </cfRule>
    <cfRule type="containsText" dxfId="337" priority="439" stopIfTrue="1" operator="containsText" text="riesgo moderada">
      <formula>NOT(ISERROR(SEARCH("riesgo moderada",Y24)))</formula>
    </cfRule>
    <cfRule type="containsText" dxfId="336" priority="440" stopIfTrue="1" operator="containsText" text="Riesgo alta">
      <formula>NOT(ISERROR(SEARCH("Riesgo alta",Y24)))</formula>
    </cfRule>
    <cfRule type="containsText" dxfId="335" priority="441" stopIfTrue="1" operator="containsText" text="Riesgo baja">
      <formula>NOT(ISERROR(SEARCH("Riesgo baja",Y24)))</formula>
    </cfRule>
  </conditionalFormatting>
  <conditionalFormatting sqref="X30:X32">
    <cfRule type="containsText" dxfId="334" priority="432" stopIfTrue="1" operator="containsText" text="Riesgo Ata">
      <formula>NOT(ISERROR(SEARCH("Riesgo Ata",X30)))</formula>
    </cfRule>
    <cfRule type="containsText" dxfId="333" priority="433" stopIfTrue="1" operator="containsText" text="Riesgo Moderada">
      <formula>NOT(ISERROR(SEARCH("Riesgo Moderada",X30)))</formula>
    </cfRule>
    <cfRule type="containsText" dxfId="332" priority="434" stopIfTrue="1" operator="containsText" text="Riesgo Bajo">
      <formula>NOT(ISERROR(SEARCH("Riesgo Bajo",X30)))</formula>
    </cfRule>
    <cfRule type="containsText" dxfId="331" priority="435" stopIfTrue="1" operator="containsText" text="Riesgo Alto">
      <formula>NOT(ISERROR(SEARCH("Riesgo Alto",X30)))</formula>
    </cfRule>
    <cfRule type="containsText" dxfId="330" priority="436" stopIfTrue="1" operator="containsText" text="Riesgo Extremo">
      <formula>NOT(ISERROR(SEARCH("Riesgo Extremo",X30)))</formula>
    </cfRule>
  </conditionalFormatting>
  <conditionalFormatting sqref="X30:X32">
    <cfRule type="containsText" dxfId="329" priority="431" stopIfTrue="1" operator="containsText" text="Riesgo Extrema">
      <formula>NOT(ISERROR(SEARCH("Riesgo Extrema",X30)))</formula>
    </cfRule>
  </conditionalFormatting>
  <conditionalFormatting sqref="Y30:Y32">
    <cfRule type="containsText" dxfId="328" priority="421" stopIfTrue="1" operator="containsText" text="Riesgo Ata">
      <formula>NOT(ISERROR(SEARCH("Riesgo Ata",Y30)))</formula>
    </cfRule>
    <cfRule type="containsText" dxfId="327" priority="422" stopIfTrue="1" operator="containsText" text="Riesgo Moderada">
      <formula>NOT(ISERROR(SEARCH("Riesgo Moderada",Y30)))</formula>
    </cfRule>
    <cfRule type="containsText" dxfId="326" priority="423" stopIfTrue="1" operator="containsText" text="Riesgo Bajo">
      <formula>NOT(ISERROR(SEARCH("Riesgo Bajo",Y30)))</formula>
    </cfRule>
    <cfRule type="containsText" dxfId="325" priority="424" stopIfTrue="1" operator="containsText" text="Riesgo Alto">
      <formula>NOT(ISERROR(SEARCH("Riesgo Alto",Y30)))</formula>
    </cfRule>
    <cfRule type="containsText" dxfId="324" priority="425" stopIfTrue="1" operator="containsText" text="Riesgo Extremo">
      <formula>NOT(ISERROR(SEARCH("Riesgo Extremo",Y30)))</formula>
    </cfRule>
  </conditionalFormatting>
  <conditionalFormatting sqref="Y30:Y32">
    <cfRule type="containsText" dxfId="323" priority="420" stopIfTrue="1" operator="containsText" text="Riesgo Extrema">
      <formula>NOT(ISERROR(SEARCH("Riesgo Extrema",Y30)))</formula>
    </cfRule>
  </conditionalFormatting>
  <conditionalFormatting sqref="X39:X41">
    <cfRule type="containsText" dxfId="322" priority="415" stopIfTrue="1" operator="containsText" text="Riesgo Ata">
      <formula>NOT(ISERROR(SEARCH("Riesgo Ata",X39)))</formula>
    </cfRule>
    <cfRule type="containsText" dxfId="321" priority="416" stopIfTrue="1" operator="containsText" text="Riesgo Moderada">
      <formula>NOT(ISERROR(SEARCH("Riesgo Moderada",X39)))</formula>
    </cfRule>
    <cfRule type="containsText" dxfId="320" priority="417" stopIfTrue="1" operator="containsText" text="Riesgo Bajo">
      <formula>NOT(ISERROR(SEARCH("Riesgo Bajo",X39)))</formula>
    </cfRule>
    <cfRule type="containsText" dxfId="319" priority="418" stopIfTrue="1" operator="containsText" text="Riesgo Alto">
      <formula>NOT(ISERROR(SEARCH("Riesgo Alto",X39)))</formula>
    </cfRule>
    <cfRule type="containsText" dxfId="318" priority="419" stopIfTrue="1" operator="containsText" text="Riesgo Extremo">
      <formula>NOT(ISERROR(SEARCH("Riesgo Extremo",X39)))</formula>
    </cfRule>
  </conditionalFormatting>
  <conditionalFormatting sqref="X39:X41">
    <cfRule type="containsText" dxfId="317" priority="414" stopIfTrue="1" operator="containsText" text="Riesgo Extrema">
      <formula>NOT(ISERROR(SEARCH("Riesgo Extrema",X39)))</formula>
    </cfRule>
  </conditionalFormatting>
  <conditionalFormatting sqref="X45:X47">
    <cfRule type="containsText" dxfId="316" priority="403" stopIfTrue="1" operator="containsText" text="Riesgo Ata">
      <formula>NOT(ISERROR(SEARCH("Riesgo Ata",X45)))</formula>
    </cfRule>
    <cfRule type="containsText" dxfId="315" priority="404" stopIfTrue="1" operator="containsText" text="Riesgo Moderada">
      <formula>NOT(ISERROR(SEARCH("Riesgo Moderada",X45)))</formula>
    </cfRule>
    <cfRule type="containsText" dxfId="314" priority="405" stopIfTrue="1" operator="containsText" text="Riesgo Bajo">
      <formula>NOT(ISERROR(SEARCH("Riesgo Bajo",X45)))</formula>
    </cfRule>
    <cfRule type="containsText" dxfId="313" priority="406" stopIfTrue="1" operator="containsText" text="Riesgo Alto">
      <formula>NOT(ISERROR(SEARCH("Riesgo Alto",X45)))</formula>
    </cfRule>
    <cfRule type="containsText" dxfId="312" priority="407" stopIfTrue="1" operator="containsText" text="Riesgo Extremo">
      <formula>NOT(ISERROR(SEARCH("Riesgo Extremo",X45)))</formula>
    </cfRule>
  </conditionalFormatting>
  <conditionalFormatting sqref="X45:X47">
    <cfRule type="containsText" dxfId="311" priority="402" stopIfTrue="1" operator="containsText" text="Riesgo Extrema">
      <formula>NOT(ISERROR(SEARCH("Riesgo Extrema",X45)))</formula>
    </cfRule>
  </conditionalFormatting>
  <conditionalFormatting sqref="Y45:Y47">
    <cfRule type="containsText" dxfId="310" priority="397" stopIfTrue="1" operator="containsText" text="Riesgo Ata">
      <formula>NOT(ISERROR(SEARCH("Riesgo Ata",Y45)))</formula>
    </cfRule>
    <cfRule type="containsText" dxfId="309" priority="398" stopIfTrue="1" operator="containsText" text="Riesgo Moderada">
      <formula>NOT(ISERROR(SEARCH("Riesgo Moderada",Y45)))</formula>
    </cfRule>
    <cfRule type="containsText" dxfId="308" priority="399" stopIfTrue="1" operator="containsText" text="Riesgo Bajo">
      <formula>NOT(ISERROR(SEARCH("Riesgo Bajo",Y45)))</formula>
    </cfRule>
    <cfRule type="containsText" dxfId="307" priority="400" stopIfTrue="1" operator="containsText" text="Riesgo Alto">
      <formula>NOT(ISERROR(SEARCH("Riesgo Alto",Y45)))</formula>
    </cfRule>
    <cfRule type="containsText" dxfId="306" priority="401" stopIfTrue="1" operator="containsText" text="Riesgo Extremo">
      <formula>NOT(ISERROR(SEARCH("Riesgo Extremo",Y45)))</formula>
    </cfRule>
  </conditionalFormatting>
  <conditionalFormatting sqref="Y45:Y47">
    <cfRule type="containsText" dxfId="305" priority="396" stopIfTrue="1" operator="containsText" text="Riesgo Extrema">
      <formula>NOT(ISERROR(SEARCH("Riesgo Extrema",Y45)))</formula>
    </cfRule>
  </conditionalFormatting>
  <conditionalFormatting sqref="X48:X50">
    <cfRule type="containsText" dxfId="304" priority="391" stopIfTrue="1" operator="containsText" text="Riesgo Ata">
      <formula>NOT(ISERROR(SEARCH("Riesgo Ata",X48)))</formula>
    </cfRule>
    <cfRule type="containsText" dxfId="303" priority="392" stopIfTrue="1" operator="containsText" text="Riesgo Moderada">
      <formula>NOT(ISERROR(SEARCH("Riesgo Moderada",X48)))</formula>
    </cfRule>
    <cfRule type="containsText" dxfId="302" priority="393" stopIfTrue="1" operator="containsText" text="Riesgo Bajo">
      <formula>NOT(ISERROR(SEARCH("Riesgo Bajo",X48)))</formula>
    </cfRule>
    <cfRule type="containsText" dxfId="301" priority="394" stopIfTrue="1" operator="containsText" text="Riesgo Alto">
      <formula>NOT(ISERROR(SEARCH("Riesgo Alto",X48)))</formula>
    </cfRule>
    <cfRule type="containsText" dxfId="300" priority="395" stopIfTrue="1" operator="containsText" text="Riesgo Extremo">
      <formula>NOT(ISERROR(SEARCH("Riesgo Extremo",X48)))</formula>
    </cfRule>
  </conditionalFormatting>
  <conditionalFormatting sqref="X48:X50">
    <cfRule type="containsText" dxfId="299" priority="390" stopIfTrue="1" operator="containsText" text="Riesgo Extrema">
      <formula>NOT(ISERROR(SEARCH("Riesgo Extrema",X48)))</formula>
    </cfRule>
  </conditionalFormatting>
  <conditionalFormatting sqref="Y48:Y50">
    <cfRule type="containsText" dxfId="298" priority="380" stopIfTrue="1" operator="containsText" text="Riesgo Ata">
      <formula>NOT(ISERROR(SEARCH("Riesgo Ata",Y48)))</formula>
    </cfRule>
    <cfRule type="containsText" dxfId="297" priority="381" stopIfTrue="1" operator="containsText" text="Riesgo Moderada">
      <formula>NOT(ISERROR(SEARCH("Riesgo Moderada",Y48)))</formula>
    </cfRule>
    <cfRule type="containsText" dxfId="296" priority="382" stopIfTrue="1" operator="containsText" text="Riesgo Bajo">
      <formula>NOT(ISERROR(SEARCH("Riesgo Bajo",Y48)))</formula>
    </cfRule>
    <cfRule type="containsText" dxfId="295" priority="383" stopIfTrue="1" operator="containsText" text="Riesgo Alto">
      <formula>NOT(ISERROR(SEARCH("Riesgo Alto",Y48)))</formula>
    </cfRule>
    <cfRule type="containsText" dxfId="294" priority="384" stopIfTrue="1" operator="containsText" text="Riesgo Extremo">
      <formula>NOT(ISERROR(SEARCH("Riesgo Extremo",Y48)))</formula>
    </cfRule>
  </conditionalFormatting>
  <conditionalFormatting sqref="Y48:Y50">
    <cfRule type="containsText" dxfId="293" priority="379" stopIfTrue="1" operator="containsText" text="Riesgo Extrema">
      <formula>NOT(ISERROR(SEARCH("Riesgo Extrema",Y48)))</formula>
    </cfRule>
  </conditionalFormatting>
  <conditionalFormatting sqref="W24 W27 W30 W39 W42 W45 W48 W51 W54 W57 W60 W63 W66 W69 W72">
    <cfRule type="containsText" dxfId="292" priority="266" stopIfTrue="1" operator="containsText" text="Riesgo Alto">
      <formula>NOT(ISERROR(SEARCH("Riesgo Alto",W24)))</formula>
    </cfRule>
    <cfRule type="containsText" dxfId="291" priority="267" stopIfTrue="1" operator="containsText" text="Riesgo Moderado">
      <formula>NOT(ISERROR(SEARCH("Riesgo Moderado",W24)))</formula>
    </cfRule>
    <cfRule type="containsText" dxfId="290" priority="268" stopIfTrue="1" operator="containsText" text="Riesgo Bajo">
      <formula>NOT(ISERROR(SEARCH("Riesgo Bajo",W24)))</formula>
    </cfRule>
    <cfRule type="containsText" dxfId="289" priority="269" stopIfTrue="1" operator="containsText" text="Riesgo Alto">
      <formula>NOT(ISERROR(SEARCH("Riesgo Alto",W24)))</formula>
    </cfRule>
    <cfRule type="containsText" dxfId="288" priority="270" stopIfTrue="1" operator="containsText" text="Riesgo Extremo">
      <formula>NOT(ISERROR(SEARCH("Riesgo Extremo",W24)))</formula>
    </cfRule>
  </conditionalFormatting>
  <conditionalFormatting sqref="W24 W27 W30 W39 W42 W45 W48 W51 W54 W57 W60 W63 W66 W69 W72">
    <cfRule type="containsText" dxfId="287" priority="265" stopIfTrue="1" operator="containsText" text="Riesgo Extremo">
      <formula>NOT(ISERROR(SEARCH("Riesgo Extremo",W24)))</formula>
    </cfRule>
  </conditionalFormatting>
  <conditionalFormatting sqref="F43">
    <cfRule type="containsText" dxfId="286" priority="176" stopIfTrue="1" operator="containsText" text="Riesgo Alto">
      <formula>NOT(ISERROR(SEARCH("Riesgo Alto",F43)))</formula>
    </cfRule>
    <cfRule type="containsText" dxfId="285" priority="177" stopIfTrue="1" operator="containsText" text="Riesgo Moderado">
      <formula>NOT(ISERROR(SEARCH("Riesgo Moderado",F43)))</formula>
    </cfRule>
    <cfRule type="containsText" dxfId="284" priority="178" stopIfTrue="1" operator="containsText" text="Riesgo Bajo">
      <formula>NOT(ISERROR(SEARCH("Riesgo Bajo",F43)))</formula>
    </cfRule>
    <cfRule type="containsText" dxfId="283" priority="179" stopIfTrue="1" operator="containsText" text="Riesgo Alto">
      <formula>NOT(ISERROR(SEARCH("Riesgo Alto",F43)))</formula>
    </cfRule>
    <cfRule type="containsText" dxfId="282" priority="180" stopIfTrue="1" operator="containsText" text="Riesgo Extremo">
      <formula>NOT(ISERROR(SEARCH("Riesgo Extremo",F43)))</formula>
    </cfRule>
  </conditionalFormatting>
  <conditionalFormatting sqref="F43">
    <cfRule type="containsText" dxfId="281" priority="175" stopIfTrue="1" operator="containsText" text="Riesgo Extremo">
      <formula>NOT(ISERROR(SEARCH("Riesgo Extremo",F43)))</formula>
    </cfRule>
  </conditionalFormatting>
  <conditionalFormatting sqref="F40">
    <cfRule type="containsText" dxfId="280" priority="170" stopIfTrue="1" operator="containsText" text="Riesgo Alto">
      <formula>NOT(ISERROR(SEARCH("Riesgo Alto",F40)))</formula>
    </cfRule>
    <cfRule type="containsText" dxfId="279" priority="171" stopIfTrue="1" operator="containsText" text="Riesgo Moderado">
      <formula>NOT(ISERROR(SEARCH("Riesgo Moderado",F40)))</formula>
    </cfRule>
    <cfRule type="containsText" dxfId="278" priority="172" stopIfTrue="1" operator="containsText" text="Riesgo Bajo">
      <formula>NOT(ISERROR(SEARCH("Riesgo Bajo",F40)))</formula>
    </cfRule>
    <cfRule type="containsText" dxfId="277" priority="173" stopIfTrue="1" operator="containsText" text="Riesgo Alto">
      <formula>NOT(ISERROR(SEARCH("Riesgo Alto",F40)))</formula>
    </cfRule>
    <cfRule type="containsText" dxfId="276" priority="174" stopIfTrue="1" operator="containsText" text="Riesgo Extremo">
      <formula>NOT(ISERROR(SEARCH("Riesgo Extremo",F40)))</formula>
    </cfRule>
  </conditionalFormatting>
  <conditionalFormatting sqref="F40">
    <cfRule type="containsText" dxfId="275" priority="169" stopIfTrue="1" operator="containsText" text="Riesgo Extremo">
      <formula>NOT(ISERROR(SEARCH("Riesgo Extremo",F40)))</formula>
    </cfRule>
  </conditionalFormatting>
  <conditionalFormatting sqref="F31:F32">
    <cfRule type="containsText" dxfId="274" priority="164" stopIfTrue="1" operator="containsText" text="Riesgo Alto">
      <formula>NOT(ISERROR(SEARCH("Riesgo Alto",F31)))</formula>
    </cfRule>
    <cfRule type="containsText" dxfId="273" priority="165" stopIfTrue="1" operator="containsText" text="Riesgo Moderado">
      <formula>NOT(ISERROR(SEARCH("Riesgo Moderado",F31)))</formula>
    </cfRule>
    <cfRule type="containsText" dxfId="272" priority="166" stopIfTrue="1" operator="containsText" text="Riesgo Bajo">
      <formula>NOT(ISERROR(SEARCH("Riesgo Bajo",F31)))</formula>
    </cfRule>
    <cfRule type="containsText" dxfId="271" priority="167" stopIfTrue="1" operator="containsText" text="Riesgo Alto">
      <formula>NOT(ISERROR(SEARCH("Riesgo Alto",F31)))</formula>
    </cfRule>
    <cfRule type="containsText" dxfId="270" priority="168" stopIfTrue="1" operator="containsText" text="Riesgo Extremo">
      <formula>NOT(ISERROR(SEARCH("Riesgo Extremo",F31)))</formula>
    </cfRule>
  </conditionalFormatting>
  <conditionalFormatting sqref="F31:F32">
    <cfRule type="containsText" dxfId="269" priority="163" stopIfTrue="1" operator="containsText" text="Riesgo Extremo">
      <formula>NOT(ISERROR(SEARCH("Riesgo Extremo",F31)))</formula>
    </cfRule>
  </conditionalFormatting>
  <conditionalFormatting sqref="F28">
    <cfRule type="containsText" dxfId="268" priority="158" stopIfTrue="1" operator="containsText" text="Riesgo Alto">
      <formula>NOT(ISERROR(SEARCH("Riesgo Alto",F28)))</formula>
    </cfRule>
    <cfRule type="containsText" dxfId="267" priority="159" stopIfTrue="1" operator="containsText" text="Riesgo Moderado">
      <formula>NOT(ISERROR(SEARCH("Riesgo Moderado",F28)))</formula>
    </cfRule>
    <cfRule type="containsText" dxfId="266" priority="160" stopIfTrue="1" operator="containsText" text="Riesgo Bajo">
      <formula>NOT(ISERROR(SEARCH("Riesgo Bajo",F28)))</formula>
    </cfRule>
    <cfRule type="containsText" dxfId="265" priority="161" stopIfTrue="1" operator="containsText" text="Riesgo Alto">
      <formula>NOT(ISERROR(SEARCH("Riesgo Alto",F28)))</formula>
    </cfRule>
    <cfRule type="containsText" dxfId="264" priority="162" stopIfTrue="1" operator="containsText" text="Riesgo Extremo">
      <formula>NOT(ISERROR(SEARCH("Riesgo Extremo",F28)))</formula>
    </cfRule>
  </conditionalFormatting>
  <conditionalFormatting sqref="F28">
    <cfRule type="containsText" dxfId="263" priority="157" stopIfTrue="1" operator="containsText" text="Riesgo Extremo">
      <formula>NOT(ISERROR(SEARCH("Riesgo Extremo",F28)))</formula>
    </cfRule>
  </conditionalFormatting>
  <conditionalFormatting sqref="F25">
    <cfRule type="containsText" dxfId="262" priority="152" stopIfTrue="1" operator="containsText" text="Riesgo Alto">
      <formula>NOT(ISERROR(SEARCH("Riesgo Alto",F25)))</formula>
    </cfRule>
    <cfRule type="containsText" dxfId="261" priority="153" stopIfTrue="1" operator="containsText" text="Riesgo Moderado">
      <formula>NOT(ISERROR(SEARCH("Riesgo Moderado",F25)))</formula>
    </cfRule>
    <cfRule type="containsText" dxfId="260" priority="154" stopIfTrue="1" operator="containsText" text="Riesgo Bajo">
      <formula>NOT(ISERROR(SEARCH("Riesgo Bajo",F25)))</formula>
    </cfRule>
    <cfRule type="containsText" dxfId="259" priority="155" stopIfTrue="1" operator="containsText" text="Riesgo Alto">
      <formula>NOT(ISERROR(SEARCH("Riesgo Alto",F25)))</formula>
    </cfRule>
    <cfRule type="containsText" dxfId="258" priority="156" stopIfTrue="1" operator="containsText" text="Riesgo Extremo">
      <formula>NOT(ISERROR(SEARCH("Riesgo Extremo",F25)))</formula>
    </cfRule>
  </conditionalFormatting>
  <conditionalFormatting sqref="F25">
    <cfRule type="containsText" dxfId="257" priority="151" stopIfTrue="1" operator="containsText" text="Riesgo Extremo">
      <formula>NOT(ISERROR(SEARCH("Riesgo Extremo",F25)))</formula>
    </cfRule>
  </conditionalFormatting>
  <conditionalFormatting sqref="F46">
    <cfRule type="containsText" dxfId="256" priority="146" stopIfTrue="1" operator="containsText" text="Riesgo Alto">
      <formula>NOT(ISERROR(SEARCH("Riesgo Alto",F46)))</formula>
    </cfRule>
    <cfRule type="containsText" dxfId="255" priority="147" stopIfTrue="1" operator="containsText" text="Riesgo Moderado">
      <formula>NOT(ISERROR(SEARCH("Riesgo Moderado",F46)))</formula>
    </cfRule>
    <cfRule type="containsText" dxfId="254" priority="148" stopIfTrue="1" operator="containsText" text="Riesgo Bajo">
      <formula>NOT(ISERROR(SEARCH("Riesgo Bajo",F46)))</formula>
    </cfRule>
    <cfRule type="containsText" dxfId="253" priority="149" stopIfTrue="1" operator="containsText" text="Riesgo Alto">
      <formula>NOT(ISERROR(SEARCH("Riesgo Alto",F46)))</formula>
    </cfRule>
    <cfRule type="containsText" dxfId="252" priority="150" stopIfTrue="1" operator="containsText" text="Riesgo Extremo">
      <formula>NOT(ISERROR(SEARCH("Riesgo Extremo",F46)))</formula>
    </cfRule>
  </conditionalFormatting>
  <conditionalFormatting sqref="F46">
    <cfRule type="containsText" dxfId="251" priority="145" stopIfTrue="1" operator="containsText" text="Riesgo Extremo">
      <formula>NOT(ISERROR(SEARCH("Riesgo Extremo",F46)))</formula>
    </cfRule>
  </conditionalFormatting>
  <conditionalFormatting sqref="F49">
    <cfRule type="containsText" dxfId="250" priority="140" stopIfTrue="1" operator="containsText" text="Riesgo Alto">
      <formula>NOT(ISERROR(SEARCH("Riesgo Alto",F49)))</formula>
    </cfRule>
    <cfRule type="containsText" dxfId="249" priority="141" stopIfTrue="1" operator="containsText" text="Riesgo Moderado">
      <formula>NOT(ISERROR(SEARCH("Riesgo Moderado",F49)))</formula>
    </cfRule>
    <cfRule type="containsText" dxfId="248" priority="142" stopIfTrue="1" operator="containsText" text="Riesgo Bajo">
      <formula>NOT(ISERROR(SEARCH("Riesgo Bajo",F49)))</formula>
    </cfRule>
    <cfRule type="containsText" dxfId="247" priority="143" stopIfTrue="1" operator="containsText" text="Riesgo Alto">
      <formula>NOT(ISERROR(SEARCH("Riesgo Alto",F49)))</formula>
    </cfRule>
    <cfRule type="containsText" dxfId="246" priority="144" stopIfTrue="1" operator="containsText" text="Riesgo Extremo">
      <formula>NOT(ISERROR(SEARCH("Riesgo Extremo",F49)))</formula>
    </cfRule>
  </conditionalFormatting>
  <conditionalFormatting sqref="F49">
    <cfRule type="containsText" dxfId="245" priority="139" stopIfTrue="1" operator="containsText" text="Riesgo Extremo">
      <formula>NOT(ISERROR(SEARCH("Riesgo Extremo",F49)))</formula>
    </cfRule>
  </conditionalFormatting>
  <conditionalFormatting sqref="F52">
    <cfRule type="containsText" dxfId="244" priority="134" stopIfTrue="1" operator="containsText" text="Riesgo Alto">
      <formula>NOT(ISERROR(SEARCH("Riesgo Alto",F52)))</formula>
    </cfRule>
    <cfRule type="containsText" dxfId="243" priority="135" stopIfTrue="1" operator="containsText" text="Riesgo Moderado">
      <formula>NOT(ISERROR(SEARCH("Riesgo Moderado",F52)))</formula>
    </cfRule>
    <cfRule type="containsText" dxfId="242" priority="136" stopIfTrue="1" operator="containsText" text="Riesgo Bajo">
      <formula>NOT(ISERROR(SEARCH("Riesgo Bajo",F52)))</formula>
    </cfRule>
    <cfRule type="containsText" dxfId="241" priority="137" stopIfTrue="1" operator="containsText" text="Riesgo Alto">
      <formula>NOT(ISERROR(SEARCH("Riesgo Alto",F52)))</formula>
    </cfRule>
    <cfRule type="containsText" dxfId="240" priority="138" stopIfTrue="1" operator="containsText" text="Riesgo Extremo">
      <formula>NOT(ISERROR(SEARCH("Riesgo Extremo",F52)))</formula>
    </cfRule>
  </conditionalFormatting>
  <conditionalFormatting sqref="F52">
    <cfRule type="containsText" dxfId="239" priority="133" stopIfTrue="1" operator="containsText" text="Riesgo Extremo">
      <formula>NOT(ISERROR(SEARCH("Riesgo Extremo",F52)))</formula>
    </cfRule>
  </conditionalFormatting>
  <conditionalFormatting sqref="F55">
    <cfRule type="containsText" dxfId="238" priority="128" stopIfTrue="1" operator="containsText" text="Riesgo Alto">
      <formula>NOT(ISERROR(SEARCH("Riesgo Alto",F55)))</formula>
    </cfRule>
    <cfRule type="containsText" dxfId="237" priority="129" stopIfTrue="1" operator="containsText" text="Riesgo Moderado">
      <formula>NOT(ISERROR(SEARCH("Riesgo Moderado",F55)))</formula>
    </cfRule>
    <cfRule type="containsText" dxfId="236" priority="130" stopIfTrue="1" operator="containsText" text="Riesgo Bajo">
      <formula>NOT(ISERROR(SEARCH("Riesgo Bajo",F55)))</formula>
    </cfRule>
    <cfRule type="containsText" dxfId="235" priority="131" stopIfTrue="1" operator="containsText" text="Riesgo Alto">
      <formula>NOT(ISERROR(SEARCH("Riesgo Alto",F55)))</formula>
    </cfRule>
    <cfRule type="containsText" dxfId="234" priority="132" stopIfTrue="1" operator="containsText" text="Riesgo Extremo">
      <formula>NOT(ISERROR(SEARCH("Riesgo Extremo",F55)))</formula>
    </cfRule>
  </conditionalFormatting>
  <conditionalFormatting sqref="F55">
    <cfRule type="containsText" dxfId="233" priority="127" stopIfTrue="1" operator="containsText" text="Riesgo Extremo">
      <formula>NOT(ISERROR(SEARCH("Riesgo Extremo",F55)))</formula>
    </cfRule>
  </conditionalFormatting>
  <conditionalFormatting sqref="F58">
    <cfRule type="containsText" dxfId="232" priority="122" stopIfTrue="1" operator="containsText" text="Riesgo Alto">
      <formula>NOT(ISERROR(SEARCH("Riesgo Alto",F58)))</formula>
    </cfRule>
    <cfRule type="containsText" dxfId="231" priority="123" stopIfTrue="1" operator="containsText" text="Riesgo Moderado">
      <formula>NOT(ISERROR(SEARCH("Riesgo Moderado",F58)))</formula>
    </cfRule>
    <cfRule type="containsText" dxfId="230" priority="124" stopIfTrue="1" operator="containsText" text="Riesgo Bajo">
      <formula>NOT(ISERROR(SEARCH("Riesgo Bajo",F58)))</formula>
    </cfRule>
    <cfRule type="containsText" dxfId="229" priority="125" stopIfTrue="1" operator="containsText" text="Riesgo Alto">
      <formula>NOT(ISERROR(SEARCH("Riesgo Alto",F58)))</formula>
    </cfRule>
    <cfRule type="containsText" dxfId="228" priority="126" stopIfTrue="1" operator="containsText" text="Riesgo Extremo">
      <formula>NOT(ISERROR(SEARCH("Riesgo Extremo",F58)))</formula>
    </cfRule>
  </conditionalFormatting>
  <conditionalFormatting sqref="F58">
    <cfRule type="containsText" dxfId="227" priority="121" stopIfTrue="1" operator="containsText" text="Riesgo Extremo">
      <formula>NOT(ISERROR(SEARCH("Riesgo Extremo",F58)))</formula>
    </cfRule>
  </conditionalFormatting>
  <conditionalFormatting sqref="F61">
    <cfRule type="containsText" dxfId="226" priority="116" stopIfTrue="1" operator="containsText" text="Riesgo Alto">
      <formula>NOT(ISERROR(SEARCH("Riesgo Alto",F61)))</formula>
    </cfRule>
    <cfRule type="containsText" dxfId="225" priority="117" stopIfTrue="1" operator="containsText" text="Riesgo Moderado">
      <formula>NOT(ISERROR(SEARCH("Riesgo Moderado",F61)))</formula>
    </cfRule>
    <cfRule type="containsText" dxfId="224" priority="118" stopIfTrue="1" operator="containsText" text="Riesgo Bajo">
      <formula>NOT(ISERROR(SEARCH("Riesgo Bajo",F61)))</formula>
    </cfRule>
    <cfRule type="containsText" dxfId="223" priority="119" stopIfTrue="1" operator="containsText" text="Riesgo Alto">
      <formula>NOT(ISERROR(SEARCH("Riesgo Alto",F61)))</formula>
    </cfRule>
    <cfRule type="containsText" dxfId="222" priority="120" stopIfTrue="1" operator="containsText" text="Riesgo Extremo">
      <formula>NOT(ISERROR(SEARCH("Riesgo Extremo",F61)))</formula>
    </cfRule>
  </conditionalFormatting>
  <conditionalFormatting sqref="F61">
    <cfRule type="containsText" dxfId="221" priority="115" stopIfTrue="1" operator="containsText" text="Riesgo Extremo">
      <formula>NOT(ISERROR(SEARCH("Riesgo Extremo",F61)))</formula>
    </cfRule>
  </conditionalFormatting>
  <conditionalFormatting sqref="F64">
    <cfRule type="containsText" dxfId="220" priority="110" stopIfTrue="1" operator="containsText" text="Riesgo Alto">
      <formula>NOT(ISERROR(SEARCH("Riesgo Alto",F64)))</formula>
    </cfRule>
    <cfRule type="containsText" dxfId="219" priority="111" stopIfTrue="1" operator="containsText" text="Riesgo Moderado">
      <formula>NOT(ISERROR(SEARCH("Riesgo Moderado",F64)))</formula>
    </cfRule>
    <cfRule type="containsText" dxfId="218" priority="112" stopIfTrue="1" operator="containsText" text="Riesgo Bajo">
      <formula>NOT(ISERROR(SEARCH("Riesgo Bajo",F64)))</formula>
    </cfRule>
    <cfRule type="containsText" dxfId="217" priority="113" stopIfTrue="1" operator="containsText" text="Riesgo Alto">
      <formula>NOT(ISERROR(SEARCH("Riesgo Alto",F64)))</formula>
    </cfRule>
    <cfRule type="containsText" dxfId="216" priority="114" stopIfTrue="1" operator="containsText" text="Riesgo Extremo">
      <formula>NOT(ISERROR(SEARCH("Riesgo Extremo",F64)))</formula>
    </cfRule>
  </conditionalFormatting>
  <conditionalFormatting sqref="F64">
    <cfRule type="containsText" dxfId="215" priority="109" stopIfTrue="1" operator="containsText" text="Riesgo Extremo">
      <formula>NOT(ISERROR(SEARCH("Riesgo Extremo",F64)))</formula>
    </cfRule>
  </conditionalFormatting>
  <conditionalFormatting sqref="F67">
    <cfRule type="containsText" dxfId="214" priority="104" stopIfTrue="1" operator="containsText" text="Riesgo Alto">
      <formula>NOT(ISERROR(SEARCH("Riesgo Alto",F67)))</formula>
    </cfRule>
    <cfRule type="containsText" dxfId="213" priority="105" stopIfTrue="1" operator="containsText" text="Riesgo Moderado">
      <formula>NOT(ISERROR(SEARCH("Riesgo Moderado",F67)))</formula>
    </cfRule>
    <cfRule type="containsText" dxfId="212" priority="106" stopIfTrue="1" operator="containsText" text="Riesgo Bajo">
      <formula>NOT(ISERROR(SEARCH("Riesgo Bajo",F67)))</formula>
    </cfRule>
    <cfRule type="containsText" dxfId="211" priority="107" stopIfTrue="1" operator="containsText" text="Riesgo Alto">
      <formula>NOT(ISERROR(SEARCH("Riesgo Alto",F67)))</formula>
    </cfRule>
    <cfRule type="containsText" dxfId="210" priority="108" stopIfTrue="1" operator="containsText" text="Riesgo Extremo">
      <formula>NOT(ISERROR(SEARCH("Riesgo Extremo",F67)))</formula>
    </cfRule>
  </conditionalFormatting>
  <conditionalFormatting sqref="F67">
    <cfRule type="containsText" dxfId="209" priority="103" stopIfTrue="1" operator="containsText" text="Riesgo Extremo">
      <formula>NOT(ISERROR(SEARCH("Riesgo Extremo",F67)))</formula>
    </cfRule>
  </conditionalFormatting>
  <conditionalFormatting sqref="F70">
    <cfRule type="containsText" dxfId="208" priority="98" stopIfTrue="1" operator="containsText" text="Riesgo Alto">
      <formula>NOT(ISERROR(SEARCH("Riesgo Alto",F70)))</formula>
    </cfRule>
    <cfRule type="containsText" dxfId="207" priority="99" stopIfTrue="1" operator="containsText" text="Riesgo Moderado">
      <formula>NOT(ISERROR(SEARCH("Riesgo Moderado",F70)))</formula>
    </cfRule>
    <cfRule type="containsText" dxfId="206" priority="100" stopIfTrue="1" operator="containsText" text="Riesgo Bajo">
      <formula>NOT(ISERROR(SEARCH("Riesgo Bajo",F70)))</formula>
    </cfRule>
    <cfRule type="containsText" dxfId="205" priority="101" stopIfTrue="1" operator="containsText" text="Riesgo Alto">
      <formula>NOT(ISERROR(SEARCH("Riesgo Alto",F70)))</formula>
    </cfRule>
    <cfRule type="containsText" dxfId="204" priority="102" stopIfTrue="1" operator="containsText" text="Riesgo Extremo">
      <formula>NOT(ISERROR(SEARCH("Riesgo Extremo",F70)))</formula>
    </cfRule>
  </conditionalFormatting>
  <conditionalFormatting sqref="F70">
    <cfRule type="containsText" dxfId="203" priority="97" stopIfTrue="1" operator="containsText" text="Riesgo Extremo">
      <formula>NOT(ISERROR(SEARCH("Riesgo Extremo",F70)))</formula>
    </cfRule>
  </conditionalFormatting>
  <conditionalFormatting sqref="F73">
    <cfRule type="containsText" dxfId="202" priority="92" stopIfTrue="1" operator="containsText" text="Riesgo Alto">
      <formula>NOT(ISERROR(SEARCH("Riesgo Alto",F73)))</formula>
    </cfRule>
    <cfRule type="containsText" dxfId="201" priority="93" stopIfTrue="1" operator="containsText" text="Riesgo Moderado">
      <formula>NOT(ISERROR(SEARCH("Riesgo Moderado",F73)))</formula>
    </cfRule>
    <cfRule type="containsText" dxfId="200" priority="94" stopIfTrue="1" operator="containsText" text="Riesgo Bajo">
      <formula>NOT(ISERROR(SEARCH("Riesgo Bajo",F73)))</formula>
    </cfRule>
    <cfRule type="containsText" dxfId="199" priority="95" stopIfTrue="1" operator="containsText" text="Riesgo Alto">
      <formula>NOT(ISERROR(SEARCH("Riesgo Alto",F73)))</formula>
    </cfRule>
    <cfRule type="containsText" dxfId="198" priority="96" stopIfTrue="1" operator="containsText" text="Riesgo Extremo">
      <formula>NOT(ISERROR(SEARCH("Riesgo Extremo",F73)))</formula>
    </cfRule>
  </conditionalFormatting>
  <conditionalFormatting sqref="F73">
    <cfRule type="containsText" dxfId="197" priority="91" stopIfTrue="1" operator="containsText" text="Riesgo Extremo">
      <formula>NOT(ISERROR(SEARCH("Riesgo Extremo",F73)))</formula>
    </cfRule>
  </conditionalFormatting>
  <conditionalFormatting sqref="X36:X38">
    <cfRule type="containsText" dxfId="196" priority="44" stopIfTrue="1" operator="containsText" text="Riesgo Ata">
      <formula>NOT(ISERROR(SEARCH("Riesgo Ata",X36)))</formula>
    </cfRule>
    <cfRule type="containsText" dxfId="195" priority="45" stopIfTrue="1" operator="containsText" text="Riesgo Moderada">
      <formula>NOT(ISERROR(SEARCH("Riesgo Moderada",X36)))</formula>
    </cfRule>
    <cfRule type="containsText" dxfId="194" priority="46" stopIfTrue="1" operator="containsText" text="Riesgo Bajo">
      <formula>NOT(ISERROR(SEARCH("Riesgo Bajo",X36)))</formula>
    </cfRule>
    <cfRule type="containsText" dxfId="193" priority="47" stopIfTrue="1" operator="containsText" text="Riesgo Alto">
      <formula>NOT(ISERROR(SEARCH("Riesgo Alto",X36)))</formula>
    </cfRule>
    <cfRule type="containsText" dxfId="192" priority="48" stopIfTrue="1" operator="containsText" text="Riesgo Extremo">
      <formula>NOT(ISERROR(SEARCH("Riesgo Extremo",X36)))</formula>
    </cfRule>
  </conditionalFormatting>
  <conditionalFormatting sqref="X36:X38">
    <cfRule type="containsText" dxfId="191" priority="43" stopIfTrue="1" operator="containsText" text="Riesgo Extrema">
      <formula>NOT(ISERROR(SEARCH("Riesgo Extrema",X36)))</formula>
    </cfRule>
  </conditionalFormatting>
  <conditionalFormatting sqref="Y36:Y38">
    <cfRule type="containsText" dxfId="190" priority="38" stopIfTrue="1" operator="containsText" text="Riesgo Ata">
      <formula>NOT(ISERROR(SEARCH("Riesgo Ata",Y36)))</formula>
    </cfRule>
    <cfRule type="containsText" dxfId="189" priority="39" stopIfTrue="1" operator="containsText" text="Riesgo Moderada">
      <formula>NOT(ISERROR(SEARCH("Riesgo Moderada",Y36)))</formula>
    </cfRule>
    <cfRule type="containsText" dxfId="188" priority="40" stopIfTrue="1" operator="containsText" text="Riesgo Bajo">
      <formula>NOT(ISERROR(SEARCH("Riesgo Bajo",Y36)))</formula>
    </cfRule>
    <cfRule type="containsText" dxfId="187" priority="41" stopIfTrue="1" operator="containsText" text="Riesgo Alto">
      <formula>NOT(ISERROR(SEARCH("Riesgo Alto",Y36)))</formula>
    </cfRule>
    <cfRule type="containsText" dxfId="186" priority="42" stopIfTrue="1" operator="containsText" text="Riesgo Extremo">
      <formula>NOT(ISERROR(SEARCH("Riesgo Extremo",Y36)))</formula>
    </cfRule>
  </conditionalFormatting>
  <conditionalFormatting sqref="Y36:Y38">
    <cfRule type="containsText" dxfId="185" priority="37" stopIfTrue="1" operator="containsText" text="Riesgo Extrema">
      <formula>NOT(ISERROR(SEARCH("Riesgo Extrema",Y36)))</formula>
    </cfRule>
  </conditionalFormatting>
  <conditionalFormatting sqref="W36">
    <cfRule type="containsText" dxfId="184" priority="32" stopIfTrue="1" operator="containsText" text="Riesgo Alto">
      <formula>NOT(ISERROR(SEARCH("Riesgo Alto",W36)))</formula>
    </cfRule>
    <cfRule type="containsText" dxfId="183" priority="33" stopIfTrue="1" operator="containsText" text="Riesgo Moderado">
      <formula>NOT(ISERROR(SEARCH("Riesgo Moderado",W36)))</formula>
    </cfRule>
    <cfRule type="containsText" dxfId="182" priority="34" stopIfTrue="1" operator="containsText" text="Riesgo Bajo">
      <formula>NOT(ISERROR(SEARCH("Riesgo Bajo",W36)))</formula>
    </cfRule>
    <cfRule type="containsText" dxfId="181" priority="35" stopIfTrue="1" operator="containsText" text="Riesgo Alto">
      <formula>NOT(ISERROR(SEARCH("Riesgo Alto",W36)))</formula>
    </cfRule>
    <cfRule type="containsText" dxfId="180" priority="36" stopIfTrue="1" operator="containsText" text="Riesgo Extremo">
      <formula>NOT(ISERROR(SEARCH("Riesgo Extremo",W36)))</formula>
    </cfRule>
  </conditionalFormatting>
  <conditionalFormatting sqref="W36">
    <cfRule type="containsText" dxfId="179" priority="31" stopIfTrue="1" operator="containsText" text="Riesgo Extremo">
      <formula>NOT(ISERROR(SEARCH("Riesgo Extremo",W36)))</formula>
    </cfRule>
  </conditionalFormatting>
  <conditionalFormatting sqref="F37:F38">
    <cfRule type="containsText" dxfId="178" priority="26" stopIfTrue="1" operator="containsText" text="Riesgo Alto">
      <formula>NOT(ISERROR(SEARCH("Riesgo Alto",F37)))</formula>
    </cfRule>
    <cfRule type="containsText" dxfId="177" priority="27" stopIfTrue="1" operator="containsText" text="Riesgo Moderado">
      <formula>NOT(ISERROR(SEARCH("Riesgo Moderado",F37)))</formula>
    </cfRule>
    <cfRule type="containsText" dxfId="176" priority="28" stopIfTrue="1" operator="containsText" text="Riesgo Bajo">
      <formula>NOT(ISERROR(SEARCH("Riesgo Bajo",F37)))</formula>
    </cfRule>
    <cfRule type="containsText" dxfId="175" priority="29" stopIfTrue="1" operator="containsText" text="Riesgo Alto">
      <formula>NOT(ISERROR(SEARCH("Riesgo Alto",F37)))</formula>
    </cfRule>
    <cfRule type="containsText" dxfId="174" priority="30" stopIfTrue="1" operator="containsText" text="Riesgo Extremo">
      <formula>NOT(ISERROR(SEARCH("Riesgo Extremo",F37)))</formula>
    </cfRule>
  </conditionalFormatting>
  <conditionalFormatting sqref="F37:F38">
    <cfRule type="containsText" dxfId="173" priority="25" stopIfTrue="1" operator="containsText" text="Riesgo Extremo">
      <formula>NOT(ISERROR(SEARCH("Riesgo Extremo",F37)))</formula>
    </cfRule>
  </conditionalFormatting>
  <conditionalFormatting sqref="X33:X35">
    <cfRule type="containsText" dxfId="172" priority="20" stopIfTrue="1" operator="containsText" text="Riesgo Ata">
      <formula>NOT(ISERROR(SEARCH("Riesgo Ata",X33)))</formula>
    </cfRule>
    <cfRule type="containsText" dxfId="171" priority="21" stopIfTrue="1" operator="containsText" text="Riesgo Moderada">
      <formula>NOT(ISERROR(SEARCH("Riesgo Moderada",X33)))</formula>
    </cfRule>
    <cfRule type="containsText" dxfId="170" priority="22" stopIfTrue="1" operator="containsText" text="Riesgo Bajo">
      <formula>NOT(ISERROR(SEARCH("Riesgo Bajo",X33)))</formula>
    </cfRule>
    <cfRule type="containsText" dxfId="169" priority="23" stopIfTrue="1" operator="containsText" text="Riesgo Alto">
      <formula>NOT(ISERROR(SEARCH("Riesgo Alto",X33)))</formula>
    </cfRule>
    <cfRule type="containsText" dxfId="168" priority="24" stopIfTrue="1" operator="containsText" text="Riesgo Extremo">
      <formula>NOT(ISERROR(SEARCH("Riesgo Extremo",X33)))</formula>
    </cfRule>
  </conditionalFormatting>
  <conditionalFormatting sqref="X33:X35">
    <cfRule type="containsText" dxfId="167" priority="19" stopIfTrue="1" operator="containsText" text="Riesgo Extrema">
      <formula>NOT(ISERROR(SEARCH("Riesgo Extrema",X33)))</formula>
    </cfRule>
  </conditionalFormatting>
  <conditionalFormatting sqref="Y33:Y35">
    <cfRule type="containsText" dxfId="166" priority="14" stopIfTrue="1" operator="containsText" text="Riesgo Ata">
      <formula>NOT(ISERROR(SEARCH("Riesgo Ata",Y33)))</formula>
    </cfRule>
    <cfRule type="containsText" dxfId="165" priority="15" stopIfTrue="1" operator="containsText" text="Riesgo Moderada">
      <formula>NOT(ISERROR(SEARCH("Riesgo Moderada",Y33)))</formula>
    </cfRule>
    <cfRule type="containsText" dxfId="164" priority="16" stopIfTrue="1" operator="containsText" text="Riesgo Bajo">
      <formula>NOT(ISERROR(SEARCH("Riesgo Bajo",Y33)))</formula>
    </cfRule>
    <cfRule type="containsText" dxfId="163" priority="17" stopIfTrue="1" operator="containsText" text="Riesgo Alto">
      <formula>NOT(ISERROR(SEARCH("Riesgo Alto",Y33)))</formula>
    </cfRule>
    <cfRule type="containsText" dxfId="162" priority="18" stopIfTrue="1" operator="containsText" text="Riesgo Extremo">
      <formula>NOT(ISERROR(SEARCH("Riesgo Extremo",Y33)))</formula>
    </cfRule>
  </conditionalFormatting>
  <conditionalFormatting sqref="Y33:Y35">
    <cfRule type="containsText" dxfId="161" priority="13" stopIfTrue="1" operator="containsText" text="Riesgo Extrema">
      <formula>NOT(ISERROR(SEARCH("Riesgo Extrema",Y33)))</formula>
    </cfRule>
  </conditionalFormatting>
  <conditionalFormatting sqref="W33">
    <cfRule type="containsText" dxfId="160" priority="8" stopIfTrue="1" operator="containsText" text="Riesgo Alto">
      <formula>NOT(ISERROR(SEARCH("Riesgo Alto",W33)))</formula>
    </cfRule>
    <cfRule type="containsText" dxfId="159" priority="9" stopIfTrue="1" operator="containsText" text="Riesgo Moderado">
      <formula>NOT(ISERROR(SEARCH("Riesgo Moderado",W33)))</formula>
    </cfRule>
    <cfRule type="containsText" dxfId="158" priority="10" stopIfTrue="1" operator="containsText" text="Riesgo Bajo">
      <formula>NOT(ISERROR(SEARCH("Riesgo Bajo",W33)))</formula>
    </cfRule>
    <cfRule type="containsText" dxfId="157" priority="11" stopIfTrue="1" operator="containsText" text="Riesgo Alto">
      <formula>NOT(ISERROR(SEARCH("Riesgo Alto",W33)))</formula>
    </cfRule>
    <cfRule type="containsText" dxfId="156" priority="12" stopIfTrue="1" operator="containsText" text="Riesgo Extremo">
      <formula>NOT(ISERROR(SEARCH("Riesgo Extremo",W33)))</formula>
    </cfRule>
  </conditionalFormatting>
  <conditionalFormatting sqref="W33">
    <cfRule type="containsText" dxfId="155" priority="7" stopIfTrue="1" operator="containsText" text="Riesgo Extremo">
      <formula>NOT(ISERROR(SEARCH("Riesgo Extremo",W33)))</formula>
    </cfRule>
  </conditionalFormatting>
  <conditionalFormatting sqref="F34:F35">
    <cfRule type="containsText" dxfId="154" priority="2" stopIfTrue="1" operator="containsText" text="Riesgo Alto">
      <formula>NOT(ISERROR(SEARCH("Riesgo Alto",F34)))</formula>
    </cfRule>
    <cfRule type="containsText" dxfId="153" priority="3" stopIfTrue="1" operator="containsText" text="Riesgo Moderado">
      <formula>NOT(ISERROR(SEARCH("Riesgo Moderado",F34)))</formula>
    </cfRule>
    <cfRule type="containsText" dxfId="152" priority="4" stopIfTrue="1" operator="containsText" text="Riesgo Bajo">
      <formula>NOT(ISERROR(SEARCH("Riesgo Bajo",F34)))</formula>
    </cfRule>
    <cfRule type="containsText" dxfId="151" priority="5" stopIfTrue="1" operator="containsText" text="Riesgo Alto">
      <formula>NOT(ISERROR(SEARCH("Riesgo Alto",F34)))</formula>
    </cfRule>
    <cfRule type="containsText" dxfId="150" priority="6" stopIfTrue="1" operator="containsText" text="Riesgo Extremo">
      <formula>NOT(ISERROR(SEARCH("Riesgo Extremo",F34)))</formula>
    </cfRule>
  </conditionalFormatting>
  <conditionalFormatting sqref="F34:F35">
    <cfRule type="containsText" dxfId="149" priority="1" stopIfTrue="1" operator="containsText" text="Riesgo Extremo">
      <formula>NOT(ISERROR(SEARCH("Riesgo Extremo",F34)))</formula>
    </cfRule>
  </conditionalFormatting>
  <dataValidations count="8">
    <dataValidation type="list" allowBlank="1" showDropDown="1" showInputMessage="1" showErrorMessage="1" sqref="I25:I26 I44 I47:I74 I30:I41">
      <formula1>PROBABILIDAD</formula1>
    </dataValidation>
    <dataValidation type="list" allowBlank="1" showDropDown="1" showInputMessage="1" showErrorMessage="1" sqref="I27:I29 J40:J74 I42:I43 I45:I46 J24:J38">
      <formula1>IMPACTO</formula1>
    </dataValidation>
    <dataValidation type="list" allowBlank="1" showInputMessage="1" showErrorMessage="1" errorTitle="ERROR" error="Este valor no es permitido" sqref="G24:G74">
      <formula1>EXISTENCONTROLES</formula1>
    </dataValidation>
    <dataValidation type="list" allowBlank="1" showInputMessage="1" showErrorMessage="1" sqref="K24:K74">
      <formula1>HerramientaControl</formula1>
    </dataValidation>
    <dataValidation type="list" allowBlank="1" showInputMessage="1" showErrorMessage="1" errorTitle="ERROR" error="Este valor no es permitido" sqref="L24:L74">
      <formula1>ManualesInstructivos</formula1>
    </dataValidation>
    <dataValidation type="list" allowBlank="1" showInputMessage="1" showErrorMessage="1" errorTitle="ERROR" error="Este valor no es permitido" sqref="M24:M74">
      <formula1>HerramientaEfectiva</formula1>
    </dataValidation>
    <dataValidation type="list" allowBlank="1" showInputMessage="1" showErrorMessage="1" errorTitle="ERROR" error="Este valor no es permitido" sqref="N24:N74">
      <formula1>ResponDefinidos</formula1>
    </dataValidation>
    <dataValidation type="list" allowBlank="1" showInputMessage="1" showErrorMessage="1" errorTitle="ERROR" error="Este valor no es permitido" sqref="O24:O74">
      <formula1>FrecuenciaSeguim</formula1>
    </dataValidation>
  </dataValidations>
  <printOptions horizontalCentered="1" verticalCentered="1"/>
  <pageMargins left="0.98425196850393704" right="0" top="0" bottom="0" header="0" footer="0"/>
  <pageSetup scale="5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0"/>
    <pageSetUpPr fitToPage="1"/>
  </sheetPr>
  <dimension ref="A1:Y86"/>
  <sheetViews>
    <sheetView showGridLines="0" tabSelected="1" topLeftCell="F5" zoomScale="51" zoomScaleNormal="51" workbookViewId="0">
      <selection activeCell="M33" sqref="M33"/>
    </sheetView>
  </sheetViews>
  <sheetFormatPr baseColWidth="10" defaultColWidth="11.42578125" defaultRowHeight="93.75" customHeight="1" x14ac:dyDescent="0.35"/>
  <cols>
    <col min="1" max="1" width="7" style="117" hidden="1" customWidth="1"/>
    <col min="2" max="2" width="13.42578125" style="117" customWidth="1"/>
    <col min="3" max="3" width="16.140625" style="117" customWidth="1"/>
    <col min="4" max="4" width="36.28515625" style="117" customWidth="1"/>
    <col min="5" max="5" width="54.7109375" style="117" customWidth="1"/>
    <col min="6" max="6" width="22.5703125" style="117" customWidth="1"/>
    <col min="7" max="8" width="17.7109375" style="117" customWidth="1"/>
    <col min="9" max="9" width="22.42578125" style="117" customWidth="1"/>
    <col min="10" max="10" width="47.28515625" style="117" customWidth="1"/>
    <col min="11" max="11" width="0.28515625" style="117" hidden="1" customWidth="1"/>
    <col min="12" max="14" width="17.7109375" style="117" customWidth="1"/>
    <col min="15" max="15" width="30" style="117" customWidth="1"/>
    <col min="16" max="16" width="19.85546875" style="117" customWidth="1"/>
    <col min="17" max="17" width="33.28515625" style="117" customWidth="1"/>
    <col min="18" max="18" width="19.85546875" style="117" customWidth="1"/>
    <col min="19" max="19" width="16.85546875" style="117" customWidth="1"/>
    <col min="20" max="20" width="27" style="117" customWidth="1"/>
    <col min="21" max="21" width="15.7109375" style="117" customWidth="1"/>
    <col min="22" max="22" width="16.28515625" style="117" customWidth="1"/>
    <col min="23" max="23" width="27.140625" style="117" customWidth="1"/>
    <col min="24" max="24" width="23.140625" style="117" customWidth="1"/>
    <col min="25" max="25" width="4" style="117" customWidth="1"/>
    <col min="26" max="16384" width="11.42578125" style="117"/>
  </cols>
  <sheetData>
    <row r="1" spans="1:25" ht="24" thickBot="1" x14ac:dyDescent="0.4"/>
    <row r="2" spans="1:25" ht="23.25" x14ac:dyDescent="0.35">
      <c r="B2" s="994"/>
      <c r="C2" s="995"/>
      <c r="D2" s="989" t="s">
        <v>0</v>
      </c>
      <c r="E2" s="990"/>
      <c r="F2" s="990"/>
      <c r="G2" s="990"/>
      <c r="H2" s="990"/>
      <c r="I2" s="990"/>
      <c r="J2" s="990"/>
      <c r="K2" s="990"/>
      <c r="L2" s="990"/>
      <c r="M2" s="990"/>
      <c r="N2" s="990"/>
      <c r="O2" s="990"/>
      <c r="P2" s="990"/>
      <c r="Q2" s="990"/>
      <c r="R2" s="990"/>
      <c r="S2" s="990"/>
      <c r="T2" s="990"/>
      <c r="U2" s="990"/>
      <c r="V2" s="990"/>
      <c r="W2" s="991"/>
      <c r="X2" s="983" t="s">
        <v>267</v>
      </c>
      <c r="Y2" s="984"/>
    </row>
    <row r="3" spans="1:25" ht="23.25" x14ac:dyDescent="0.35">
      <c r="B3" s="996"/>
      <c r="C3" s="997"/>
      <c r="D3" s="989" t="s">
        <v>2</v>
      </c>
      <c r="E3" s="990"/>
      <c r="F3" s="990"/>
      <c r="G3" s="990"/>
      <c r="H3" s="990"/>
      <c r="I3" s="990"/>
      <c r="J3" s="990"/>
      <c r="K3" s="990"/>
      <c r="L3" s="990"/>
      <c r="M3" s="990"/>
      <c r="N3" s="990"/>
      <c r="O3" s="990"/>
      <c r="P3" s="990"/>
      <c r="Q3" s="990"/>
      <c r="R3" s="990"/>
      <c r="S3" s="990"/>
      <c r="T3" s="990"/>
      <c r="U3" s="990"/>
      <c r="V3" s="990"/>
      <c r="W3" s="991"/>
      <c r="X3" s="985" t="s">
        <v>3</v>
      </c>
      <c r="Y3" s="986"/>
    </row>
    <row r="4" spans="1:25" ht="23.25" x14ac:dyDescent="0.35">
      <c r="B4" s="996"/>
      <c r="C4" s="997"/>
      <c r="D4" s="989" t="s">
        <v>4</v>
      </c>
      <c r="E4" s="990"/>
      <c r="F4" s="990"/>
      <c r="G4" s="990"/>
      <c r="H4" s="990"/>
      <c r="I4" s="990"/>
      <c r="J4" s="990"/>
      <c r="K4" s="990"/>
      <c r="L4" s="990"/>
      <c r="M4" s="990"/>
      <c r="N4" s="990"/>
      <c r="O4" s="990"/>
      <c r="P4" s="990"/>
      <c r="Q4" s="990"/>
      <c r="R4" s="990"/>
      <c r="S4" s="990"/>
      <c r="T4" s="990"/>
      <c r="U4" s="990"/>
      <c r="V4" s="990"/>
      <c r="W4" s="991"/>
      <c r="X4" s="985" t="s">
        <v>145</v>
      </c>
      <c r="Y4" s="986"/>
    </row>
    <row r="5" spans="1:25" ht="34.5" customHeight="1" thickBot="1" x14ac:dyDescent="0.4">
      <c r="B5" s="998"/>
      <c r="C5" s="999"/>
      <c r="D5" s="989" t="s">
        <v>268</v>
      </c>
      <c r="E5" s="990"/>
      <c r="F5" s="990"/>
      <c r="G5" s="990"/>
      <c r="H5" s="990"/>
      <c r="I5" s="990"/>
      <c r="J5" s="990"/>
      <c r="K5" s="990"/>
      <c r="L5" s="990"/>
      <c r="M5" s="990"/>
      <c r="N5" s="990"/>
      <c r="O5" s="990"/>
      <c r="P5" s="990"/>
      <c r="Q5" s="990"/>
      <c r="R5" s="990"/>
      <c r="S5" s="990"/>
      <c r="T5" s="990"/>
      <c r="U5" s="990"/>
      <c r="V5" s="990"/>
      <c r="W5" s="991"/>
      <c r="X5" s="987" t="s">
        <v>110</v>
      </c>
      <c r="Y5" s="988"/>
    </row>
    <row r="6" spans="1:25" ht="52.5" customHeight="1" x14ac:dyDescent="0.35"/>
    <row r="7" spans="1:25" ht="36" customHeight="1" x14ac:dyDescent="0.35">
      <c r="B7" s="415" t="s">
        <v>269</v>
      </c>
      <c r="C7" s="992" t="str">
        <f>'SEPG-F-040'!G8</f>
        <v>14 de Febrero de 2017</v>
      </c>
      <c r="D7" s="993"/>
      <c r="E7" s="866" t="str">
        <f>'SEPG-F-040'!B9</f>
        <v xml:space="preserve">PROCESO GESTION DE LA INFORMACION Y COMUNICACIONES     </v>
      </c>
      <c r="F7" s="867"/>
      <c r="G7" s="867"/>
      <c r="H7" s="867"/>
      <c r="I7" s="867"/>
      <c r="J7" s="867"/>
      <c r="K7" s="867"/>
      <c r="L7" s="867"/>
      <c r="M7" s="867"/>
      <c r="N7" s="867"/>
      <c r="O7" s="867"/>
      <c r="P7" s="867"/>
      <c r="Q7" s="867"/>
      <c r="R7" s="867"/>
      <c r="S7" s="867"/>
      <c r="T7" s="867"/>
      <c r="U7" s="867"/>
      <c r="V7" s="867"/>
      <c r="W7" s="867"/>
      <c r="X7" s="867"/>
      <c r="Y7" s="868"/>
    </row>
    <row r="8" spans="1:25" ht="92.25" customHeight="1" x14ac:dyDescent="0.35">
      <c r="B8" s="866" t="s">
        <v>270</v>
      </c>
      <c r="C8" s="867"/>
      <c r="D8" s="868"/>
      <c r="E8" s="869" t="s">
        <v>271</v>
      </c>
      <c r="F8" s="870"/>
      <c r="G8" s="870"/>
      <c r="H8" s="870"/>
      <c r="I8" s="870"/>
      <c r="J8" s="870"/>
      <c r="K8" s="870"/>
      <c r="L8" s="870"/>
      <c r="M8" s="870"/>
      <c r="N8" s="870"/>
      <c r="O8" s="870"/>
      <c r="P8" s="870"/>
      <c r="Q8" s="870"/>
      <c r="R8" s="870"/>
      <c r="S8" s="870"/>
      <c r="T8" s="870"/>
      <c r="U8" s="870"/>
      <c r="V8" s="870"/>
      <c r="W8" s="870"/>
      <c r="X8" s="870"/>
      <c r="Y8" s="871"/>
    </row>
    <row r="9" spans="1:25" s="118" customFormat="1" ht="23.25" x14ac:dyDescent="0.35">
      <c r="B9" s="119"/>
      <c r="C9" s="120"/>
      <c r="D9" s="121"/>
      <c r="E9" s="121"/>
      <c r="F9" s="121"/>
      <c r="G9" s="121"/>
      <c r="H9" s="121"/>
      <c r="I9" s="121"/>
      <c r="J9" s="121"/>
      <c r="K9" s="121"/>
      <c r="L9" s="121"/>
      <c r="M9" s="121"/>
      <c r="N9" s="121"/>
      <c r="O9" s="121"/>
      <c r="P9" s="121"/>
      <c r="Q9" s="121"/>
      <c r="R9" s="121"/>
      <c r="S9" s="121"/>
      <c r="T9" s="121"/>
      <c r="U9" s="121"/>
      <c r="V9" s="121"/>
      <c r="W9" s="121"/>
      <c r="X9" s="121"/>
      <c r="Y9" s="122"/>
    </row>
    <row r="10" spans="1:25" ht="36" customHeight="1" x14ac:dyDescent="0.35">
      <c r="B10" s="884" t="s">
        <v>272</v>
      </c>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4.5" customHeight="1" x14ac:dyDescent="0.35">
      <c r="A11" s="123"/>
      <c r="B11" s="920"/>
      <c r="C11" s="921"/>
      <c r="D11" s="921"/>
      <c r="E11" s="921"/>
      <c r="F11" s="921"/>
      <c r="G11" s="921"/>
      <c r="H11" s="921"/>
      <c r="I11" s="921"/>
      <c r="J11" s="921"/>
      <c r="K11" s="921"/>
      <c r="L11" s="921"/>
      <c r="M11" s="921"/>
      <c r="N11" s="921"/>
      <c r="O11" s="921"/>
      <c r="P11" s="921"/>
      <c r="Q11" s="921"/>
      <c r="R11" s="921"/>
      <c r="S11" s="921"/>
      <c r="T11" s="921"/>
      <c r="U11" s="921"/>
      <c r="V11" s="921"/>
      <c r="W11" s="921"/>
      <c r="X11" s="921"/>
      <c r="Y11" s="922"/>
    </row>
    <row r="12" spans="1:25" ht="112.5" customHeight="1" x14ac:dyDescent="0.35">
      <c r="B12" s="912" t="s">
        <v>273</v>
      </c>
      <c r="C12" s="913"/>
      <c r="D12" s="913"/>
      <c r="E12" s="913"/>
      <c r="F12" s="913"/>
      <c r="G12" s="913"/>
      <c r="H12" s="913"/>
      <c r="I12" s="913"/>
      <c r="J12" s="913"/>
      <c r="K12" s="913"/>
      <c r="L12" s="913"/>
      <c r="M12" s="913" t="s">
        <v>274</v>
      </c>
      <c r="N12" s="913"/>
      <c r="O12" s="913"/>
      <c r="P12" s="913"/>
      <c r="Q12" s="913"/>
      <c r="R12" s="913"/>
      <c r="S12" s="913"/>
      <c r="T12" s="913"/>
      <c r="U12" s="923"/>
      <c r="V12" s="923"/>
      <c r="W12" s="923"/>
      <c r="X12" s="923"/>
      <c r="Y12" s="924"/>
    </row>
    <row r="13" spans="1:25" ht="112.5" customHeight="1" x14ac:dyDescent="0.35">
      <c r="B13" s="914"/>
      <c r="C13" s="915"/>
      <c r="D13" s="915"/>
      <c r="E13" s="915"/>
      <c r="F13" s="915"/>
      <c r="G13" s="915"/>
      <c r="H13" s="915"/>
      <c r="I13" s="915"/>
      <c r="J13" s="915"/>
      <c r="K13" s="915"/>
      <c r="L13" s="915"/>
      <c r="M13" s="915"/>
      <c r="N13" s="915"/>
      <c r="O13" s="915"/>
      <c r="P13" s="915"/>
      <c r="Q13" s="915"/>
      <c r="R13" s="915"/>
      <c r="S13" s="915"/>
      <c r="T13" s="915"/>
      <c r="U13" s="925"/>
      <c r="V13" s="925"/>
      <c r="W13" s="925"/>
      <c r="X13" s="925"/>
      <c r="Y13" s="926"/>
    </row>
    <row r="14" spans="1:25" ht="24" thickBot="1" x14ac:dyDescent="0.4">
      <c r="B14" s="124"/>
      <c r="C14" s="124"/>
      <c r="D14" s="124"/>
      <c r="E14" s="124"/>
      <c r="F14" s="125"/>
      <c r="G14" s="125"/>
      <c r="H14" s="121"/>
      <c r="I14" s="121"/>
      <c r="J14" s="121"/>
      <c r="K14" s="121"/>
      <c r="L14" s="121"/>
      <c r="M14" s="121"/>
      <c r="N14" s="121"/>
      <c r="O14" s="121"/>
      <c r="P14" s="121"/>
      <c r="Q14" s="121"/>
      <c r="R14" s="121"/>
    </row>
    <row r="15" spans="1:25" ht="93.75" customHeight="1" x14ac:dyDescent="0.35">
      <c r="B15" s="889" t="s">
        <v>275</v>
      </c>
      <c r="C15" s="890"/>
      <c r="D15" s="890"/>
      <c r="E15" s="890"/>
      <c r="F15" s="890"/>
      <c r="G15" s="890"/>
      <c r="H15" s="890"/>
      <c r="I15" s="891"/>
      <c r="J15" s="890" t="s">
        <v>276</v>
      </c>
      <c r="K15" s="890"/>
      <c r="L15" s="890"/>
      <c r="M15" s="890"/>
      <c r="N15" s="890"/>
      <c r="O15" s="890"/>
      <c r="P15" s="416"/>
      <c r="Q15" s="890" t="s">
        <v>277</v>
      </c>
      <c r="R15" s="890"/>
      <c r="S15" s="890"/>
      <c r="T15" s="890"/>
      <c r="U15" s="890"/>
      <c r="V15" s="890"/>
      <c r="W15" s="890"/>
      <c r="X15" s="890"/>
      <c r="Y15" s="890"/>
    </row>
    <row r="16" spans="1:25" ht="24" thickBot="1" x14ac:dyDescent="0.4">
      <c r="B16" s="892"/>
      <c r="C16" s="893"/>
      <c r="D16" s="893"/>
      <c r="E16" s="893"/>
      <c r="F16" s="893"/>
      <c r="G16" s="893"/>
      <c r="H16" s="893"/>
      <c r="I16" s="894"/>
      <c r="J16" s="895"/>
      <c r="K16" s="895"/>
      <c r="L16" s="895"/>
      <c r="M16" s="895"/>
      <c r="N16" s="895"/>
      <c r="O16" s="895"/>
      <c r="P16" s="417"/>
      <c r="Q16" s="872" t="s">
        <v>278</v>
      </c>
      <c r="R16" s="895" t="s">
        <v>279</v>
      </c>
      <c r="S16" s="895"/>
      <c r="T16" s="895"/>
      <c r="U16" s="895" t="s">
        <v>280</v>
      </c>
      <c r="V16" s="895"/>
      <c r="W16" s="872" t="s">
        <v>281</v>
      </c>
      <c r="X16" s="895" t="s">
        <v>282</v>
      </c>
      <c r="Y16" s="895"/>
    </row>
    <row r="17" spans="1:25" s="126" customFormat="1" ht="104.25" customHeight="1" thickBot="1" x14ac:dyDescent="0.25">
      <c r="B17" s="418" t="s">
        <v>70</v>
      </c>
      <c r="C17" s="419" t="s">
        <v>283</v>
      </c>
      <c r="D17" s="419" t="s">
        <v>71</v>
      </c>
      <c r="E17" s="419" t="s">
        <v>284</v>
      </c>
      <c r="F17" s="419" t="s">
        <v>75</v>
      </c>
      <c r="G17" s="419" t="s">
        <v>147</v>
      </c>
      <c r="H17" s="419" t="s">
        <v>148</v>
      </c>
      <c r="I17" s="419" t="s">
        <v>285</v>
      </c>
      <c r="J17" s="419" t="s">
        <v>286</v>
      </c>
      <c r="K17" s="419" t="s">
        <v>287</v>
      </c>
      <c r="L17" s="419" t="s">
        <v>148</v>
      </c>
      <c r="M17" s="419" t="s">
        <v>147</v>
      </c>
      <c r="N17" s="419" t="s">
        <v>134</v>
      </c>
      <c r="O17" s="419" t="s">
        <v>288</v>
      </c>
      <c r="P17" s="420" t="s">
        <v>289</v>
      </c>
      <c r="Q17" s="873"/>
      <c r="R17" s="419" t="s">
        <v>133</v>
      </c>
      <c r="S17" s="419" t="s">
        <v>290</v>
      </c>
      <c r="T17" s="419" t="s">
        <v>291</v>
      </c>
      <c r="U17" s="419" t="s">
        <v>292</v>
      </c>
      <c r="V17" s="419" t="s">
        <v>293</v>
      </c>
      <c r="W17" s="873"/>
      <c r="X17" s="893"/>
      <c r="Y17" s="893"/>
    </row>
    <row r="18" spans="1:25" ht="200.25" customHeight="1" x14ac:dyDescent="0.35">
      <c r="A18" s="133"/>
      <c r="B18" s="896" t="s">
        <v>443</v>
      </c>
      <c r="C18" s="917" t="s">
        <v>294</v>
      </c>
      <c r="D18" s="887" t="str">
        <f>IF(COUNTA('SEPG-F-007'!C17)&gt;0,'SEPG-F-007'!C17,"")</f>
        <v>Seguridad de la información comprometida</v>
      </c>
      <c r="E18" s="927" t="str">
        <f>IF(COUNTA('SEPG-F-007'!D17)&gt;0,'SEPG-F-007'!D17,"")</f>
        <v>La información que hace parte de la Agencia es crucial para su correcto desempeño dentro de la política pública y su relación con el ciudadano, sin importar qué tipo de información se trate en la Agencia, ésta será parte primordial en el cumplimiento de sus objetivos.</v>
      </c>
      <c r="F18" s="887" t="str">
        <f>IF(COUNTA('SEPG-F-007'!L17)&gt;0,'SEPG-F-007'!L17,"")</f>
        <v>TECNOLOGIA</v>
      </c>
      <c r="G18" s="394">
        <f>'SEPG-012'!$Y26</f>
        <v>3</v>
      </c>
      <c r="H18" s="394">
        <f>'SEPG-012'!Y27</f>
        <v>7</v>
      </c>
      <c r="I18" s="395">
        <f>'SEPG-012'!AA26</f>
        <v>21</v>
      </c>
      <c r="J18" s="398" t="str">
        <f>'SEPG-F-008'!H24</f>
        <v>* Implementación de esquema de segregación de redes por acceso de usuarios y por tráfico de información.
* Esquemas de seguridad de accesos a sistemas de aplicaciones y la información por medio autenticación de usuario y contraseña.
 * Accesos restringidos y controlados a áreas seguras y oficinas.</v>
      </c>
      <c r="K18" s="861">
        <f>'SEPG-F-008'!S24</f>
        <v>-2</v>
      </c>
      <c r="L18" s="394">
        <f ca="1">+'SEPG-F-008'!U24</f>
        <v>7</v>
      </c>
      <c r="M18" s="394">
        <f>+'SEPG-F-008'!T24</f>
        <v>1</v>
      </c>
      <c r="N18" s="861">
        <f ca="1">IFERROR(+'SEPG-F-008'!V24,"")</f>
        <v>7</v>
      </c>
      <c r="O18" s="903" t="str">
        <f ca="1">IFERROR(IF('SEPG-F-008'!Y24&lt;&gt;0,'SEPG-F-008'!Y24,'SEPG-F-008'!W24),"")</f>
        <v>Riesgo Moderado (Z-8)</v>
      </c>
      <c r="P18" s="880" t="s">
        <v>295</v>
      </c>
      <c r="Q18" s="877" t="s">
        <v>296</v>
      </c>
      <c r="R18" s="880" t="s">
        <v>297</v>
      </c>
      <c r="S18" s="880" t="s">
        <v>298</v>
      </c>
      <c r="T18" s="880" t="s">
        <v>299</v>
      </c>
      <c r="U18" s="863">
        <v>42736</v>
      </c>
      <c r="V18" s="863">
        <v>43008</v>
      </c>
      <c r="W18" s="880" t="s">
        <v>300</v>
      </c>
      <c r="X18" s="888" t="s">
        <v>301</v>
      </c>
      <c r="Y18" s="888"/>
    </row>
    <row r="19" spans="1:25" ht="108.75" customHeight="1" x14ac:dyDescent="0.35">
      <c r="A19" s="133"/>
      <c r="B19" s="896"/>
      <c r="C19" s="918"/>
      <c r="D19" s="861"/>
      <c r="E19" s="910"/>
      <c r="F19" s="861"/>
      <c r="G19" s="861" t="str">
        <f>IFERROR(VLOOKUP(G18,'SEPG-012'!$B$17:$K$21,6,FALSE),"")</f>
        <v>Posible (C)</v>
      </c>
      <c r="H19" s="861" t="str">
        <f>IFERROR(VLOOKUP(H18,'SEPG-012'!$L$17:$U$21,5,FALSE),"")</f>
        <v>Moderado</v>
      </c>
      <c r="I19" s="902" t="str">
        <f>'SEPG-012'!AB26</f>
        <v>Riesgo Alto (Z-13)</v>
      </c>
      <c r="J19" s="379" t="str">
        <f>'SEPG-F-008'!H25</f>
        <v>Configuración de equipos servidores, de redes, de comunicaciones y sensibilizaciones al interior de la Entidad</v>
      </c>
      <c r="K19" s="861"/>
      <c r="L19" s="861" t="str">
        <f ca="1">IFERROR(VLOOKUP(L18,'SEPG-012'!$L$17:$U$21,5,FALSE),"")</f>
        <v>Moderado</v>
      </c>
      <c r="M19" s="861" t="str">
        <f>IFERROR(VLOOKUP(M18,'SEPG-012'!$B$17:$K$21,6,FALSE),"")</f>
        <v>Raro (E)</v>
      </c>
      <c r="N19" s="861"/>
      <c r="O19" s="903"/>
      <c r="P19" s="881"/>
      <c r="Q19" s="878"/>
      <c r="R19" s="881"/>
      <c r="S19" s="881"/>
      <c r="T19" s="881"/>
      <c r="U19" s="864"/>
      <c r="V19" s="864"/>
      <c r="W19" s="881"/>
      <c r="X19" s="888"/>
      <c r="Y19" s="888"/>
    </row>
    <row r="20" spans="1:25" ht="89.25" customHeight="1" x14ac:dyDescent="0.35">
      <c r="A20" s="133"/>
      <c r="B20" s="897"/>
      <c r="C20" s="918"/>
      <c r="D20" s="862"/>
      <c r="E20" s="911"/>
      <c r="F20" s="862"/>
      <c r="G20" s="862"/>
      <c r="H20" s="862"/>
      <c r="I20" s="903"/>
      <c r="J20" s="379" t="str">
        <f>IFERROR(('SEPG-F-008'!H26)," ")</f>
        <v>Sensibilizaciones de seguridad de la información al interior de la Entidad</v>
      </c>
      <c r="K20" s="862"/>
      <c r="L20" s="862"/>
      <c r="M20" s="862"/>
      <c r="N20" s="862"/>
      <c r="O20" s="904"/>
      <c r="P20" s="883"/>
      <c r="Q20" s="879"/>
      <c r="R20" s="882"/>
      <c r="S20" s="882"/>
      <c r="T20" s="882"/>
      <c r="U20" s="865"/>
      <c r="V20" s="865"/>
      <c r="W20" s="882"/>
      <c r="X20" s="888"/>
      <c r="Y20" s="888"/>
    </row>
    <row r="21" spans="1:25" ht="99" customHeight="1" x14ac:dyDescent="0.35">
      <c r="A21" s="133"/>
      <c r="B21" s="896" t="s">
        <v>444</v>
      </c>
      <c r="C21" s="918"/>
      <c r="D21" s="905" t="str">
        <f>IF(COUNTA('SEPG-F-007'!C18)&gt;0,'SEPG-F-007'!C18,"")</f>
        <v>Interrupción de negocio por desastre natural</v>
      </c>
      <c r="E21" s="909" t="str">
        <f>IF(COUNTA('SEPG-F-007'!D18)&gt;0,'SEPG-F-007'!D18,"")</f>
        <v xml:space="preserve">Mantener la continuidad de la operación se entiende como conjunto de procedimientos y estrategias definidos para contrarrestar las interrupciones en las actividades misionales de la Agencia, para proteger sus procesos críticos contra fallas mayores en los sistemas de información o contra desastres y asegurar que las operaciones se recuperen oportuna y ordenadamente, generando un impacto mínimo o nulo ante una contingencia. </v>
      </c>
      <c r="F21" s="905" t="str">
        <f>IF(COUNTA('SEPG-F-007'!L18)&gt;0,'SEPG-F-007'!L18,"")</f>
        <v>OPERATIVO</v>
      </c>
      <c r="G21" s="396">
        <f>'SEPG-012'!$Y28</f>
        <v>3</v>
      </c>
      <c r="H21" s="396">
        <f>'SEPG-012'!Y29</f>
        <v>7</v>
      </c>
      <c r="I21" s="139">
        <f>'SEPG-012'!AA28</f>
        <v>21</v>
      </c>
      <c r="J21" s="379" t="str">
        <f>'SEPG-F-008'!H27</f>
        <v>Respaldo contractual con prestadores de servicios de TI en caso de daño o perdida de la infraestructura TI</v>
      </c>
      <c r="K21" s="905">
        <f>'SEPG-F-008'!S27</f>
        <v>0</v>
      </c>
      <c r="L21" s="396">
        <f ca="1">+'SEPG-F-008'!U27</f>
        <v>6</v>
      </c>
      <c r="M21" s="396">
        <f>+'SEPG-F-008'!T27</f>
        <v>3</v>
      </c>
      <c r="N21" s="861">
        <f ca="1">IFERROR(+'SEPG-F-008'!V27,"")</f>
        <v>18</v>
      </c>
      <c r="O21" s="903" t="str">
        <f ca="1">IFERROR(IF('SEPG-F-008'!Y27&lt;&gt;0,'SEPG-F-008'!Y27,'SEPG-F-008'!W27),"")</f>
        <v>Riesgo Moderado (Z-7)</v>
      </c>
      <c r="P21" s="874" t="s">
        <v>295</v>
      </c>
      <c r="Q21" s="876" t="s">
        <v>436</v>
      </c>
      <c r="R21" s="874" t="s">
        <v>297</v>
      </c>
      <c r="S21" s="874" t="s">
        <v>298</v>
      </c>
      <c r="T21" s="874" t="s">
        <v>299</v>
      </c>
      <c r="U21" s="863">
        <v>42736</v>
      </c>
      <c r="V21" s="863">
        <v>43008</v>
      </c>
      <c r="W21" s="888" t="s">
        <v>302</v>
      </c>
      <c r="X21" s="888" t="s">
        <v>303</v>
      </c>
      <c r="Y21" s="888"/>
    </row>
    <row r="22" spans="1:25" ht="126.75" customHeight="1" x14ac:dyDescent="0.35">
      <c r="A22" s="133"/>
      <c r="B22" s="896"/>
      <c r="C22" s="918"/>
      <c r="D22" s="861"/>
      <c r="E22" s="910"/>
      <c r="F22" s="861"/>
      <c r="G22" s="861" t="str">
        <f>IFERROR(VLOOKUP(G21,'SEPG-012'!$B$17:$K$21,6,FALSE),"")</f>
        <v>Posible (C)</v>
      </c>
      <c r="H22" s="861" t="str">
        <f>IFERROR(VLOOKUP(H21,'SEPG-012'!$L$17:$U$21,5,FALSE),"")</f>
        <v>Moderado</v>
      </c>
      <c r="I22" s="902" t="str">
        <f>'SEPG-012'!AB28</f>
        <v>Riesgo Alto (Z-13)</v>
      </c>
      <c r="J22" s="379" t="str">
        <f>'SEPG-F-008'!H28</f>
        <v>Identificación del plan de continuidad de negocio y de restauración de infraestructura ante desastres</v>
      </c>
      <c r="K22" s="861"/>
      <c r="L22" s="861" t="str">
        <f ca="1">IFERROR(VLOOKUP(L21,'SEPG-012'!$L$17:$U$21,5,FALSE),"")</f>
        <v>Menor</v>
      </c>
      <c r="M22" s="861" t="str">
        <f>IFERROR(VLOOKUP(M21,'SEPG-012'!$B$17:$K$21,6,FALSE),"")</f>
        <v>Posible (C)</v>
      </c>
      <c r="N22" s="861"/>
      <c r="O22" s="903"/>
      <c r="P22" s="874"/>
      <c r="Q22" s="876"/>
      <c r="R22" s="874"/>
      <c r="S22" s="874"/>
      <c r="T22" s="874"/>
      <c r="U22" s="864"/>
      <c r="V22" s="864"/>
      <c r="W22" s="888"/>
      <c r="X22" s="888"/>
      <c r="Y22" s="888"/>
    </row>
    <row r="23" spans="1:25" ht="105.75" customHeight="1" x14ac:dyDescent="0.35">
      <c r="A23" s="133"/>
      <c r="B23" s="897"/>
      <c r="C23" s="918"/>
      <c r="D23" s="862"/>
      <c r="E23" s="911"/>
      <c r="F23" s="862"/>
      <c r="G23" s="862"/>
      <c r="H23" s="862"/>
      <c r="I23" s="903"/>
      <c r="J23" s="379" t="str">
        <f>'SEPG-F-008'!H29</f>
        <v>Prestación de servicio de operación de procesos de manera conexión remota mediante acceso a internet y uso del servicio de office 365 y project</v>
      </c>
      <c r="K23" s="862"/>
      <c r="L23" s="862"/>
      <c r="M23" s="862"/>
      <c r="N23" s="862"/>
      <c r="O23" s="904"/>
      <c r="P23" s="875"/>
      <c r="Q23" s="876"/>
      <c r="R23" s="874"/>
      <c r="S23" s="874"/>
      <c r="T23" s="874"/>
      <c r="U23" s="865"/>
      <c r="V23" s="865"/>
      <c r="W23" s="888"/>
      <c r="X23" s="888"/>
      <c r="Y23" s="888"/>
    </row>
    <row r="24" spans="1:25" ht="85.5" customHeight="1" x14ac:dyDescent="0.35">
      <c r="A24" s="133"/>
      <c r="B24" s="896" t="s">
        <v>445</v>
      </c>
      <c r="C24" s="918"/>
      <c r="D24" s="905" t="str">
        <f>IF(COUNTA('SEPG-F-007'!C19)&gt;0,'SEPG-F-007'!C19,"")</f>
        <v>Fallas o pérdida de la integridad de la Información (completitud y exactitud)</v>
      </c>
      <c r="E24" s="909" t="str">
        <f>IF(COUNTA('SEPG-F-007'!D19)&gt;0,'SEPG-F-007'!D19,"")</f>
        <v>Las fuentes de información que se registran en la Agencia pueden generar registros parciales o desarticulados, provocando que sea difícil consolidar todos los datos relacionados con un tema en particular.</v>
      </c>
      <c r="F24" s="905" t="str">
        <f>IF(COUNTA('SEPG-F-007'!L19)&gt;0,'SEPG-F-007'!L19,"")</f>
        <v>OPERATIVO</v>
      </c>
      <c r="G24" s="396">
        <f>'SEPG-012'!$Y30</f>
        <v>2</v>
      </c>
      <c r="H24" s="396">
        <f>'SEPG-012'!Y31</f>
        <v>7</v>
      </c>
      <c r="I24" s="139">
        <f>'SEPG-012'!AA30</f>
        <v>14</v>
      </c>
      <c r="J24" s="379" t="str">
        <f>'SEPG-F-008'!H30</f>
        <v>Asignación de herramienta automática para alojamiento centralizado de la información y en la nube</v>
      </c>
      <c r="K24" s="905">
        <f>'SEPG-F-008'!S30</f>
        <v>-2</v>
      </c>
      <c r="L24" s="396">
        <f ca="1">+'SEPG-F-008'!U30</f>
        <v>1</v>
      </c>
      <c r="M24" s="396">
        <f>+'SEPG-F-008'!T30</f>
        <v>2</v>
      </c>
      <c r="N24" s="861">
        <f ca="1">IFERROR(+'SEPG-F-008'!V30,"")</f>
        <v>2</v>
      </c>
      <c r="O24" s="903" t="str">
        <f ca="1">IFERROR(IF('SEPG-F-008'!Y30&lt;&gt;0,'SEPG-F-008'!Y30,'SEPG-F-008'!W30),"")</f>
        <v>Riesgo Bajo (Z-2)</v>
      </c>
      <c r="P24" s="874" t="s">
        <v>295</v>
      </c>
      <c r="Q24" s="877" t="s">
        <v>304</v>
      </c>
      <c r="R24" s="874" t="s">
        <v>297</v>
      </c>
      <c r="S24" s="874" t="s">
        <v>298</v>
      </c>
      <c r="T24" s="874" t="s">
        <v>299</v>
      </c>
      <c r="U24" s="863">
        <v>42736</v>
      </c>
      <c r="V24" s="863">
        <v>43008</v>
      </c>
      <c r="W24" s="888" t="s">
        <v>305</v>
      </c>
      <c r="X24" s="888" t="s">
        <v>306</v>
      </c>
      <c r="Y24" s="888"/>
    </row>
    <row r="25" spans="1:25" ht="95.25" customHeight="1" x14ac:dyDescent="0.35">
      <c r="A25" s="133"/>
      <c r="B25" s="896"/>
      <c r="C25" s="918"/>
      <c r="D25" s="861"/>
      <c r="E25" s="910"/>
      <c r="F25" s="861"/>
      <c r="G25" s="861" t="str">
        <f>IFERROR(VLOOKUP(G24,'SEPG-012'!$B$17:$K$21,6,FALSE),"")</f>
        <v>Improbable (D)</v>
      </c>
      <c r="H25" s="861" t="str">
        <f>IFERROR(VLOOKUP(H24,'SEPG-012'!$L$17:$U$21,5,FALSE),"")</f>
        <v>Moderado</v>
      </c>
      <c r="I25" s="902" t="str">
        <f>'SEPG-012'!AB30</f>
        <v>Riesgo Moderado (Z-9)</v>
      </c>
      <c r="J25" s="379" t="str">
        <f>'SEPG-F-008'!H31</f>
        <v>Asignación controlada de privilegios sobre la información por usuario habilitado</v>
      </c>
      <c r="K25" s="861"/>
      <c r="L25" s="861" t="str">
        <f ca="1">IFERROR(VLOOKUP(L24,'SEPG-012'!$L$17:$U$21,5,FALSE),"")</f>
        <v>Insignificante</v>
      </c>
      <c r="M25" s="861" t="str">
        <f>IFERROR(VLOOKUP(M24,'SEPG-012'!$B$17:$K$21,6,FALSE),"")</f>
        <v>Improbable (D)</v>
      </c>
      <c r="N25" s="861"/>
      <c r="O25" s="903"/>
      <c r="P25" s="874"/>
      <c r="Q25" s="907"/>
      <c r="R25" s="874"/>
      <c r="S25" s="874"/>
      <c r="T25" s="874"/>
      <c r="U25" s="864"/>
      <c r="V25" s="864"/>
      <c r="W25" s="888"/>
      <c r="X25" s="888"/>
      <c r="Y25" s="888"/>
    </row>
    <row r="26" spans="1:25" ht="149.25" customHeight="1" x14ac:dyDescent="0.35">
      <c r="A26" s="133"/>
      <c r="B26" s="897"/>
      <c r="C26" s="918"/>
      <c r="D26" s="862"/>
      <c r="E26" s="911"/>
      <c r="F26" s="862"/>
      <c r="G26" s="862"/>
      <c r="H26" s="862"/>
      <c r="I26" s="903"/>
      <c r="J26" s="379" t="str">
        <f>'SEPG-F-008'!H32</f>
        <v>Definición de niveles de aprobación para edición de la información por segregación de funciones</v>
      </c>
      <c r="K26" s="862"/>
      <c r="L26" s="862"/>
      <c r="M26" s="862"/>
      <c r="N26" s="862"/>
      <c r="O26" s="904"/>
      <c r="P26" s="875"/>
      <c r="Q26" s="907"/>
      <c r="R26" s="874"/>
      <c r="S26" s="874"/>
      <c r="T26" s="874"/>
      <c r="U26" s="865"/>
      <c r="V26" s="865"/>
      <c r="W26" s="888"/>
      <c r="X26" s="888"/>
      <c r="Y26" s="888"/>
    </row>
    <row r="27" spans="1:25" ht="98.25" customHeight="1" x14ac:dyDescent="0.35">
      <c r="A27" s="133" t="s">
        <v>307</v>
      </c>
      <c r="B27" s="896" t="s">
        <v>446</v>
      </c>
      <c r="C27" s="918"/>
      <c r="D27" s="898" t="str">
        <f>IF(COUNTA('SEPG-F-007'!C20)&gt;0,'SEPG-F-007'!C20,"")</f>
        <v>Pérdida de la confidencialidad de la información de la Agencia.</v>
      </c>
      <c r="E27" s="898" t="str">
        <f>IF(COUNTA('SEPG-F-007'!D20)&gt;0,'SEPG-F-007'!D20,"")</f>
        <v>La información de la Agencia con carcater sensible deberá ser altamente protegida contra amenazas de intento de acceso no autorizado por personas agenas a su uso y conocimiento, en prevención de su posible divulgación o uso no autorizado y/o adecuado que pueda impactar la imagen de la Entidad.</v>
      </c>
      <c r="F27" s="898" t="str">
        <f>IF(COUNTA('SEPG-F-007'!L20)&gt;0,'SEPG-F-007'!L20,"")</f>
        <v>TECNOLOGIA</v>
      </c>
      <c r="G27" s="396">
        <f>'SEPG-012'!Y32</f>
        <v>2</v>
      </c>
      <c r="H27" s="396">
        <f>'SEPG-012'!Y33</f>
        <v>7</v>
      </c>
      <c r="I27" s="139">
        <f>'SEPG-012'!AA32</f>
        <v>14</v>
      </c>
      <c r="J27" s="379" t="str">
        <f>'SEPG-F-008'!H30</f>
        <v>Asignación de herramienta automática para alojamiento centralizado de la información y en la nube</v>
      </c>
      <c r="K27" s="905">
        <f>'SEPG-F-008'!S30</f>
        <v>-2</v>
      </c>
      <c r="L27" s="396">
        <f ca="1">+'SEPG-F-008'!U33</f>
        <v>7</v>
      </c>
      <c r="M27" s="396">
        <f>+'SEPG-F-008'!T33</f>
        <v>1</v>
      </c>
      <c r="N27" s="861">
        <f ca="1">IFERROR(+'SEPG-F-008'!V33,"")</f>
        <v>7</v>
      </c>
      <c r="O27" s="903" t="str">
        <f ca="1">IFERROR(IF('SEPG-F-008'!Y30&lt;&gt;0,'SEPG-F-008'!Y30,'SEPG-F-008'!W33),"")</f>
        <v>Riesgo Moderado (Z-8)</v>
      </c>
      <c r="P27" s="880" t="s">
        <v>295</v>
      </c>
      <c r="Q27" s="877" t="s">
        <v>438</v>
      </c>
      <c r="R27" s="874" t="s">
        <v>308</v>
      </c>
      <c r="S27" s="874" t="s">
        <v>298</v>
      </c>
      <c r="T27" s="874" t="s">
        <v>299</v>
      </c>
      <c r="U27" s="863">
        <v>42736</v>
      </c>
      <c r="V27" s="863">
        <v>43008</v>
      </c>
      <c r="W27" s="888" t="s">
        <v>309</v>
      </c>
      <c r="X27" s="888" t="s">
        <v>301</v>
      </c>
      <c r="Y27" s="888"/>
    </row>
    <row r="28" spans="1:25" ht="76.5" customHeight="1" x14ac:dyDescent="0.35">
      <c r="A28" s="133"/>
      <c r="B28" s="896"/>
      <c r="C28" s="918"/>
      <c r="D28" s="899"/>
      <c r="E28" s="899"/>
      <c r="F28" s="899"/>
      <c r="G28" s="861" t="str">
        <f>IFERROR(VLOOKUP(G27,'SEPG-012'!$B$17:$K$21,6,FALSE),"")</f>
        <v>Improbable (D)</v>
      </c>
      <c r="H28" s="861" t="str">
        <f>IFERROR(VLOOKUP(H27,'SEPG-012'!$L$17:$U$21,5,FALSE),"")</f>
        <v>Moderado</v>
      </c>
      <c r="I28" s="902" t="str">
        <f>'SEPG-012'!AB32</f>
        <v>Riesgo Moderado (Z-9)</v>
      </c>
      <c r="J28" s="379" t="str">
        <f>'SEPG-F-008'!H31</f>
        <v>Asignación controlada de privilegios sobre la información por usuario habilitado</v>
      </c>
      <c r="K28" s="861"/>
      <c r="L28" s="861" t="str">
        <f ca="1">IFERROR(VLOOKUP(L27,'SEPG-012'!$L$17:$U$21,5,FALSE),"")</f>
        <v>Moderado</v>
      </c>
      <c r="M28" s="861" t="str">
        <f>IFERROR(VLOOKUP(M27,'SEPG-012'!$B$17:$K$21,6,FALSE),"")</f>
        <v>Raro (E)</v>
      </c>
      <c r="N28" s="861"/>
      <c r="O28" s="903"/>
      <c r="P28" s="881"/>
      <c r="Q28" s="907"/>
      <c r="R28" s="874"/>
      <c r="S28" s="874"/>
      <c r="T28" s="874"/>
      <c r="U28" s="864"/>
      <c r="V28" s="864"/>
      <c r="W28" s="888"/>
      <c r="X28" s="888"/>
      <c r="Y28" s="888"/>
    </row>
    <row r="29" spans="1:25" ht="81.75" customHeight="1" x14ac:dyDescent="0.35">
      <c r="A29" s="133"/>
      <c r="B29" s="897"/>
      <c r="C29" s="918"/>
      <c r="D29" s="899"/>
      <c r="E29" s="899"/>
      <c r="F29" s="899"/>
      <c r="G29" s="861"/>
      <c r="H29" s="861"/>
      <c r="I29" s="903"/>
      <c r="J29" s="379" t="str">
        <f>'SEPG-F-008'!H32</f>
        <v>Definición de niveles de aprobación para edición de la información por segregación de funciones</v>
      </c>
      <c r="K29" s="861"/>
      <c r="L29" s="861"/>
      <c r="M29" s="861"/>
      <c r="N29" s="861"/>
      <c r="O29" s="903"/>
      <c r="P29" s="881"/>
      <c r="Q29" s="907"/>
      <c r="R29" s="874"/>
      <c r="S29" s="874"/>
      <c r="T29" s="874"/>
      <c r="U29" s="865"/>
      <c r="V29" s="865"/>
      <c r="W29" s="888"/>
      <c r="X29" s="888"/>
      <c r="Y29" s="888"/>
    </row>
    <row r="30" spans="1:25" ht="96.75" customHeight="1" x14ac:dyDescent="0.35">
      <c r="A30" s="133" t="s">
        <v>307</v>
      </c>
      <c r="B30" s="896" t="s">
        <v>447</v>
      </c>
      <c r="C30" s="918"/>
      <c r="D30" s="898" t="str">
        <f>IF(COUNTA('SEPG-F-007'!C21)&gt;0,'SEPG-F-007'!C21,"")</f>
        <v>Pérdida de disponibilidad de los servicios tecnológicos (internet y comunicaciones)</v>
      </c>
      <c r="E30" s="898" t="str">
        <f>IF(COUNTA('SEPG-F-007'!D21)&gt;0,'SEPG-F-007'!D21,"")</f>
        <v>La Agencia requiere de alta disponibilidad de los servicios tecnológicos en beneficio de la gestión de sus procesos misionales y de apoyo; no contar con la disponibilidad de los servicios tecnológico o de la información de negocio podría afectar el logro de sus objetivos y/o de responder a sus compromisos de negocio</v>
      </c>
      <c r="F30" s="898" t="str">
        <f>IF(COUNTA('SEPG-F-007'!L21)&gt;0,'SEPG-F-007'!L21,"")</f>
        <v>TECNOLOGIA</v>
      </c>
      <c r="G30" s="396">
        <f>'SEPG-012'!Y34</f>
        <v>1</v>
      </c>
      <c r="H30" s="396">
        <f>'SEPG-012'!Y35</f>
        <v>7</v>
      </c>
      <c r="I30" s="139">
        <f>'SEPG-012'!AA34</f>
        <v>7</v>
      </c>
      <c r="J30" s="379" t="str">
        <f>'SEPG-F-008'!H33</f>
        <v>Acceso a equipos y Sistemas de información con control de acceso mediante validación tanto de identificación de usuario y contraseña</v>
      </c>
      <c r="K30" s="905">
        <f>'SEPG-F-008'!S33</f>
        <v>-1</v>
      </c>
      <c r="L30" s="396">
        <f ca="1">+'SEPG-F-008'!U36</f>
        <v>7</v>
      </c>
      <c r="M30" s="396">
        <f>+'SEPG-F-008'!T33</f>
        <v>1</v>
      </c>
      <c r="N30" s="861">
        <f ca="1">IFERROR(+'SEPG-F-008'!V36,"")</f>
        <v>7</v>
      </c>
      <c r="O30" s="903" t="str">
        <f ca="1">IFERROR(IF('SEPG-F-008'!Y33&lt;&gt;0,'SEPG-F-008'!Y33,'SEPG-F-008'!W36),"")</f>
        <v>Riesgo Moderado (Z-8)</v>
      </c>
      <c r="P30" s="880" t="s">
        <v>295</v>
      </c>
      <c r="Q30" s="877" t="s">
        <v>310</v>
      </c>
      <c r="R30" s="874" t="s">
        <v>308</v>
      </c>
      <c r="S30" s="874" t="s">
        <v>298</v>
      </c>
      <c r="T30" s="874" t="s">
        <v>299</v>
      </c>
      <c r="U30" s="863">
        <v>42736</v>
      </c>
      <c r="V30" s="863">
        <v>43008</v>
      </c>
      <c r="W30" s="888" t="s">
        <v>311</v>
      </c>
      <c r="X30" s="888" t="s">
        <v>312</v>
      </c>
      <c r="Y30" s="888"/>
    </row>
    <row r="31" spans="1:25" ht="93.75" customHeight="1" x14ac:dyDescent="0.35">
      <c r="A31" s="133"/>
      <c r="B31" s="896"/>
      <c r="C31" s="918"/>
      <c r="D31" s="899"/>
      <c r="E31" s="899"/>
      <c r="F31" s="899"/>
      <c r="G31" s="861" t="str">
        <f>IFERROR(VLOOKUP(G30,'SEPG-012'!$B$17:$K$21,6,FALSE),"")</f>
        <v>Raro (E)</v>
      </c>
      <c r="H31" s="861" t="str">
        <f>IFERROR(VLOOKUP(H30,'SEPG-012'!$L$17:$U$21,5,FALSE),"")</f>
        <v>Moderado</v>
      </c>
      <c r="I31" s="902" t="str">
        <f>'SEPG-012'!AB34</f>
        <v>Riesgo Moderado (Z-8)</v>
      </c>
      <c r="J31" s="379" t="str">
        <f>'SEPG-F-008'!H34</f>
        <v>Asignación controlada de accesos y privilegios sobre la información por usuario habilitado</v>
      </c>
      <c r="K31" s="861"/>
      <c r="L31" s="861" t="str">
        <f ca="1">IFERROR(VLOOKUP(L30,'SEPG-012'!$L$17:$U$21,5,FALSE),"")</f>
        <v>Moderado</v>
      </c>
      <c r="M31" s="861" t="str">
        <f>IFERROR(VLOOKUP(M30,'SEPG-012'!$B$17:$K$21,6,FALSE),"")</f>
        <v>Raro (E)</v>
      </c>
      <c r="N31" s="861"/>
      <c r="O31" s="903"/>
      <c r="P31" s="881"/>
      <c r="Q31" s="878"/>
      <c r="R31" s="874"/>
      <c r="S31" s="874"/>
      <c r="T31" s="874"/>
      <c r="U31" s="864"/>
      <c r="V31" s="864"/>
      <c r="W31" s="888"/>
      <c r="X31" s="888"/>
      <c r="Y31" s="888"/>
    </row>
    <row r="32" spans="1:25" ht="101.25" customHeight="1" x14ac:dyDescent="0.35">
      <c r="A32" s="133"/>
      <c r="B32" s="897"/>
      <c r="C32" s="918"/>
      <c r="D32" s="899"/>
      <c r="E32" s="899"/>
      <c r="F32" s="899"/>
      <c r="G32" s="861"/>
      <c r="H32" s="861"/>
      <c r="I32" s="903"/>
      <c r="J32" s="379" t="str">
        <f>'SEPG-F-008'!H35</f>
        <v xml:space="preserve">Implementación de la segregación de redes para control y protección de información </v>
      </c>
      <c r="K32" s="861"/>
      <c r="L32" s="861"/>
      <c r="M32" s="861"/>
      <c r="N32" s="861"/>
      <c r="O32" s="903"/>
      <c r="P32" s="881"/>
      <c r="Q32" s="879"/>
      <c r="R32" s="874"/>
      <c r="S32" s="874"/>
      <c r="T32" s="874"/>
      <c r="U32" s="865"/>
      <c r="V32" s="865"/>
      <c r="W32" s="888"/>
      <c r="X32" s="888"/>
      <c r="Y32" s="888"/>
    </row>
    <row r="33" spans="1:25" ht="187.5" customHeight="1" x14ac:dyDescent="0.35">
      <c r="A33" s="133"/>
      <c r="B33" s="896" t="s">
        <v>448</v>
      </c>
      <c r="C33" s="918"/>
      <c r="D33" s="898" t="str">
        <f>IF(COUNTA('SEPG-F-007'!C22)&gt;0,'SEPG-F-007'!C22,"")</f>
        <v>Interrupción de la operación de negocio por problemas, fallas o daño parcial o total de los equipos críticos de la infraestructura tecnológica</v>
      </c>
      <c r="E33" s="898" t="str">
        <f>IF(COUNTA('SEPG-F-007'!D22)&gt;0,'SEPG-F-007'!D22,"")</f>
        <v>Posible presencia de problemas, fallas o daño en los equipos críticos de la infraestructura tecnológica conllevaría a la interrupción parcial o total de la operación de la ANI</v>
      </c>
      <c r="F33" s="898" t="str">
        <f>IF(COUNTA('SEPG-F-007'!L22)&gt;0,'SEPG-F-007'!L22,"")</f>
        <v>TECNOLOGIA</v>
      </c>
      <c r="G33" s="396">
        <f>'SEPG-012'!Y32</f>
        <v>2</v>
      </c>
      <c r="H33" s="396">
        <f>'SEPG-012'!Y37</f>
        <v>7</v>
      </c>
      <c r="I33" s="139">
        <f>'SEPG-012'!AA36</f>
        <v>21</v>
      </c>
      <c r="J33" s="379" t="str">
        <f>'SEPG-F-008'!H39</f>
        <v>Aseguramiento de redundancia de equipos tecnológicos críticos para asegurar continuidad en el servicio 
Contratación de servicio tecnológico alterno para asegurar operación en la Agencia (servicio en la nube)</v>
      </c>
      <c r="K33" s="905">
        <f>'SEPG-F-008'!S39</f>
        <v>-1</v>
      </c>
      <c r="L33" s="396">
        <f ca="1">+'SEPG-F-008'!U39</f>
        <v>6</v>
      </c>
      <c r="M33" s="396">
        <f>+'SEPG-F-008'!T39</f>
        <v>3</v>
      </c>
      <c r="N33" s="861">
        <f ca="1">IFERROR(+'SEPG-F-008'!V39,"")</f>
        <v>18</v>
      </c>
      <c r="O33" s="903" t="str">
        <f ca="1">IFERROR(IF('SEPG-F-008'!Y39&lt;&gt;0,'SEPG-F-008'!Y39,'SEPG-F-008'!W39),"")</f>
        <v>Riesgo Moderado (Z-7)</v>
      </c>
      <c r="P33" s="880" t="s">
        <v>295</v>
      </c>
      <c r="Q33" s="877" t="s">
        <v>313</v>
      </c>
      <c r="R33" s="874" t="s">
        <v>308</v>
      </c>
      <c r="S33" s="874" t="s">
        <v>298</v>
      </c>
      <c r="T33" s="874" t="s">
        <v>299</v>
      </c>
      <c r="U33" s="863">
        <v>42736</v>
      </c>
      <c r="V33" s="863">
        <v>43008</v>
      </c>
      <c r="W33" s="880" t="s">
        <v>314</v>
      </c>
      <c r="X33" s="888" t="s">
        <v>315</v>
      </c>
      <c r="Y33" s="888"/>
    </row>
    <row r="34" spans="1:25" ht="88.5" customHeight="1" x14ac:dyDescent="0.35">
      <c r="A34" s="133"/>
      <c r="B34" s="896"/>
      <c r="C34" s="918"/>
      <c r="D34" s="899"/>
      <c r="E34" s="899"/>
      <c r="F34" s="899"/>
      <c r="G34" s="861" t="str">
        <f>IFERROR(VLOOKUP(G33,'SEPG-012'!$B$17:$K$21,6,FALSE),"")</f>
        <v>Improbable (D)</v>
      </c>
      <c r="H34" s="861" t="str">
        <f>IFERROR(VLOOKUP(H33,'SEPG-012'!$L$17:$U$21,5,FALSE),"")</f>
        <v>Moderado</v>
      </c>
      <c r="I34" s="902" t="str">
        <f>'SEPG-012'!AB36</f>
        <v>Riesgo Alto (Z-13)</v>
      </c>
      <c r="J34" s="379" t="str">
        <f>'SEPG-F-008'!H40</f>
        <v>Realización de actividades de mantenimiento preventivo y correctivo de equipos tecnológicos</v>
      </c>
      <c r="K34" s="861"/>
      <c r="L34" s="861" t="str">
        <f ca="1">IFERROR(VLOOKUP(L33,'SEPG-012'!$L$17:$U$21,5,FALSE),"")</f>
        <v>Menor</v>
      </c>
      <c r="M34" s="861" t="str">
        <f>IFERROR(VLOOKUP(M33,'SEPG-012'!$B$17:$K$21,6,FALSE),"")</f>
        <v>Posible (C)</v>
      </c>
      <c r="N34" s="861"/>
      <c r="O34" s="903"/>
      <c r="P34" s="881"/>
      <c r="Q34" s="878"/>
      <c r="R34" s="874"/>
      <c r="S34" s="874"/>
      <c r="T34" s="874"/>
      <c r="U34" s="864"/>
      <c r="V34" s="864"/>
      <c r="W34" s="881"/>
      <c r="X34" s="888"/>
      <c r="Y34" s="888"/>
    </row>
    <row r="35" spans="1:25" ht="106.5" customHeight="1" x14ac:dyDescent="0.35">
      <c r="A35" s="133"/>
      <c r="B35" s="897"/>
      <c r="C35" s="918"/>
      <c r="D35" s="908"/>
      <c r="E35" s="908"/>
      <c r="F35" s="908"/>
      <c r="G35" s="862"/>
      <c r="H35" s="862"/>
      <c r="I35" s="903"/>
      <c r="J35" s="379" t="str">
        <f>'SEPG-F-008'!H41</f>
        <v xml:space="preserve">Actividades de revisión, actualización y mejoramiento de configuraciones de equipos </v>
      </c>
      <c r="K35" s="861"/>
      <c r="L35" s="862"/>
      <c r="M35" s="862"/>
      <c r="N35" s="862"/>
      <c r="O35" s="904"/>
      <c r="P35" s="882"/>
      <c r="Q35" s="879"/>
      <c r="R35" s="874"/>
      <c r="S35" s="874"/>
      <c r="T35" s="874"/>
      <c r="U35" s="865"/>
      <c r="V35" s="865"/>
      <c r="W35" s="882"/>
      <c r="X35" s="888"/>
      <c r="Y35" s="888"/>
    </row>
    <row r="36" spans="1:25" ht="103.5" hidden="1" customHeight="1" x14ac:dyDescent="0.35">
      <c r="A36" s="133"/>
      <c r="B36" s="905" t="e">
        <f>'SEPG-F-007'!#REF!</f>
        <v>#REF!</v>
      </c>
      <c r="C36" s="918"/>
      <c r="D36" s="898" t="e">
        <f>IF(COUNTA('SEPG-F-007'!#REF!)&gt;0,'SEPG-F-007'!#REF!,"")</f>
        <v>#REF!</v>
      </c>
      <c r="E36" s="898" t="e">
        <f>IF(COUNTA('SEPG-F-007'!#REF!)&gt;0,'SEPG-F-007'!#REF!,"")</f>
        <v>#REF!</v>
      </c>
      <c r="F36" s="898" t="e">
        <f>IF(COUNTA('SEPG-F-007'!#REF!)&gt;0,'SEPG-F-007'!#REF!,"")</f>
        <v>#REF!</v>
      </c>
      <c r="G36" s="396" t="str">
        <f>'SEPG-012'!Y38</f>
        <v/>
      </c>
      <c r="H36" s="396" t="str">
        <f>'SEPG-012'!Y39</f>
        <v/>
      </c>
      <c r="I36" s="139" t="str">
        <f>'SEPG-012'!AA38</f>
        <v/>
      </c>
      <c r="J36" s="139">
        <f>'SEPG-F-008'!H42</f>
        <v>0</v>
      </c>
      <c r="K36" s="949">
        <f>'SEPG-F-008'!S42</f>
        <v>0</v>
      </c>
      <c r="L36" s="396" t="e">
        <f ca="1">+'SEPG-F-008'!U42</f>
        <v>#REF!</v>
      </c>
      <c r="M36" s="396" t="str">
        <f>+'SEPG-F-008'!T42</f>
        <v/>
      </c>
      <c r="N36" s="861">
        <f ca="1">IFERROR(+'SEPG-F-008'!V42,"")</f>
        <v>0</v>
      </c>
      <c r="O36" s="903" t="str">
        <f ca="1">IFERROR(IF('SEPG-F-008'!Y42&lt;&gt;0,'SEPG-F-008'!Y42,'SEPG-F-008'!W42),"")</f>
        <v/>
      </c>
      <c r="P36" s="931"/>
      <c r="Q36" s="906"/>
      <c r="R36" s="906"/>
      <c r="S36" s="931"/>
      <c r="T36" s="931"/>
      <c r="U36" s="1036"/>
      <c r="V36" s="1036"/>
      <c r="W36" s="931"/>
      <c r="X36" s="936"/>
      <c r="Y36" s="937"/>
    </row>
    <row r="37" spans="1:25" ht="113.25" hidden="1" customHeight="1" x14ac:dyDescent="0.35">
      <c r="A37" s="133"/>
      <c r="B37" s="861"/>
      <c r="C37" s="918"/>
      <c r="D37" s="899"/>
      <c r="E37" s="899"/>
      <c r="F37" s="899"/>
      <c r="G37" s="861" t="str">
        <f>IFERROR(VLOOKUP(G36,'SEPG-012'!$B$17:$K$21,6,FALSE),"")</f>
        <v/>
      </c>
      <c r="H37" s="861" t="str">
        <f>IFERROR(VLOOKUP(H36,'SEPG-012'!$L$17:$U$21,5,FALSE),"")</f>
        <v/>
      </c>
      <c r="I37" s="902" t="str">
        <f>'SEPG-012'!AB38</f>
        <v/>
      </c>
      <c r="J37" s="139">
        <f>'SEPG-F-008'!H43</f>
        <v>0</v>
      </c>
      <c r="K37" s="916"/>
      <c r="L37" s="861" t="str">
        <f ca="1">IFERROR(VLOOKUP(L36,'SEPG-012'!$L$17:$U$21,5,FALSE),"")</f>
        <v/>
      </c>
      <c r="M37" s="861" t="str">
        <f>IFERROR(VLOOKUP(M36,'SEPG-012'!$B$17:$K$21,6,FALSE),"")</f>
        <v/>
      </c>
      <c r="N37" s="861"/>
      <c r="O37" s="903"/>
      <c r="P37" s="932"/>
      <c r="Q37" s="907"/>
      <c r="R37" s="907"/>
      <c r="S37" s="932"/>
      <c r="T37" s="932"/>
      <c r="U37" s="1037"/>
      <c r="V37" s="1037"/>
      <c r="W37" s="932"/>
      <c r="X37" s="938"/>
      <c r="Y37" s="939"/>
    </row>
    <row r="38" spans="1:25" ht="108.75" hidden="1" customHeight="1" x14ac:dyDescent="0.35">
      <c r="A38" s="345"/>
      <c r="B38" s="862"/>
      <c r="C38" s="919"/>
      <c r="D38" s="908"/>
      <c r="E38" s="908"/>
      <c r="F38" s="908"/>
      <c r="G38" s="862"/>
      <c r="H38" s="862"/>
      <c r="I38" s="904"/>
      <c r="J38" s="139">
        <f>'SEPG-F-008'!H44</f>
        <v>0</v>
      </c>
      <c r="K38" s="1043"/>
      <c r="L38" s="862"/>
      <c r="M38" s="862"/>
      <c r="N38" s="862"/>
      <c r="O38" s="904"/>
      <c r="P38" s="928"/>
      <c r="Q38" s="900"/>
      <c r="R38" s="900"/>
      <c r="S38" s="928"/>
      <c r="T38" s="928"/>
      <c r="U38" s="1038"/>
      <c r="V38" s="1038"/>
      <c r="W38" s="928"/>
      <c r="X38" s="940"/>
      <c r="Y38" s="941"/>
    </row>
    <row r="39" spans="1:25" ht="81.75" hidden="1" customHeight="1" x14ac:dyDescent="0.35">
      <c r="B39" s="861" t="e">
        <f>'SEPG-F-007'!#REF!</f>
        <v>#REF!</v>
      </c>
      <c r="C39" s="333"/>
      <c r="D39" s="899" t="e">
        <f>IF(COUNTA('SEPG-F-007'!#REF!)&gt;0,'SEPG-F-007'!#REF!,"")</f>
        <v>#REF!</v>
      </c>
      <c r="E39" s="899" t="e">
        <f>IF(COUNTA('SEPG-F-007'!#REF!)&gt;0,'SEPG-F-007'!#REF!,"")</f>
        <v>#REF!</v>
      </c>
      <c r="F39" s="899" t="e">
        <f>IF(COUNTA('SEPG-F-007'!#REF!)&gt;0,'SEPG-F-007'!#REF!,"")</f>
        <v>#REF!</v>
      </c>
      <c r="G39" s="394" t="str">
        <f>'SEPG-012'!Y40</f>
        <v/>
      </c>
      <c r="H39" s="394" t="str">
        <f>'SEPG-012'!Y41</f>
        <v/>
      </c>
      <c r="I39" s="395" t="str">
        <f>'SEPG-012'!AA40</f>
        <v/>
      </c>
      <c r="J39" s="395">
        <f>'SEPG-F-008'!H45</f>
        <v>0</v>
      </c>
      <c r="K39" s="916">
        <f>'SEPG-F-008'!S45</f>
        <v>0</v>
      </c>
      <c r="L39" s="394" t="str">
        <f ca="1">+'SEPG-F-008'!U45</f>
        <v/>
      </c>
      <c r="M39" s="394" t="str">
        <f>+'SEPG-F-008'!T45</f>
        <v/>
      </c>
      <c r="N39" s="861">
        <f ca="1">IFERROR(+'SEPG-F-008'!V45,"")</f>
        <v>0</v>
      </c>
      <c r="O39" s="903" t="str">
        <f ca="1">IFERROR(IF('SEPG-F-008'!Y45&lt;&gt;0,'SEPG-F-008'!Y45,'SEPG-F-008'!W45),"")</f>
        <v/>
      </c>
      <c r="P39" s="928"/>
      <c r="Q39" s="900"/>
      <c r="R39" s="900"/>
      <c r="S39" s="928"/>
      <c r="T39" s="928"/>
      <c r="U39" s="928"/>
      <c r="V39" s="928"/>
      <c r="W39" s="928"/>
      <c r="X39" s="900"/>
      <c r="Y39" s="900"/>
    </row>
    <row r="40" spans="1:25" ht="90" hidden="1" customHeight="1" x14ac:dyDescent="0.35">
      <c r="B40" s="861"/>
      <c r="C40" s="333"/>
      <c r="D40" s="899"/>
      <c r="E40" s="899"/>
      <c r="F40" s="899"/>
      <c r="G40" s="861" t="str">
        <f>IFERROR(VLOOKUP(G39,'SEPG-012'!$B$17:$K$21,6,FALSE),"")</f>
        <v/>
      </c>
      <c r="H40" s="861" t="str">
        <f>IFERROR(VLOOKUP(H39,'SEPG-012'!$L$17:$U$21,5,FALSE),"")</f>
        <v/>
      </c>
      <c r="I40" s="902" t="str">
        <f>'SEPG-012'!AB40</f>
        <v/>
      </c>
      <c r="J40" s="139">
        <f>'SEPG-F-008'!H46</f>
        <v>0</v>
      </c>
      <c r="K40" s="861"/>
      <c r="L40" s="861" t="str">
        <f ca="1">IFERROR(VLOOKUP(L39,'SEPG-012'!$L$17:$U$21,5,FALSE),"")</f>
        <v/>
      </c>
      <c r="M40" s="861" t="str">
        <f>IFERROR(VLOOKUP(M39,'SEPG-012'!$B$17:$K$21,6,FALSE),"")</f>
        <v/>
      </c>
      <c r="N40" s="861"/>
      <c r="O40" s="903"/>
      <c r="P40" s="929"/>
      <c r="Q40" s="901"/>
      <c r="R40" s="901"/>
      <c r="S40" s="929"/>
      <c r="T40" s="929"/>
      <c r="U40" s="929"/>
      <c r="V40" s="929"/>
      <c r="W40" s="929"/>
      <c r="X40" s="901"/>
      <c r="Y40" s="901"/>
    </row>
    <row r="41" spans="1:25" ht="65.25" hidden="1" customHeight="1" x14ac:dyDescent="0.35">
      <c r="B41" s="862"/>
      <c r="C41" s="333"/>
      <c r="D41" s="908"/>
      <c r="E41" s="908"/>
      <c r="F41" s="908"/>
      <c r="G41" s="862"/>
      <c r="H41" s="862"/>
      <c r="I41" s="903"/>
      <c r="J41" s="139">
        <f>'SEPG-F-008'!H47</f>
        <v>0</v>
      </c>
      <c r="K41" s="862"/>
      <c r="L41" s="862"/>
      <c r="M41" s="862"/>
      <c r="N41" s="862"/>
      <c r="O41" s="904"/>
      <c r="P41" s="930"/>
      <c r="Q41" s="901"/>
      <c r="R41" s="901"/>
      <c r="S41" s="929"/>
      <c r="T41" s="929"/>
      <c r="U41" s="929"/>
      <c r="V41" s="929"/>
      <c r="W41" s="929"/>
      <c r="X41" s="901"/>
      <c r="Y41" s="901"/>
    </row>
    <row r="42" spans="1:25" ht="72" hidden="1" customHeight="1" x14ac:dyDescent="0.35">
      <c r="B42" s="905" t="e">
        <f>'SEPG-F-007'!#REF!</f>
        <v>#REF!</v>
      </c>
      <c r="C42" s="333"/>
      <c r="D42" s="898" t="e">
        <f>IF(COUNTA('SEPG-F-007'!#REF!)&gt;0,'SEPG-F-007'!#REF!,"")</f>
        <v>#REF!</v>
      </c>
      <c r="E42" s="898" t="e">
        <f>IF(COUNTA('SEPG-F-007'!#REF!)&gt;0,'SEPG-F-007'!#REF!,"")</f>
        <v>#REF!</v>
      </c>
      <c r="F42" s="898" t="e">
        <f>IF(COUNTA('SEPG-F-007'!#REF!)&gt;0,'SEPG-F-007'!#REF!,"")</f>
        <v>#REF!</v>
      </c>
      <c r="G42" s="396" t="str">
        <f>'SEPG-012'!Y42</f>
        <v/>
      </c>
      <c r="H42" s="396" t="str">
        <f>'SEPG-012'!Y43</f>
        <v/>
      </c>
      <c r="I42" s="139" t="str">
        <f>'SEPG-012'!AA42</f>
        <v/>
      </c>
      <c r="J42" s="139">
        <f>'SEPG-F-008'!H48</f>
        <v>0</v>
      </c>
      <c r="K42" s="949">
        <f>'SEPG-F-008'!S48</f>
        <v>0</v>
      </c>
      <c r="L42" s="396" t="str">
        <f ca="1">+'SEPG-F-008'!U48</f>
        <v/>
      </c>
      <c r="M42" s="396" t="str">
        <f>+'SEPG-F-008'!T48</f>
        <v/>
      </c>
      <c r="N42" s="861">
        <f ca="1">IFERROR(+'SEPG-F-008'!V48,"")</f>
        <v>0</v>
      </c>
      <c r="O42" s="903" t="str">
        <f ca="1">IFERROR(IF('SEPG-F-008'!Y48&lt;&gt;0,'SEPG-F-008'!Y48,'SEPG-F-008'!W48),"")</f>
        <v/>
      </c>
      <c r="P42" s="929"/>
      <c r="Q42" s="901"/>
      <c r="R42" s="901"/>
      <c r="S42" s="929"/>
      <c r="T42" s="929"/>
      <c r="U42" s="929"/>
      <c r="V42" s="929"/>
      <c r="W42" s="929"/>
      <c r="X42" s="901"/>
      <c r="Y42" s="901"/>
    </row>
    <row r="43" spans="1:25" ht="88.5" hidden="1" customHeight="1" x14ac:dyDescent="0.35">
      <c r="B43" s="861"/>
      <c r="C43" s="333"/>
      <c r="D43" s="899"/>
      <c r="E43" s="899"/>
      <c r="F43" s="899"/>
      <c r="G43" s="861" t="str">
        <f>IFERROR(VLOOKUP(G42,'SEPG-012'!$B$17:$K$21,6,FALSE),"")</f>
        <v/>
      </c>
      <c r="H43" s="861" t="str">
        <f>IFERROR(VLOOKUP(H42,'SEPG-012'!$L$17:$U$21,5,FALSE),"")</f>
        <v/>
      </c>
      <c r="I43" s="902" t="str">
        <f>'SEPG-012'!AB42</f>
        <v/>
      </c>
      <c r="J43" s="139">
        <f>'SEPG-F-008'!H49</f>
        <v>0</v>
      </c>
      <c r="K43" s="861"/>
      <c r="L43" s="861" t="str">
        <f ca="1">IFERROR(VLOOKUP(L42,'SEPG-012'!$L$17:$U$21,5,FALSE),"")</f>
        <v/>
      </c>
      <c r="M43" s="861" t="str">
        <f>IFERROR(VLOOKUP(M42,'SEPG-012'!$B$17:$K$21,6,FALSE),"")</f>
        <v/>
      </c>
      <c r="N43" s="861"/>
      <c r="O43" s="903"/>
      <c r="P43" s="929"/>
      <c r="Q43" s="901"/>
      <c r="R43" s="901"/>
      <c r="S43" s="929"/>
      <c r="T43" s="929"/>
      <c r="U43" s="929"/>
      <c r="V43" s="929"/>
      <c r="W43" s="929"/>
      <c r="X43" s="901"/>
      <c r="Y43" s="901"/>
    </row>
    <row r="44" spans="1:25" ht="84.75" hidden="1" customHeight="1" x14ac:dyDescent="0.35">
      <c r="B44" s="862"/>
      <c r="C44" s="333"/>
      <c r="D44" s="908"/>
      <c r="E44" s="908"/>
      <c r="F44" s="908"/>
      <c r="G44" s="862"/>
      <c r="H44" s="862"/>
      <c r="I44" s="903"/>
      <c r="J44" s="139">
        <f>'SEPG-F-008'!H50</f>
        <v>0</v>
      </c>
      <c r="K44" s="862"/>
      <c r="L44" s="862"/>
      <c r="M44" s="862"/>
      <c r="N44" s="862"/>
      <c r="O44" s="904"/>
      <c r="P44" s="930"/>
      <c r="Q44" s="901"/>
      <c r="R44" s="901"/>
      <c r="S44" s="929"/>
      <c r="T44" s="929"/>
      <c r="U44" s="929"/>
      <c r="V44" s="929"/>
      <c r="W44" s="929"/>
      <c r="X44" s="901"/>
      <c r="Y44" s="901"/>
    </row>
    <row r="45" spans="1:25" ht="66.75" hidden="1" customHeight="1" x14ac:dyDescent="0.35">
      <c r="B45" s="905" t="e">
        <f>'SEPG-F-007'!#REF!</f>
        <v>#REF!</v>
      </c>
      <c r="C45" s="333"/>
      <c r="D45" s="898" t="e">
        <f>IF(COUNTA('SEPG-F-007'!#REF!)&gt;0,'SEPG-F-007'!#REF!,"")</f>
        <v>#REF!</v>
      </c>
      <c r="E45" s="898" t="e">
        <f>IF(COUNTA('SEPG-F-007'!#REF!)&gt;0,'SEPG-F-007'!#REF!,"")</f>
        <v>#REF!</v>
      </c>
      <c r="F45" s="898" t="e">
        <f>IF(COUNTA('SEPG-F-007'!#REF!)&gt;0,'SEPG-F-007'!#REF!,"")</f>
        <v>#REF!</v>
      </c>
      <c r="G45" s="396" t="str">
        <f>'SEPG-012'!Y44</f>
        <v/>
      </c>
      <c r="H45" s="396" t="str">
        <f>'SEPG-012'!Y45</f>
        <v/>
      </c>
      <c r="I45" s="139" t="str">
        <f>'SEPG-012'!AA44</f>
        <v/>
      </c>
      <c r="J45" s="139">
        <f>'SEPG-F-008'!H51</f>
        <v>0</v>
      </c>
      <c r="K45" s="949">
        <f>'SEPG-F-008'!S51</f>
        <v>0</v>
      </c>
      <c r="L45" s="396" t="str">
        <f ca="1">+'SEPG-F-008'!U51</f>
        <v/>
      </c>
      <c r="M45" s="396" t="str">
        <f>+'SEPG-F-008'!T51</f>
        <v/>
      </c>
      <c r="N45" s="861">
        <f ca="1">IFERROR(+'SEPG-F-008'!V51,"")</f>
        <v>0</v>
      </c>
      <c r="O45" s="903" t="str">
        <f ca="1">IFERROR(IF('SEPG-F-008'!Y51&lt;&gt;0,'SEPG-F-008'!Y51,'SEPG-F-008'!W51),"")</f>
        <v/>
      </c>
      <c r="P45" s="960"/>
      <c r="Q45" s="953"/>
      <c r="R45" s="953"/>
      <c r="S45" s="956"/>
      <c r="T45" s="956"/>
      <c r="U45" s="950"/>
      <c r="V45" s="950"/>
      <c r="W45" s="971"/>
      <c r="X45" s="965"/>
      <c r="Y45" s="966"/>
    </row>
    <row r="46" spans="1:25" ht="93.75" hidden="1" customHeight="1" x14ac:dyDescent="0.35">
      <c r="B46" s="861"/>
      <c r="C46" s="333"/>
      <c r="D46" s="899"/>
      <c r="E46" s="899"/>
      <c r="F46" s="899"/>
      <c r="G46" s="861" t="str">
        <f>IFERROR(VLOOKUP(G45,'SEPG-012'!$B$17:$K$21,6,FALSE),"")</f>
        <v/>
      </c>
      <c r="H46" s="861" t="str">
        <f>IFERROR(VLOOKUP(H45,'SEPG-012'!$L$17:$U$21,5,FALSE),"")</f>
        <v/>
      </c>
      <c r="I46" s="902" t="str">
        <f>'SEPG-012'!AB44</f>
        <v/>
      </c>
      <c r="J46" s="139">
        <f>'SEPG-F-008'!H52</f>
        <v>0</v>
      </c>
      <c r="K46" s="861"/>
      <c r="L46" s="861" t="str">
        <f ca="1">IFERROR(VLOOKUP(L45,'SEPG-012'!$L$17:$U$21,5,FALSE),"")</f>
        <v/>
      </c>
      <c r="M46" s="861" t="str">
        <f>IFERROR(VLOOKUP(M45,'SEPG-012'!$B$17:$K$21,6,FALSE),"")</f>
        <v/>
      </c>
      <c r="N46" s="861"/>
      <c r="O46" s="903"/>
      <c r="P46" s="958"/>
      <c r="Q46" s="954"/>
      <c r="R46" s="954"/>
      <c r="S46" s="951"/>
      <c r="T46" s="951"/>
      <c r="U46" s="951"/>
      <c r="V46" s="951"/>
      <c r="W46" s="951"/>
      <c r="X46" s="967"/>
      <c r="Y46" s="968"/>
    </row>
    <row r="47" spans="1:25" ht="162" hidden="1" customHeight="1" x14ac:dyDescent="0.35">
      <c r="B47" s="862"/>
      <c r="C47" s="333"/>
      <c r="D47" s="908"/>
      <c r="E47" s="908"/>
      <c r="F47" s="908"/>
      <c r="G47" s="862"/>
      <c r="H47" s="862"/>
      <c r="I47" s="903"/>
      <c r="J47" s="139">
        <f>'SEPG-F-008'!H53</f>
        <v>0</v>
      </c>
      <c r="K47" s="862"/>
      <c r="L47" s="862"/>
      <c r="M47" s="862"/>
      <c r="N47" s="862"/>
      <c r="O47" s="904"/>
      <c r="P47" s="961"/>
      <c r="Q47" s="955"/>
      <c r="R47" s="955"/>
      <c r="S47" s="952"/>
      <c r="T47" s="952"/>
      <c r="U47" s="952"/>
      <c r="V47" s="952"/>
      <c r="W47" s="952"/>
      <c r="X47" s="969"/>
      <c r="Y47" s="970"/>
    </row>
    <row r="48" spans="1:25" ht="192" hidden="1" customHeight="1" x14ac:dyDescent="0.35">
      <c r="B48" s="905" t="e">
        <f>'SEPG-F-007'!#REF!</f>
        <v>#REF!</v>
      </c>
      <c r="C48" s="333"/>
      <c r="D48" s="898" t="e">
        <f>IF(COUNTA('SEPG-F-007'!#REF!)&gt;0,'SEPG-F-007'!#REF!,"")</f>
        <v>#REF!</v>
      </c>
      <c r="E48" s="898" t="e">
        <f>IF(COUNTA('SEPG-F-007'!#REF!)&gt;0,'SEPG-F-007'!#REF!,"")</f>
        <v>#REF!</v>
      </c>
      <c r="F48" s="898" t="e">
        <f>IF(COUNTA('SEPG-F-007'!#REF!)&gt;0,'SEPG-F-007'!#REF!,"")</f>
        <v>#REF!</v>
      </c>
      <c r="G48" s="396" t="str">
        <f>'SEPG-012'!Y46</f>
        <v/>
      </c>
      <c r="H48" s="396" t="str">
        <f>'SEPG-012'!Y47</f>
        <v/>
      </c>
      <c r="I48" s="139" t="str">
        <f>'SEPG-012'!AA46</f>
        <v/>
      </c>
      <c r="J48" s="139">
        <f>'SEPG-F-008'!H54</f>
        <v>0</v>
      </c>
      <c r="K48" s="949">
        <f>'SEPG-F-008'!S54</f>
        <v>0</v>
      </c>
      <c r="L48" s="396" t="str">
        <f ca="1">+'SEPG-F-008'!U54</f>
        <v/>
      </c>
      <c r="M48" s="396" t="str">
        <f>+'SEPG-F-008'!T54</f>
        <v/>
      </c>
      <c r="N48" s="861">
        <f ca="1">IFERROR(+'SEPG-F-008'!V54,"")</f>
        <v>0</v>
      </c>
      <c r="O48" s="903" t="str">
        <f ca="1">IFERROR(IF('SEPG-F-008'!Y54&lt;&gt;0,'SEPG-F-008'!Y54,'SEPG-F-008'!W54),"")</f>
        <v/>
      </c>
      <c r="P48" s="957"/>
      <c r="Q48" s="953"/>
      <c r="R48" s="953"/>
      <c r="S48" s="956"/>
      <c r="T48" s="956"/>
      <c r="U48" s="950"/>
      <c r="V48" s="950"/>
      <c r="W48" s="971"/>
      <c r="X48" s="965"/>
      <c r="Y48" s="966"/>
    </row>
    <row r="49" spans="2:25" ht="141.75" hidden="1" customHeight="1" x14ac:dyDescent="0.35">
      <c r="B49" s="861"/>
      <c r="C49" s="333"/>
      <c r="D49" s="899"/>
      <c r="E49" s="899"/>
      <c r="F49" s="899"/>
      <c r="G49" s="861" t="str">
        <f>IFERROR(VLOOKUP(G48,'SEPG-012'!$B$17:$K$21,6,FALSE),"")</f>
        <v/>
      </c>
      <c r="H49" s="861" t="str">
        <f>IFERROR(VLOOKUP(H48,'SEPG-012'!$L$17:$U$21,5,FALSE),"")</f>
        <v/>
      </c>
      <c r="I49" s="902" t="str">
        <f>'SEPG-012'!AB46</f>
        <v/>
      </c>
      <c r="J49" s="139">
        <f>'SEPG-F-008'!H55</f>
        <v>0</v>
      </c>
      <c r="K49" s="861"/>
      <c r="L49" s="861" t="str">
        <f ca="1">IFERROR(VLOOKUP(L48,'SEPG-012'!$L$17:$U$21,5,FALSE),"")</f>
        <v/>
      </c>
      <c r="M49" s="861" t="str">
        <f>IFERROR(VLOOKUP(M48,'SEPG-012'!$B$17:$K$21,6,FALSE),"")</f>
        <v/>
      </c>
      <c r="N49" s="861"/>
      <c r="O49" s="903"/>
      <c r="P49" s="958"/>
      <c r="Q49" s="954"/>
      <c r="R49" s="954"/>
      <c r="S49" s="951"/>
      <c r="T49" s="951"/>
      <c r="U49" s="951"/>
      <c r="V49" s="951"/>
      <c r="W49" s="951"/>
      <c r="X49" s="967"/>
      <c r="Y49" s="968"/>
    </row>
    <row r="50" spans="2:25" ht="153.75" hidden="1" customHeight="1" x14ac:dyDescent="0.35">
      <c r="B50" s="862"/>
      <c r="C50" s="333"/>
      <c r="D50" s="908"/>
      <c r="E50" s="908"/>
      <c r="F50" s="908"/>
      <c r="G50" s="862"/>
      <c r="H50" s="862"/>
      <c r="I50" s="903"/>
      <c r="J50" s="139">
        <f>'SEPG-F-008'!H56</f>
        <v>0</v>
      </c>
      <c r="K50" s="862"/>
      <c r="L50" s="862"/>
      <c r="M50" s="862"/>
      <c r="N50" s="862"/>
      <c r="O50" s="904"/>
      <c r="P50" s="959"/>
      <c r="Q50" s="955"/>
      <c r="R50" s="955"/>
      <c r="S50" s="952"/>
      <c r="T50" s="952"/>
      <c r="U50" s="952"/>
      <c r="V50" s="952"/>
      <c r="W50" s="952"/>
      <c r="X50" s="969"/>
      <c r="Y50" s="970"/>
    </row>
    <row r="51" spans="2:25" ht="121.5" hidden="1" customHeight="1" x14ac:dyDescent="0.35">
      <c r="B51" s="905" t="e">
        <f>'SEPG-F-007'!#REF!</f>
        <v>#REF!</v>
      </c>
      <c r="C51" s="333"/>
      <c r="D51" s="898" t="e">
        <f>IF(COUNTA('SEPG-F-007'!#REF!)&gt;0,'SEPG-F-007'!#REF!,"")</f>
        <v>#REF!</v>
      </c>
      <c r="E51" s="898" t="e">
        <f>IF(COUNTA('SEPG-F-007'!#REF!)&gt;0,'SEPG-F-007'!#REF!,"")</f>
        <v>#REF!</v>
      </c>
      <c r="F51" s="898" t="e">
        <f>IF(COUNTA('SEPG-F-007'!#REF!)&gt;0,'SEPG-F-007'!#REF!,"")</f>
        <v>#REF!</v>
      </c>
      <c r="G51" s="396" t="str">
        <f>'SEPG-012'!Y48</f>
        <v/>
      </c>
      <c r="H51" s="396" t="str">
        <f>'SEPG-012'!Y49</f>
        <v/>
      </c>
      <c r="I51" s="139" t="str">
        <f>'SEPG-012'!AA48</f>
        <v/>
      </c>
      <c r="J51" s="139">
        <f>'SEPG-F-008'!H57</f>
        <v>0</v>
      </c>
      <c r="K51" s="949">
        <f>'SEPG-F-008'!S51</f>
        <v>0</v>
      </c>
      <c r="L51" s="396" t="str">
        <f ca="1">+'SEPG-F-008'!U57</f>
        <v/>
      </c>
      <c r="M51" s="396" t="str">
        <f>+'SEPG-F-008'!T57</f>
        <v/>
      </c>
      <c r="N51" s="861">
        <f ca="1">IFERROR(+'SEPG-F-008'!V57,"")</f>
        <v>0</v>
      </c>
      <c r="O51" s="903" t="str">
        <f ca="1">IFERROR(IF('SEPG-F-008'!Y57&lt;&gt;0,'SEPG-F-008'!Y57,'SEPG-F-008'!W57),"")</f>
        <v/>
      </c>
      <c r="P51" s="957"/>
      <c r="Q51" s="953"/>
      <c r="R51" s="953"/>
      <c r="S51" s="956"/>
      <c r="T51" s="956"/>
      <c r="U51" s="950"/>
      <c r="V51" s="950"/>
      <c r="W51" s="971"/>
      <c r="X51" s="965"/>
      <c r="Y51" s="966"/>
    </row>
    <row r="52" spans="2:25" ht="208.5" hidden="1" customHeight="1" x14ac:dyDescent="0.35">
      <c r="B52" s="861"/>
      <c r="C52" s="333"/>
      <c r="D52" s="899"/>
      <c r="E52" s="899"/>
      <c r="F52" s="899"/>
      <c r="G52" s="861" t="str">
        <f>IFERROR(VLOOKUP(G51,'SEPG-012'!$B$17:$K$21,6,FALSE),"")</f>
        <v/>
      </c>
      <c r="H52" s="861" t="str">
        <f>IFERROR(VLOOKUP(H51,'SEPG-012'!$L$17:$U$21,5,FALSE),"")</f>
        <v/>
      </c>
      <c r="I52" s="902" t="str">
        <f>'SEPG-012'!AB48</f>
        <v/>
      </c>
      <c r="J52" s="139">
        <f>'SEPG-F-008'!H58</f>
        <v>0</v>
      </c>
      <c r="K52" s="861"/>
      <c r="L52" s="861" t="str">
        <f ca="1">IFERROR(VLOOKUP(L51,'SEPG-012'!$L$17:$U$21,5,FALSE),"")</f>
        <v/>
      </c>
      <c r="M52" s="861" t="str">
        <f>IFERROR(VLOOKUP(M51,'SEPG-012'!$B$17:$K$21,6,FALSE),"")</f>
        <v/>
      </c>
      <c r="N52" s="861"/>
      <c r="O52" s="903"/>
      <c r="P52" s="958"/>
      <c r="Q52" s="954"/>
      <c r="R52" s="954"/>
      <c r="S52" s="951"/>
      <c r="T52" s="951"/>
      <c r="U52" s="951"/>
      <c r="V52" s="951"/>
      <c r="W52" s="951"/>
      <c r="X52" s="967"/>
      <c r="Y52" s="968"/>
    </row>
    <row r="53" spans="2:25" ht="108.75" hidden="1" customHeight="1" x14ac:dyDescent="0.35">
      <c r="B53" s="862"/>
      <c r="C53" s="333"/>
      <c r="D53" s="908"/>
      <c r="E53" s="908"/>
      <c r="F53" s="908"/>
      <c r="G53" s="862"/>
      <c r="H53" s="862"/>
      <c r="I53" s="903"/>
      <c r="J53" s="139">
        <f>'SEPG-F-008'!H59</f>
        <v>0</v>
      </c>
      <c r="K53" s="862"/>
      <c r="L53" s="862"/>
      <c r="M53" s="862"/>
      <c r="N53" s="862"/>
      <c r="O53" s="904"/>
      <c r="P53" s="959"/>
      <c r="Q53" s="955"/>
      <c r="R53" s="955"/>
      <c r="S53" s="952"/>
      <c r="T53" s="952"/>
      <c r="U53" s="952"/>
      <c r="V53" s="952"/>
      <c r="W53" s="952"/>
      <c r="X53" s="969"/>
      <c r="Y53" s="970"/>
    </row>
    <row r="54" spans="2:25" ht="23.25" hidden="1" customHeight="1" x14ac:dyDescent="0.35">
      <c r="B54" s="905" t="e">
        <f>'SEPG-F-007'!#REF!</f>
        <v>#REF!</v>
      </c>
      <c r="C54" s="333"/>
      <c r="D54" s="898" t="e">
        <f>IF(COUNTA('SEPG-F-007'!#REF!)&gt;0,'SEPG-F-007'!#REF!,"")</f>
        <v>#REF!</v>
      </c>
      <c r="E54" s="898" t="e">
        <f>IF(COUNTA('SEPG-F-007'!#REF!)&gt;0,'SEPG-F-007'!#REF!,"")</f>
        <v>#REF!</v>
      </c>
      <c r="F54" s="898" t="e">
        <f>IF(COUNTA('SEPG-F-007'!#REF!)&gt;0,'SEPG-F-007'!#REF!,"")</f>
        <v>#REF!</v>
      </c>
      <c r="G54" s="396" t="str">
        <f>'SEPG-012'!Y46</f>
        <v/>
      </c>
      <c r="H54" s="396" t="str">
        <f>'SEPG-012'!Y47</f>
        <v/>
      </c>
      <c r="I54" s="127" t="str">
        <f>'SEPG-012'!AA46</f>
        <v/>
      </c>
      <c r="J54" s="139">
        <f>'SEPG-F-008'!H54</f>
        <v>0</v>
      </c>
      <c r="K54" s="972">
        <f>'SEPG-F-008'!S54</f>
        <v>0</v>
      </c>
      <c r="L54" s="975" t="str">
        <f ca="1">+'SEPG-F-008'!U54</f>
        <v/>
      </c>
      <c r="M54" s="975" t="str">
        <f>+'SEPG-F-008'!T54</f>
        <v/>
      </c>
      <c r="N54" s="861">
        <f ca="1">IFERROR(+'SEPG-F-008'!V60,"")</f>
        <v>0</v>
      </c>
      <c r="O54" s="903" t="str">
        <f ca="1">IFERROR(IF('SEPG-F-008'!Y60&lt;&gt;0,'SEPG-F-008'!Y60,'SEPG-F-008'!W60),"")</f>
        <v/>
      </c>
      <c r="P54" s="957"/>
      <c r="Q54" s="962"/>
      <c r="R54" s="962"/>
      <c r="S54" s="960"/>
      <c r="T54" s="960"/>
      <c r="U54" s="960"/>
      <c r="V54" s="950"/>
      <c r="W54" s="960"/>
      <c r="X54" s="976"/>
      <c r="Y54" s="977"/>
    </row>
    <row r="55" spans="2:25" ht="23.25" hidden="1" customHeight="1" x14ac:dyDescent="0.35">
      <c r="B55" s="861"/>
      <c r="C55" s="333"/>
      <c r="D55" s="899"/>
      <c r="E55" s="899"/>
      <c r="F55" s="899"/>
      <c r="G55" s="861" t="str">
        <f>'SEPG-012'!Z46</f>
        <v/>
      </c>
      <c r="H55" s="861" t="str">
        <f>'SEPG-012'!Z47</f>
        <v/>
      </c>
      <c r="I55" s="902" t="str">
        <f>'SEPG-012'!AB46</f>
        <v/>
      </c>
      <c r="J55" s="139">
        <f>'SEPG-F-008'!H55</f>
        <v>0</v>
      </c>
      <c r="K55" s="973"/>
      <c r="L55" s="973" t="e">
        <f>'SEPG-012'!#REF!</f>
        <v>#REF!</v>
      </c>
      <c r="M55" s="973"/>
      <c r="N55" s="861"/>
      <c r="O55" s="903"/>
      <c r="P55" s="958"/>
      <c r="Q55" s="963"/>
      <c r="R55" s="963"/>
      <c r="S55" s="958"/>
      <c r="T55" s="958"/>
      <c r="U55" s="958"/>
      <c r="V55" s="951"/>
      <c r="W55" s="958"/>
      <c r="X55" s="978"/>
      <c r="Y55" s="979"/>
    </row>
    <row r="56" spans="2:25" ht="23.25" hidden="1" customHeight="1" x14ac:dyDescent="0.35">
      <c r="B56" s="862"/>
      <c r="C56" s="333"/>
      <c r="D56" s="908"/>
      <c r="E56" s="908"/>
      <c r="F56" s="908"/>
      <c r="G56" s="862"/>
      <c r="H56" s="862"/>
      <c r="I56" s="903"/>
      <c r="J56" s="139">
        <f>'SEPG-F-008'!H56</f>
        <v>0</v>
      </c>
      <c r="K56" s="974"/>
      <c r="L56" s="974"/>
      <c r="M56" s="974"/>
      <c r="N56" s="862"/>
      <c r="O56" s="904"/>
      <c r="P56" s="959"/>
      <c r="Q56" s="964"/>
      <c r="R56" s="964"/>
      <c r="S56" s="959"/>
      <c r="T56" s="959"/>
      <c r="U56" s="959"/>
      <c r="V56" s="952"/>
      <c r="W56" s="959"/>
      <c r="X56" s="980"/>
      <c r="Y56" s="981"/>
    </row>
    <row r="57" spans="2:25" ht="23.25" hidden="1" customHeight="1" x14ac:dyDescent="0.35">
      <c r="B57" s="905" t="e">
        <f>'SEPG-F-007'!#REF!</f>
        <v>#REF!</v>
      </c>
      <c r="C57" s="333"/>
      <c r="D57" s="898" t="e">
        <f>IF(COUNTA('SEPG-F-007'!#REF!)&gt;0,'SEPG-F-007'!#REF!,"")</f>
        <v>#REF!</v>
      </c>
      <c r="E57" s="898" t="e">
        <f>IF(COUNTA('SEPG-F-007'!#REF!)&gt;0,'SEPG-F-007'!#REF!,"")</f>
        <v>#REF!</v>
      </c>
      <c r="F57" s="898" t="e">
        <f>IF(COUNTA('SEPG-F-007'!#REF!)&gt;0,'SEPG-F-007'!#REF!,"")</f>
        <v>#REF!</v>
      </c>
      <c r="G57" s="396" t="str">
        <f>'SEPG-012'!Y48</f>
        <v/>
      </c>
      <c r="H57" s="396" t="str">
        <f>'SEPG-012'!Y49</f>
        <v/>
      </c>
      <c r="I57" s="127" t="str">
        <f>'SEPG-012'!AA48</f>
        <v/>
      </c>
      <c r="J57" s="139">
        <f>'SEPG-F-008'!H57</f>
        <v>0</v>
      </c>
      <c r="K57" s="972">
        <f>'SEPG-F-008'!S57</f>
        <v>0</v>
      </c>
      <c r="L57" s="975" t="str">
        <f ca="1">+'SEPG-F-008'!U57</f>
        <v/>
      </c>
      <c r="M57" s="975" t="str">
        <f>+'SEPG-F-008'!T57</f>
        <v/>
      </c>
      <c r="N57" s="861">
        <f ca="1">IFERROR(+'SEPG-F-008'!V63,"")</f>
        <v>0</v>
      </c>
      <c r="O57" s="903" t="str">
        <f ca="1">IFERROR(IF('SEPG-F-008'!Y63&lt;&gt;0,'SEPG-F-008'!Y63,'SEPG-F-008'!W63),"")</f>
        <v/>
      </c>
      <c r="P57" s="957"/>
      <c r="Q57" s="962"/>
      <c r="R57" s="962"/>
      <c r="S57" s="960"/>
      <c r="T57" s="960"/>
      <c r="U57" s="960"/>
      <c r="V57" s="950"/>
      <c r="W57" s="960"/>
      <c r="X57" s="976"/>
      <c r="Y57" s="977"/>
    </row>
    <row r="58" spans="2:25" ht="23.25" hidden="1" customHeight="1" x14ac:dyDescent="0.35">
      <c r="B58" s="861"/>
      <c r="C58" s="333"/>
      <c r="D58" s="899"/>
      <c r="E58" s="899"/>
      <c r="F58" s="899"/>
      <c r="G58" s="861" t="str">
        <f>'SEPG-012'!Z48</f>
        <v/>
      </c>
      <c r="H58" s="861" t="str">
        <f>'SEPG-012'!Z49</f>
        <v/>
      </c>
      <c r="I58" s="902" t="str">
        <f>'SEPG-012'!AB48</f>
        <v/>
      </c>
      <c r="J58" s="139">
        <f>'SEPG-F-008'!H58</f>
        <v>0</v>
      </c>
      <c r="K58" s="973"/>
      <c r="L58" s="973">
        <f>'SEPG-012'!AE78</f>
        <v>0</v>
      </c>
      <c r="M58" s="973"/>
      <c r="N58" s="861"/>
      <c r="O58" s="903"/>
      <c r="P58" s="958"/>
      <c r="Q58" s="963"/>
      <c r="R58" s="963"/>
      <c r="S58" s="958"/>
      <c r="T58" s="958"/>
      <c r="U58" s="958"/>
      <c r="V58" s="951"/>
      <c r="W58" s="958"/>
      <c r="X58" s="978"/>
      <c r="Y58" s="979"/>
    </row>
    <row r="59" spans="2:25" ht="23.25" hidden="1" customHeight="1" x14ac:dyDescent="0.35">
      <c r="B59" s="862"/>
      <c r="C59" s="333"/>
      <c r="D59" s="908"/>
      <c r="E59" s="908"/>
      <c r="F59" s="908"/>
      <c r="G59" s="862"/>
      <c r="H59" s="862"/>
      <c r="I59" s="903"/>
      <c r="J59" s="139">
        <f>'SEPG-F-008'!H59</f>
        <v>0</v>
      </c>
      <c r="K59" s="974"/>
      <c r="L59" s="974"/>
      <c r="M59" s="974"/>
      <c r="N59" s="862"/>
      <c r="O59" s="904"/>
      <c r="P59" s="959"/>
      <c r="Q59" s="964"/>
      <c r="R59" s="964"/>
      <c r="S59" s="959"/>
      <c r="T59" s="959"/>
      <c r="U59" s="959"/>
      <c r="V59" s="952"/>
      <c r="W59" s="959"/>
      <c r="X59" s="980"/>
      <c r="Y59" s="981"/>
    </row>
    <row r="60" spans="2:25" ht="23.25" hidden="1" customHeight="1" x14ac:dyDescent="0.35">
      <c r="B60" s="905" t="e">
        <f>'SEPG-F-007'!#REF!</f>
        <v>#REF!</v>
      </c>
      <c r="C60" s="333"/>
      <c r="D60" s="898" t="e">
        <f>IF(COUNTA('SEPG-F-007'!#REF!)&gt;0,'SEPG-F-007'!#REF!,"")</f>
        <v>#REF!</v>
      </c>
      <c r="E60" s="898" t="e">
        <f>IF(COUNTA('SEPG-F-007'!#REF!)&gt;0,'SEPG-F-007'!#REF!,"")</f>
        <v>#REF!</v>
      </c>
      <c r="F60" s="898" t="e">
        <f>IF(COUNTA('SEPG-F-007'!#REF!)&gt;0,'SEPG-F-007'!#REF!,"")</f>
        <v>#REF!</v>
      </c>
      <c r="G60" s="396" t="str">
        <f>'SEPG-012'!Y50</f>
        <v/>
      </c>
      <c r="H60" s="396" t="str">
        <f>'SEPG-012'!Y51</f>
        <v/>
      </c>
      <c r="I60" s="127" t="str">
        <f>'SEPG-012'!AA50</f>
        <v/>
      </c>
      <c r="J60" s="139">
        <f>'SEPG-F-008'!H60</f>
        <v>0</v>
      </c>
      <c r="K60" s="972">
        <f>'SEPG-F-008'!S60</f>
        <v>0</v>
      </c>
      <c r="L60" s="975" t="str">
        <f ca="1">+'SEPG-F-008'!U60</f>
        <v/>
      </c>
      <c r="M60" s="975">
        <f>+'SEPG-F-008'!T564</f>
        <v>0</v>
      </c>
      <c r="N60" s="861">
        <f ca="1">IFERROR(+'SEPG-F-008'!V66,"")</f>
        <v>0</v>
      </c>
      <c r="O60" s="903" t="str">
        <f ca="1">IFERROR(IF('SEPG-F-008'!Y66&lt;&gt;0,'SEPG-F-008'!Y66,'SEPG-F-008'!W66),"")</f>
        <v/>
      </c>
      <c r="P60" s="957"/>
      <c r="Q60" s="962"/>
      <c r="R60" s="962"/>
      <c r="S60" s="960"/>
      <c r="T60" s="960"/>
      <c r="U60" s="960"/>
      <c r="V60" s="950"/>
      <c r="W60" s="960"/>
      <c r="X60" s="976"/>
      <c r="Y60" s="977"/>
    </row>
    <row r="61" spans="2:25" ht="23.25" hidden="1" customHeight="1" x14ac:dyDescent="0.35">
      <c r="B61" s="861"/>
      <c r="C61" s="333"/>
      <c r="D61" s="899"/>
      <c r="E61" s="899"/>
      <c r="F61" s="899"/>
      <c r="G61" s="861" t="str">
        <f>'SEPG-012'!Z50</f>
        <v/>
      </c>
      <c r="H61" s="861" t="str">
        <f>'SEPG-012'!Z51</f>
        <v/>
      </c>
      <c r="I61" s="902" t="str">
        <f>'SEPG-012'!AB50</f>
        <v/>
      </c>
      <c r="J61" s="139">
        <f>'SEPG-F-008'!H61</f>
        <v>0</v>
      </c>
      <c r="K61" s="973"/>
      <c r="L61" s="973">
        <f>'SEPG-012'!AE81</f>
        <v>0</v>
      </c>
      <c r="M61" s="973"/>
      <c r="N61" s="861"/>
      <c r="O61" s="903"/>
      <c r="P61" s="958"/>
      <c r="Q61" s="963"/>
      <c r="R61" s="963"/>
      <c r="S61" s="958"/>
      <c r="T61" s="958"/>
      <c r="U61" s="958"/>
      <c r="V61" s="951"/>
      <c r="W61" s="958"/>
      <c r="X61" s="978"/>
      <c r="Y61" s="979"/>
    </row>
    <row r="62" spans="2:25" ht="23.25" hidden="1" customHeight="1" x14ac:dyDescent="0.35">
      <c r="B62" s="862"/>
      <c r="C62" s="333"/>
      <c r="D62" s="908"/>
      <c r="E62" s="908"/>
      <c r="F62" s="908"/>
      <c r="G62" s="862"/>
      <c r="H62" s="862"/>
      <c r="I62" s="903"/>
      <c r="J62" s="139">
        <f>'SEPG-F-008'!H62</f>
        <v>0</v>
      </c>
      <c r="K62" s="974"/>
      <c r="L62" s="974"/>
      <c r="M62" s="974"/>
      <c r="N62" s="862"/>
      <c r="O62" s="904"/>
      <c r="P62" s="959"/>
      <c r="Q62" s="964"/>
      <c r="R62" s="964"/>
      <c r="S62" s="959"/>
      <c r="T62" s="959"/>
      <c r="U62" s="959"/>
      <c r="V62" s="952"/>
      <c r="W62" s="959"/>
      <c r="X62" s="980"/>
      <c r="Y62" s="981"/>
    </row>
    <row r="63" spans="2:25" ht="23.25" hidden="1" customHeight="1" x14ac:dyDescent="0.35">
      <c r="B63" s="905">
        <f>'SEPG-F-007'!B24</f>
        <v>0</v>
      </c>
      <c r="C63" s="333"/>
      <c r="D63" s="898" t="str">
        <f>IF(COUNTA('SEPG-F-007'!C24)&gt;0,'SEPG-F-007'!C24,"")</f>
        <v/>
      </c>
      <c r="E63" s="898" t="str">
        <f>IF(COUNTA('SEPG-F-007'!D24)&gt;0,'SEPG-F-007'!D24,"")</f>
        <v/>
      </c>
      <c r="F63" s="898" t="str">
        <f>IF(COUNTA('SEPG-F-007'!L24)&gt;0,'SEPG-F-007'!L24,"")</f>
        <v/>
      </c>
      <c r="G63" s="396" t="str">
        <f>'SEPG-012'!Y52</f>
        <v/>
      </c>
      <c r="H63" s="396" t="str">
        <f>'SEPG-012'!Y53</f>
        <v/>
      </c>
      <c r="I63" s="127" t="str">
        <f>'SEPG-012'!AA52</f>
        <v/>
      </c>
      <c r="J63" s="139">
        <f>'SEPG-F-008'!H63</f>
        <v>0</v>
      </c>
      <c r="K63" s="972">
        <f>'SEPG-F-008'!S63</f>
        <v>0</v>
      </c>
      <c r="L63" s="975" t="str">
        <f ca="1">+'SEPG-F-008'!U63</f>
        <v/>
      </c>
      <c r="M63" s="975" t="str">
        <f>+'SEPG-F-008'!T63</f>
        <v/>
      </c>
      <c r="N63" s="861">
        <f ca="1">IFERROR(+'SEPG-F-008'!V69,"")</f>
        <v>0</v>
      </c>
      <c r="O63" s="903" t="str">
        <f ca="1">IFERROR(IF('SEPG-F-008'!Y69&lt;&gt;0,'SEPG-F-008'!Y69,'SEPG-F-008'!W69),"")</f>
        <v/>
      </c>
      <c r="P63" s="957"/>
      <c r="Q63" s="962"/>
      <c r="R63" s="962"/>
      <c r="S63" s="960"/>
      <c r="T63" s="960"/>
      <c r="U63" s="960"/>
      <c r="V63" s="950"/>
      <c r="W63" s="960"/>
      <c r="X63" s="976"/>
      <c r="Y63" s="977"/>
    </row>
    <row r="64" spans="2:25" ht="23.25" hidden="1" customHeight="1" x14ac:dyDescent="0.35">
      <c r="B64" s="861"/>
      <c r="C64" s="333"/>
      <c r="D64" s="899"/>
      <c r="E64" s="899"/>
      <c r="F64" s="899"/>
      <c r="G64" s="861" t="str">
        <f>'SEPG-012'!Z52</f>
        <v/>
      </c>
      <c r="H64" s="861" t="str">
        <f>'SEPG-012'!Z53</f>
        <v/>
      </c>
      <c r="I64" s="902" t="str">
        <f>'SEPG-012'!AB52</f>
        <v/>
      </c>
      <c r="J64" s="139">
        <f>'SEPG-F-008'!H64</f>
        <v>0</v>
      </c>
      <c r="K64" s="973"/>
      <c r="L64" s="973">
        <f>'SEPG-012'!AE84</f>
        <v>0</v>
      </c>
      <c r="M64" s="973"/>
      <c r="N64" s="861"/>
      <c r="O64" s="903"/>
      <c r="P64" s="958"/>
      <c r="Q64" s="963"/>
      <c r="R64" s="963"/>
      <c r="S64" s="958"/>
      <c r="T64" s="958"/>
      <c r="U64" s="958"/>
      <c r="V64" s="951"/>
      <c r="W64" s="958"/>
      <c r="X64" s="978"/>
      <c r="Y64" s="979"/>
    </row>
    <row r="65" spans="2:25" ht="63.75" hidden="1" customHeight="1" x14ac:dyDescent="0.35">
      <c r="B65" s="862"/>
      <c r="C65" s="333"/>
      <c r="D65" s="908"/>
      <c r="E65" s="908"/>
      <c r="F65" s="908"/>
      <c r="G65" s="862"/>
      <c r="H65" s="862"/>
      <c r="I65" s="903"/>
      <c r="J65" s="139">
        <f>'SEPG-F-008'!H65</f>
        <v>0</v>
      </c>
      <c r="K65" s="974"/>
      <c r="L65" s="974"/>
      <c r="M65" s="974"/>
      <c r="N65" s="862"/>
      <c r="O65" s="904"/>
      <c r="P65" s="959"/>
      <c r="Q65" s="964"/>
      <c r="R65" s="964"/>
      <c r="S65" s="959"/>
      <c r="T65" s="959"/>
      <c r="U65" s="959"/>
      <c r="V65" s="952"/>
      <c r="W65" s="959"/>
      <c r="X65" s="980"/>
      <c r="Y65" s="981"/>
    </row>
    <row r="66" spans="2:25" ht="118.5" hidden="1" customHeight="1" x14ac:dyDescent="0.35">
      <c r="B66" s="905" t="e">
        <f>'SEPG-F-007'!#REF!</f>
        <v>#REF!</v>
      </c>
      <c r="C66" s="333"/>
      <c r="D66" s="898" t="e">
        <f>IF(COUNTA('SEPG-F-007'!#REF!)&gt;0,'SEPG-F-007'!#REF!,"")</f>
        <v>#REF!</v>
      </c>
      <c r="E66" s="898" t="e">
        <f>IF(COUNTA('SEPG-F-007'!#REF!)&gt;0,'SEPG-F-007'!#REF!,"")</f>
        <v>#REF!</v>
      </c>
      <c r="F66" s="898" t="e">
        <f>IF(COUNTA('SEPG-F-007'!#REF!)&gt;0,'SEPG-F-007'!#REF!,"")</f>
        <v>#REF!</v>
      </c>
      <c r="G66" s="396" t="str">
        <f>'SEPG-012'!Y50</f>
        <v/>
      </c>
      <c r="H66" s="396" t="str">
        <f>'SEPG-012'!Y51</f>
        <v/>
      </c>
      <c r="I66" s="127" t="str">
        <f>'SEPG-012'!AA50</f>
        <v/>
      </c>
      <c r="J66" s="139">
        <f>'SEPG-F-008'!H60</f>
        <v>0</v>
      </c>
      <c r="K66" s="949">
        <f>'SEPG-F-008'!S72</f>
        <v>0</v>
      </c>
      <c r="L66" s="396" t="str">
        <f ca="1">+'SEPG-F-008'!U60</f>
        <v/>
      </c>
      <c r="M66" s="396" t="str">
        <f>+'SEPG-F-008'!T60</f>
        <v/>
      </c>
      <c r="N66" s="861">
        <f ca="1">IFERROR(+'SEPG-F-008'!V72,"")</f>
        <v>0</v>
      </c>
      <c r="O66" s="903" t="str">
        <f ca="1">IFERROR(IF('SEPG-F-008'!Y72&lt;&gt;0,'SEPG-F-008'!Y72,'SEPG-F-008'!W72),"")</f>
        <v/>
      </c>
      <c r="P66" s="957"/>
      <c r="Q66" s="953"/>
      <c r="R66" s="953"/>
      <c r="S66" s="956"/>
      <c r="T66" s="956"/>
      <c r="U66" s="950"/>
      <c r="V66" s="950"/>
      <c r="W66" s="971"/>
      <c r="X66" s="965"/>
      <c r="Y66" s="966"/>
    </row>
    <row r="67" spans="2:25" ht="118.5" hidden="1" customHeight="1" x14ac:dyDescent="0.35">
      <c r="B67" s="861"/>
      <c r="C67" s="333"/>
      <c r="D67" s="899"/>
      <c r="E67" s="899"/>
      <c r="F67" s="899"/>
      <c r="G67" s="861" t="str">
        <f>IFERROR(VLOOKUP(G66,'SEPG-012'!$B$17:$K$21,6,FALSE),"")</f>
        <v/>
      </c>
      <c r="H67" s="861" t="str">
        <f>IFERROR(VLOOKUP(H66,'SEPG-012'!$L$17:$U$21,5,FALSE),"")</f>
        <v/>
      </c>
      <c r="I67" s="902" t="str">
        <f>'SEPG-012'!AB50</f>
        <v/>
      </c>
      <c r="J67" s="139">
        <f>'SEPG-F-008'!H61</f>
        <v>0</v>
      </c>
      <c r="K67" s="861"/>
      <c r="L67" s="861" t="str">
        <f ca="1">IFERROR(VLOOKUP(L66,'SEPG-012'!$L$17:$U$21,5,FALSE),"")</f>
        <v/>
      </c>
      <c r="M67" s="861" t="str">
        <f>IFERROR(VLOOKUP(M66,'SEPG-012'!$B$17:$K$21,6,FALSE),"")</f>
        <v/>
      </c>
      <c r="N67" s="861"/>
      <c r="O67" s="903"/>
      <c r="P67" s="958"/>
      <c r="Q67" s="954"/>
      <c r="R67" s="954"/>
      <c r="S67" s="951"/>
      <c r="T67" s="951"/>
      <c r="U67" s="951"/>
      <c r="V67" s="951"/>
      <c r="W67" s="951"/>
      <c r="X67" s="967"/>
      <c r="Y67" s="968"/>
    </row>
    <row r="68" spans="2:25" ht="118.5" hidden="1" customHeight="1" x14ac:dyDescent="0.35">
      <c r="B68" s="862"/>
      <c r="C68" s="333"/>
      <c r="D68" s="908"/>
      <c r="E68" s="908"/>
      <c r="F68" s="908"/>
      <c r="G68" s="862"/>
      <c r="H68" s="862"/>
      <c r="I68" s="903"/>
      <c r="J68" s="139">
        <f>'SEPG-F-008'!H62</f>
        <v>0</v>
      </c>
      <c r="K68" s="862"/>
      <c r="L68" s="862"/>
      <c r="M68" s="862"/>
      <c r="N68" s="862"/>
      <c r="O68" s="904"/>
      <c r="P68" s="959"/>
      <c r="Q68" s="955"/>
      <c r="R68" s="955"/>
      <c r="S68" s="952"/>
      <c r="T68" s="952"/>
      <c r="U68" s="952"/>
      <c r="V68" s="952"/>
      <c r="W68" s="952"/>
      <c r="X68" s="969"/>
      <c r="Y68" s="970"/>
    </row>
    <row r="69" spans="2:25" ht="165.75" hidden="1" customHeight="1" x14ac:dyDescent="0.35">
      <c r="B69" s="905" t="e">
        <f>'SEPG-F-007'!#REF!</f>
        <v>#REF!</v>
      </c>
      <c r="C69" s="333"/>
      <c r="D69" s="898" t="e">
        <f>'SEPG-F-007'!#REF!</f>
        <v>#REF!</v>
      </c>
      <c r="E69" s="898" t="e">
        <f>'SEPG-F-007'!#REF!</f>
        <v>#REF!</v>
      </c>
      <c r="F69" s="905" t="e">
        <f>'SEPG-F-007'!#REF!</f>
        <v>#REF!</v>
      </c>
      <c r="G69" s="396" t="str">
        <f>'SEPG-012'!Y56</f>
        <v/>
      </c>
      <c r="H69" s="396" t="str">
        <f>'SEPG-012'!Y57</f>
        <v/>
      </c>
      <c r="I69" s="127" t="str">
        <f>'SEPG-012'!AA56</f>
        <v/>
      </c>
      <c r="J69" s="127">
        <f>'SEPG-F-008'!H69</f>
        <v>0</v>
      </c>
      <c r="K69" s="949">
        <f>'SEPG-F-008'!S75</f>
        <v>0</v>
      </c>
      <c r="L69" s="396">
        <f>+'SEPG-F-008'!U75</f>
        <v>0</v>
      </c>
      <c r="M69" s="396">
        <f>+'SEPG-F-008'!T75</f>
        <v>0</v>
      </c>
      <c r="N69" s="861">
        <f>IFERROR(+'SEPG-F-008'!V75,"")</f>
        <v>0</v>
      </c>
      <c r="O69" s="903">
        <f>IFERROR(IF('SEPG-F-008'!Y75&lt;&gt;0,'SEPG-F-008'!Y75,'SEPG-F-008'!W75),"")</f>
        <v>0</v>
      </c>
      <c r="P69" s="960"/>
      <c r="Q69" s="962"/>
      <c r="R69" s="962"/>
      <c r="S69" s="960"/>
      <c r="T69" s="960"/>
      <c r="U69" s="960"/>
      <c r="V69" s="960"/>
      <c r="W69" s="960"/>
      <c r="X69" s="976"/>
      <c r="Y69" s="977"/>
    </row>
    <row r="70" spans="2:25" ht="165.75" hidden="1" customHeight="1" x14ac:dyDescent="0.35">
      <c r="B70" s="861"/>
      <c r="C70" s="333"/>
      <c r="D70" s="899"/>
      <c r="E70" s="899"/>
      <c r="F70" s="861"/>
      <c r="G70" s="861" t="str">
        <f>IFERROR(VLOOKUP(G69,'SEPG-012'!$B$17:$K$21,6,FALSE),"")</f>
        <v/>
      </c>
      <c r="H70" s="861" t="str">
        <f>IFERROR(VLOOKUP(H69,'SEPG-012'!$L$17:$U$21,5,FALSE),"")</f>
        <v/>
      </c>
      <c r="I70" s="902" t="str">
        <f>'SEPG-012'!AB56</f>
        <v/>
      </c>
      <c r="J70" s="127">
        <f>'SEPG-F-008'!H70</f>
        <v>0</v>
      </c>
      <c r="K70" s="861"/>
      <c r="L70" s="861" t="str">
        <f>IFERROR(VLOOKUP(L69,'SEPG-012'!$L$17:$U$21,5,FALSE),"")</f>
        <v/>
      </c>
      <c r="M70" s="861" t="str">
        <f>IFERROR(VLOOKUP(M69,'SEPG-012'!$B$17:$K$21,6,FALSE),"")</f>
        <v/>
      </c>
      <c r="N70" s="861"/>
      <c r="O70" s="903"/>
      <c r="P70" s="958"/>
      <c r="Q70" s="963"/>
      <c r="R70" s="963"/>
      <c r="S70" s="958"/>
      <c r="T70" s="958"/>
      <c r="U70" s="958"/>
      <c r="V70" s="958"/>
      <c r="W70" s="958"/>
      <c r="X70" s="978"/>
      <c r="Y70" s="979"/>
    </row>
    <row r="71" spans="2:25" ht="120.75" hidden="1" customHeight="1" x14ac:dyDescent="0.35">
      <c r="B71" s="862"/>
      <c r="C71" s="333"/>
      <c r="D71" s="908"/>
      <c r="E71" s="908"/>
      <c r="F71" s="862"/>
      <c r="G71" s="862"/>
      <c r="H71" s="862"/>
      <c r="I71" s="903"/>
      <c r="J71" s="127">
        <f>'SEPG-F-008'!H71</f>
        <v>0</v>
      </c>
      <c r="K71" s="862"/>
      <c r="L71" s="862"/>
      <c r="M71" s="862"/>
      <c r="N71" s="862"/>
      <c r="O71" s="904"/>
      <c r="P71" s="982"/>
      <c r="Q71" s="964"/>
      <c r="R71" s="964"/>
      <c r="S71" s="959"/>
      <c r="T71" s="959"/>
      <c r="U71" s="959"/>
      <c r="V71" s="959"/>
      <c r="W71" s="959"/>
      <c r="X71" s="980"/>
      <c r="Y71" s="981"/>
    </row>
    <row r="72" spans="2:25" ht="165.75" hidden="1" customHeight="1" x14ac:dyDescent="0.35">
      <c r="B72" s="905" t="e">
        <f>'SEPG-F-007'!#REF!</f>
        <v>#REF!</v>
      </c>
      <c r="C72" s="333"/>
      <c r="D72" s="898" t="e">
        <f>'SEPG-F-007'!#REF!</f>
        <v>#REF!</v>
      </c>
      <c r="E72" s="898" t="e">
        <f>'SEPG-F-007'!#REF!</f>
        <v>#REF!</v>
      </c>
      <c r="F72" s="905" t="e">
        <f>'SEPG-F-007'!#REF!</f>
        <v>#REF!</v>
      </c>
      <c r="G72" s="396" t="str">
        <f>'SEPG-012'!Y68</f>
        <v/>
      </c>
      <c r="H72" s="396" t="str">
        <f>'SEPG-012'!Y69</f>
        <v/>
      </c>
      <c r="I72" s="127" t="str">
        <f>'SEPG-012'!AA68</f>
        <v/>
      </c>
      <c r="J72" s="127">
        <f>'SEPG-F-008'!H72</f>
        <v>0</v>
      </c>
      <c r="K72" s="949">
        <f>'SEPG-F-008'!S78</f>
        <v>0</v>
      </c>
      <c r="L72" s="396">
        <f>+'SEPG-F-008'!U78</f>
        <v>0</v>
      </c>
      <c r="M72" s="396">
        <f>+'SEPG-F-008'!T78</f>
        <v>0</v>
      </c>
      <c r="N72" s="861">
        <f>IFERROR(+'SEPG-F-008'!V78,"")</f>
        <v>0</v>
      </c>
      <c r="O72" s="903">
        <f>IFERROR(IF('SEPG-F-008'!Y78&lt;&gt;0,'SEPG-F-008'!Y78,'SEPG-F-008'!W78),"")</f>
        <v>0</v>
      </c>
      <c r="P72" s="960"/>
      <c r="Q72" s="962"/>
      <c r="R72" s="962"/>
      <c r="S72" s="960"/>
      <c r="T72" s="960"/>
      <c r="U72" s="960"/>
      <c r="V72" s="960"/>
      <c r="W72" s="960"/>
      <c r="X72" s="976"/>
      <c r="Y72" s="977"/>
    </row>
    <row r="73" spans="2:25" ht="134.25" hidden="1" customHeight="1" x14ac:dyDescent="0.35">
      <c r="B73" s="861"/>
      <c r="C73" s="333"/>
      <c r="D73" s="899"/>
      <c r="E73" s="899"/>
      <c r="F73" s="861"/>
      <c r="G73" s="861" t="str">
        <f>IFERROR(VLOOKUP(G72,'SEPG-012'!$B$17:$K$21,6,FALSE),"")</f>
        <v/>
      </c>
      <c r="H73" s="861" t="str">
        <f>IFERROR(VLOOKUP(H72,'SEPG-012'!$L$17:$U$21,5,FALSE),"")</f>
        <v/>
      </c>
      <c r="I73" s="902" t="str">
        <f>'SEPG-012'!AB68</f>
        <v/>
      </c>
      <c r="J73" s="127">
        <f>'SEPG-F-008'!H73</f>
        <v>0</v>
      </c>
      <c r="K73" s="861"/>
      <c r="L73" s="861" t="str">
        <f>IFERROR(VLOOKUP(L72,'SEPG-012'!$L$17:$U$21,5,FALSE),"")</f>
        <v/>
      </c>
      <c r="M73" s="861" t="str">
        <f>IFERROR(VLOOKUP(M72,'SEPG-012'!$B$17:$K$21,6,FALSE),"")</f>
        <v/>
      </c>
      <c r="N73" s="861"/>
      <c r="O73" s="903"/>
      <c r="P73" s="958"/>
      <c r="Q73" s="963"/>
      <c r="R73" s="963"/>
      <c r="S73" s="958"/>
      <c r="T73" s="958"/>
      <c r="U73" s="958"/>
      <c r="V73" s="958"/>
      <c r="W73" s="958"/>
      <c r="X73" s="978"/>
      <c r="Y73" s="979"/>
    </row>
    <row r="74" spans="2:25" ht="163.5" hidden="1" customHeight="1" x14ac:dyDescent="0.35">
      <c r="B74" s="862"/>
      <c r="C74" s="334"/>
      <c r="D74" s="908"/>
      <c r="E74" s="908"/>
      <c r="F74" s="862"/>
      <c r="G74" s="862"/>
      <c r="H74" s="862"/>
      <c r="I74" s="904"/>
      <c r="J74" s="127">
        <f>'SEPG-F-008'!H74</f>
        <v>0</v>
      </c>
      <c r="K74" s="862"/>
      <c r="L74" s="862"/>
      <c r="M74" s="862"/>
      <c r="N74" s="862"/>
      <c r="O74" s="904"/>
      <c r="P74" s="982"/>
      <c r="Q74" s="964"/>
      <c r="R74" s="964"/>
      <c r="S74" s="959"/>
      <c r="T74" s="959"/>
      <c r="U74" s="959"/>
      <c r="V74" s="959"/>
      <c r="W74" s="959"/>
      <c r="X74" s="980"/>
      <c r="Y74" s="981"/>
    </row>
    <row r="75" spans="2:25" ht="23.25" x14ac:dyDescent="0.35">
      <c r="B75" s="397"/>
      <c r="C75" s="128"/>
      <c r="D75" s="397"/>
      <c r="E75" s="397"/>
      <c r="F75" s="129"/>
      <c r="G75" s="130"/>
      <c r="H75" s="130"/>
      <c r="I75" s="131"/>
      <c r="J75" s="132"/>
      <c r="K75" s="130"/>
      <c r="L75" s="130"/>
      <c r="M75" s="130"/>
      <c r="N75" s="130"/>
      <c r="O75" s="130"/>
      <c r="P75" s="130"/>
      <c r="Q75" s="133"/>
      <c r="R75" s="397"/>
    </row>
    <row r="76" spans="2:25" ht="24" thickBot="1" x14ac:dyDescent="0.4">
      <c r="B76" s="117" t="str">
        <f>+'SEPG-F-040'!B58</f>
        <v>Adaptado por Grupo Interno de Trabajo de Riesgos para la ANI del formato sugerido por la Oficina Control Interno</v>
      </c>
    </row>
    <row r="77" spans="2:25" s="134" customFormat="1" ht="41.25" customHeight="1" thickBot="1" x14ac:dyDescent="0.25">
      <c r="B77" s="947" t="s">
        <v>316</v>
      </c>
      <c r="C77" s="948"/>
      <c r="D77" s="948"/>
      <c r="E77" s="948"/>
      <c r="F77" s="948"/>
      <c r="G77" s="948"/>
      <c r="H77" s="948"/>
      <c r="I77" s="948"/>
      <c r="J77" s="948"/>
      <c r="K77" s="947" t="s">
        <v>60</v>
      </c>
      <c r="L77" s="948"/>
      <c r="M77" s="948"/>
      <c r="N77" s="948"/>
      <c r="O77" s="948"/>
      <c r="P77" s="948"/>
      <c r="Q77" s="1006"/>
      <c r="R77" s="947" t="s">
        <v>317</v>
      </c>
      <c r="S77" s="948"/>
      <c r="T77" s="948"/>
      <c r="U77" s="948"/>
      <c r="V77" s="948"/>
      <c r="W77" s="948"/>
      <c r="X77" s="948"/>
      <c r="Y77" s="1006"/>
    </row>
    <row r="78" spans="2:25" s="135" customFormat="1" ht="39.75" customHeight="1" thickBot="1" x14ac:dyDescent="0.25">
      <c r="B78" s="943" t="s">
        <v>61</v>
      </c>
      <c r="C78" s="944"/>
      <c r="D78" s="944"/>
      <c r="E78" s="944"/>
      <c r="F78" s="944" t="s">
        <v>318</v>
      </c>
      <c r="G78" s="944"/>
      <c r="H78" s="944"/>
      <c r="I78" s="944" t="s">
        <v>103</v>
      </c>
      <c r="J78" s="945"/>
      <c r="K78" s="943" t="s">
        <v>61</v>
      </c>
      <c r="L78" s="944"/>
      <c r="M78" s="944"/>
      <c r="N78" s="944"/>
      <c r="O78" s="1046" t="s">
        <v>318</v>
      </c>
      <c r="P78" s="1047"/>
      <c r="Q78" s="399" t="s">
        <v>62</v>
      </c>
      <c r="R78" s="947" t="s">
        <v>139</v>
      </c>
      <c r="S78" s="1045"/>
      <c r="T78" s="1007" t="s">
        <v>318</v>
      </c>
      <c r="U78" s="1007"/>
      <c r="V78" s="1044" t="s">
        <v>62</v>
      </c>
      <c r="W78" s="948"/>
      <c r="X78" s="948"/>
      <c r="Y78" s="1006"/>
    </row>
    <row r="79" spans="2:25" s="137" customFormat="1" ht="46.5" customHeight="1" x14ac:dyDescent="0.35">
      <c r="B79" s="1028" t="s">
        <v>319</v>
      </c>
      <c r="C79" s="1029"/>
      <c r="D79" s="1029"/>
      <c r="E79" s="1030"/>
      <c r="F79" s="1034" t="s">
        <v>320</v>
      </c>
      <c r="G79" s="1029"/>
      <c r="H79" s="1030"/>
      <c r="I79" s="1039"/>
      <c r="J79" s="1040"/>
      <c r="K79" s="1008"/>
      <c r="L79" s="1009"/>
      <c r="M79" s="1009"/>
      <c r="N79" s="1010"/>
      <c r="O79" s="1014"/>
      <c r="P79" s="1010"/>
      <c r="Q79" s="1025"/>
      <c r="R79" s="1008" t="s">
        <v>321</v>
      </c>
      <c r="S79" s="1010"/>
      <c r="T79" s="1014" t="s">
        <v>322</v>
      </c>
      <c r="U79" s="1010"/>
      <c r="V79" s="1019"/>
      <c r="W79" s="1020"/>
      <c r="X79" s="1020"/>
      <c r="Y79" s="1021"/>
    </row>
    <row r="80" spans="2:25" s="137" customFormat="1" ht="46.5" customHeight="1" thickBot="1" x14ac:dyDescent="0.4">
      <c r="B80" s="1031"/>
      <c r="C80" s="1032"/>
      <c r="D80" s="1032"/>
      <c r="E80" s="1033"/>
      <c r="F80" s="1035"/>
      <c r="G80" s="1032"/>
      <c r="H80" s="1033"/>
      <c r="I80" s="1041"/>
      <c r="J80" s="1042"/>
      <c r="K80" s="1011"/>
      <c r="L80" s="1012"/>
      <c r="M80" s="1012"/>
      <c r="N80" s="1013"/>
      <c r="O80" s="1015"/>
      <c r="P80" s="1013"/>
      <c r="Q80" s="1026"/>
      <c r="R80" s="1011"/>
      <c r="S80" s="1013"/>
      <c r="T80" s="1015"/>
      <c r="U80" s="1013"/>
      <c r="V80" s="1022"/>
      <c r="W80" s="1023"/>
      <c r="X80" s="1023"/>
      <c r="Y80" s="1024"/>
    </row>
    <row r="81" spans="2:25" s="137" customFormat="1" ht="46.5" hidden="1" customHeight="1" x14ac:dyDescent="0.35">
      <c r="B81" s="942"/>
      <c r="C81" s="942"/>
      <c r="D81" s="942"/>
      <c r="E81" s="942"/>
      <c r="F81" s="942"/>
      <c r="G81" s="942"/>
      <c r="H81" s="942"/>
      <c r="I81" s="946"/>
      <c r="J81" s="946"/>
      <c r="K81" s="946"/>
      <c r="L81" s="946"/>
      <c r="M81" s="946"/>
      <c r="N81" s="946"/>
      <c r="O81" s="1016"/>
      <c r="P81" s="1017"/>
      <c r="Q81" s="335"/>
      <c r="R81" s="1002"/>
      <c r="S81" s="1003"/>
      <c r="T81" s="1002"/>
      <c r="U81" s="1003"/>
      <c r="V81" s="1002"/>
      <c r="W81" s="1018"/>
      <c r="X81" s="1018"/>
      <c r="Y81" s="1003"/>
    </row>
    <row r="82" spans="2:25" s="137" customFormat="1" ht="46.5" hidden="1" customHeight="1" x14ac:dyDescent="0.35">
      <c r="B82" s="935"/>
      <c r="C82" s="935"/>
      <c r="D82" s="935"/>
      <c r="E82" s="935"/>
      <c r="F82" s="934"/>
      <c r="G82" s="934"/>
      <c r="H82" s="934"/>
      <c r="I82" s="934"/>
      <c r="J82" s="934"/>
      <c r="K82" s="934"/>
      <c r="L82" s="934"/>
      <c r="M82" s="934"/>
      <c r="N82" s="934"/>
      <c r="O82" s="1000"/>
      <c r="P82" s="1001"/>
      <c r="Q82" s="136"/>
      <c r="R82" s="1002"/>
      <c r="S82" s="1003"/>
      <c r="T82" s="1004"/>
      <c r="U82" s="1005"/>
      <c r="V82" s="1004"/>
      <c r="W82" s="1027"/>
      <c r="X82" s="1027"/>
      <c r="Y82" s="1005"/>
    </row>
    <row r="83" spans="2:25" s="137" customFormat="1" ht="46.5" hidden="1" customHeight="1" x14ac:dyDescent="0.35">
      <c r="B83" s="935"/>
      <c r="C83" s="935"/>
      <c r="D83" s="935"/>
      <c r="E83" s="935"/>
      <c r="F83" s="934"/>
      <c r="G83" s="934"/>
      <c r="H83" s="934"/>
      <c r="I83" s="934"/>
      <c r="J83" s="934"/>
      <c r="K83" s="934"/>
      <c r="L83" s="934"/>
      <c r="M83" s="934"/>
      <c r="N83" s="934"/>
      <c r="O83" s="1000"/>
      <c r="P83" s="1001"/>
      <c r="Q83" s="136"/>
      <c r="R83" s="1002"/>
      <c r="S83" s="1003"/>
      <c r="T83" s="1004"/>
      <c r="U83" s="1005"/>
      <c r="V83" s="1004"/>
      <c r="W83" s="1027"/>
      <c r="X83" s="1027"/>
      <c r="Y83" s="1005"/>
    </row>
    <row r="84" spans="2:25" s="137" customFormat="1" ht="46.5" hidden="1" customHeight="1" x14ac:dyDescent="0.35">
      <c r="B84" s="935"/>
      <c r="C84" s="935"/>
      <c r="D84" s="935"/>
      <c r="E84" s="935"/>
      <c r="F84" s="934"/>
      <c r="G84" s="934"/>
      <c r="H84" s="934"/>
      <c r="I84" s="934"/>
      <c r="J84" s="934"/>
      <c r="K84" s="934"/>
      <c r="L84" s="934"/>
      <c r="M84" s="934"/>
      <c r="N84" s="934"/>
      <c r="O84" s="1000"/>
      <c r="P84" s="1001"/>
      <c r="Q84" s="136"/>
      <c r="R84" s="1002"/>
      <c r="S84" s="1003"/>
      <c r="T84" s="1004"/>
      <c r="U84" s="1005"/>
      <c r="V84" s="1004"/>
      <c r="W84" s="1027"/>
      <c r="X84" s="1027"/>
      <c r="Y84" s="1005"/>
    </row>
    <row r="85" spans="2:25" s="137" customFormat="1" ht="46.5" hidden="1" customHeight="1" x14ac:dyDescent="0.35">
      <c r="B85" s="933"/>
      <c r="C85" s="933"/>
      <c r="D85" s="933"/>
      <c r="E85" s="933"/>
      <c r="F85" s="934"/>
      <c r="G85" s="934"/>
      <c r="H85" s="934"/>
      <c r="I85" s="934"/>
      <c r="J85" s="934"/>
      <c r="K85" s="934"/>
      <c r="L85" s="934"/>
      <c r="M85" s="934"/>
      <c r="N85" s="934"/>
      <c r="O85" s="1000"/>
      <c r="P85" s="1001"/>
      <c r="Q85" s="136"/>
      <c r="R85" s="1002"/>
      <c r="S85" s="1003"/>
      <c r="T85" s="1004"/>
      <c r="U85" s="1005"/>
      <c r="V85" s="1004"/>
      <c r="W85" s="1027"/>
      <c r="X85" s="1027"/>
      <c r="Y85" s="1005"/>
    </row>
    <row r="86" spans="2:25" s="137" customFormat="1" ht="46.5" hidden="1" customHeight="1" x14ac:dyDescent="0.35">
      <c r="B86" s="933"/>
      <c r="C86" s="933"/>
      <c r="D86" s="933"/>
      <c r="E86" s="933"/>
      <c r="F86" s="934"/>
      <c r="G86" s="934"/>
      <c r="H86" s="934"/>
      <c r="I86" s="934"/>
      <c r="J86" s="934"/>
      <c r="K86" s="934"/>
      <c r="L86" s="934"/>
      <c r="M86" s="934"/>
      <c r="N86" s="934"/>
      <c r="O86" s="1000"/>
      <c r="P86" s="1001"/>
      <c r="Q86" s="136"/>
      <c r="R86" s="1002"/>
      <c r="S86" s="1003"/>
      <c r="T86" s="1004"/>
      <c r="U86" s="1005"/>
      <c r="V86" s="1004"/>
      <c r="W86" s="1027"/>
      <c r="X86" s="1027"/>
      <c r="Y86" s="1005"/>
    </row>
  </sheetData>
  <sheetProtection sheet="1" objects="1" scenarios="1"/>
  <mergeCells count="494">
    <mergeCell ref="B57:B59"/>
    <mergeCell ref="D57:D59"/>
    <mergeCell ref="D36:D38"/>
    <mergeCell ref="B36:B38"/>
    <mergeCell ref="I37:I38"/>
    <mergeCell ref="H37:H38"/>
    <mergeCell ref="G37:G38"/>
    <mergeCell ref="F36:F38"/>
    <mergeCell ref="I46:I47"/>
    <mergeCell ref="G49:G50"/>
    <mergeCell ref="H49:H50"/>
    <mergeCell ref="I49:I50"/>
    <mergeCell ref="B45:B47"/>
    <mergeCell ref="B48:B50"/>
    <mergeCell ref="D45:D47"/>
    <mergeCell ref="D48:D50"/>
    <mergeCell ref="H46:H47"/>
    <mergeCell ref="G46:G47"/>
    <mergeCell ref="F45:F47"/>
    <mergeCell ref="M43:M44"/>
    <mergeCell ref="L43:L44"/>
    <mergeCell ref="M40:M41"/>
    <mergeCell ref="V39:V41"/>
    <mergeCell ref="W39:W41"/>
    <mergeCell ref="V36:V38"/>
    <mergeCell ref="U36:U38"/>
    <mergeCell ref="I79:J80"/>
    <mergeCell ref="N36:N38"/>
    <mergeCell ref="K36:K38"/>
    <mergeCell ref="M52:M53"/>
    <mergeCell ref="S51:S53"/>
    <mergeCell ref="T51:T53"/>
    <mergeCell ref="U51:U53"/>
    <mergeCell ref="V51:V53"/>
    <mergeCell ref="W51:W53"/>
    <mergeCell ref="W36:W38"/>
    <mergeCell ref="T36:T38"/>
    <mergeCell ref="S36:S38"/>
    <mergeCell ref="R36:R38"/>
    <mergeCell ref="R77:Y77"/>
    <mergeCell ref="V78:Y78"/>
    <mergeCell ref="R78:S78"/>
    <mergeCell ref="O78:P78"/>
    <mergeCell ref="E57:E59"/>
    <mergeCell ref="F57:F59"/>
    <mergeCell ref="G58:G59"/>
    <mergeCell ref="G61:G62"/>
    <mergeCell ref="B85:E85"/>
    <mergeCell ref="F85:H85"/>
    <mergeCell ref="B72:B74"/>
    <mergeCell ref="D72:D74"/>
    <mergeCell ref="E72:E74"/>
    <mergeCell ref="F72:F74"/>
    <mergeCell ref="B69:B71"/>
    <mergeCell ref="D69:D71"/>
    <mergeCell ref="E69:E71"/>
    <mergeCell ref="F69:F71"/>
    <mergeCell ref="B79:E80"/>
    <mergeCell ref="F79:H80"/>
    <mergeCell ref="B84:E84"/>
    <mergeCell ref="F81:H81"/>
    <mergeCell ref="H67:H68"/>
    <mergeCell ref="H61:H62"/>
    <mergeCell ref="B60:B62"/>
    <mergeCell ref="D60:D62"/>
    <mergeCell ref="E60:E62"/>
    <mergeCell ref="F60:F62"/>
    <mergeCell ref="K85:N85"/>
    <mergeCell ref="O85:P85"/>
    <mergeCell ref="R85:S85"/>
    <mergeCell ref="F84:H84"/>
    <mergeCell ref="I84:J84"/>
    <mergeCell ref="K84:N84"/>
    <mergeCell ref="O84:P84"/>
    <mergeCell ref="R84:S84"/>
    <mergeCell ref="V86:Y86"/>
    <mergeCell ref="I85:J85"/>
    <mergeCell ref="R82:S82"/>
    <mergeCell ref="T82:U82"/>
    <mergeCell ref="V84:Y84"/>
    <mergeCell ref="T85:U85"/>
    <mergeCell ref="T84:U84"/>
    <mergeCell ref="V83:Y83"/>
    <mergeCell ref="R79:S80"/>
    <mergeCell ref="T79:U80"/>
    <mergeCell ref="V85:Y85"/>
    <mergeCell ref="V82:Y82"/>
    <mergeCell ref="T78:U78"/>
    <mergeCell ref="K79:N80"/>
    <mergeCell ref="O79:P80"/>
    <mergeCell ref="O81:P81"/>
    <mergeCell ref="V81:Y81"/>
    <mergeCell ref="V79:Y80"/>
    <mergeCell ref="R81:S81"/>
    <mergeCell ref="T81:U81"/>
    <mergeCell ref="Q79:Q80"/>
    <mergeCell ref="O82:P82"/>
    <mergeCell ref="O83:P83"/>
    <mergeCell ref="E7:Y7"/>
    <mergeCell ref="V72:V74"/>
    <mergeCell ref="O86:P86"/>
    <mergeCell ref="R83:S83"/>
    <mergeCell ref="T83:U83"/>
    <mergeCell ref="R86:S86"/>
    <mergeCell ref="T86:U86"/>
    <mergeCell ref="X72:Y74"/>
    <mergeCell ref="R72:R74"/>
    <mergeCell ref="S72:S74"/>
    <mergeCell ref="T72:T74"/>
    <mergeCell ref="U72:U74"/>
    <mergeCell ref="W72:W74"/>
    <mergeCell ref="W66:W68"/>
    <mergeCell ref="K72:K74"/>
    <mergeCell ref="G73:G74"/>
    <mergeCell ref="H73:H74"/>
    <mergeCell ref="I73:I74"/>
    <mergeCell ref="V69:V71"/>
    <mergeCell ref="N72:N74"/>
    <mergeCell ref="O72:O74"/>
    <mergeCell ref="K77:Q77"/>
    <mergeCell ref="X2:Y2"/>
    <mergeCell ref="X4:Y4"/>
    <mergeCell ref="X3:Y3"/>
    <mergeCell ref="X5:Y5"/>
    <mergeCell ref="D2:W2"/>
    <mergeCell ref="C7:D7"/>
    <mergeCell ref="B2:C5"/>
    <mergeCell ref="D3:W3"/>
    <mergeCell ref="D5:W5"/>
    <mergeCell ref="D4:W4"/>
    <mergeCell ref="X69:Y71"/>
    <mergeCell ref="N69:N71"/>
    <mergeCell ref="O69:O71"/>
    <mergeCell ref="P69:P71"/>
    <mergeCell ref="Q69:Q71"/>
    <mergeCell ref="R69:R71"/>
    <mergeCell ref="S69:S71"/>
    <mergeCell ref="T69:T71"/>
    <mergeCell ref="U69:U71"/>
    <mergeCell ref="W69:W71"/>
    <mergeCell ref="I67:I68"/>
    <mergeCell ref="P72:P74"/>
    <mergeCell ref="Q72:Q74"/>
    <mergeCell ref="M73:M74"/>
    <mergeCell ref="L73:L74"/>
    <mergeCell ref="M70:M71"/>
    <mergeCell ref="L70:L71"/>
    <mergeCell ref="M67:M68"/>
    <mergeCell ref="L67:L68"/>
    <mergeCell ref="X66:Y68"/>
    <mergeCell ref="N66:N68"/>
    <mergeCell ref="O66:O68"/>
    <mergeCell ref="P66:P68"/>
    <mergeCell ref="Q66:Q68"/>
    <mergeCell ref="R66:R68"/>
    <mergeCell ref="S66:S68"/>
    <mergeCell ref="T66:T68"/>
    <mergeCell ref="U66:U68"/>
    <mergeCell ref="V66:V68"/>
    <mergeCell ref="W63:W65"/>
    <mergeCell ref="X63:Y65"/>
    <mergeCell ref="B63:B65"/>
    <mergeCell ref="D63:D65"/>
    <mergeCell ref="E63:E65"/>
    <mergeCell ref="F63:F65"/>
    <mergeCell ref="K63:K65"/>
    <mergeCell ref="G64:G65"/>
    <mergeCell ref="H64:H65"/>
    <mergeCell ref="I64:I65"/>
    <mergeCell ref="N63:N65"/>
    <mergeCell ref="O63:O65"/>
    <mergeCell ref="P63:P65"/>
    <mergeCell ref="Q63:Q65"/>
    <mergeCell ref="R63:R65"/>
    <mergeCell ref="S63:S65"/>
    <mergeCell ref="T63:T65"/>
    <mergeCell ref="U63:U65"/>
    <mergeCell ref="V63:V65"/>
    <mergeCell ref="M63:M65"/>
    <mergeCell ref="L63:L65"/>
    <mergeCell ref="T57:T59"/>
    <mergeCell ref="I61:I62"/>
    <mergeCell ref="V60:V62"/>
    <mergeCell ref="W60:W62"/>
    <mergeCell ref="X60:Y62"/>
    <mergeCell ref="M60:M62"/>
    <mergeCell ref="N60:N62"/>
    <mergeCell ref="O60:O62"/>
    <mergeCell ref="P60:P62"/>
    <mergeCell ref="U57:U59"/>
    <mergeCell ref="V57:V59"/>
    <mergeCell ref="W57:W59"/>
    <mergeCell ref="X57:Y59"/>
    <mergeCell ref="K60:K62"/>
    <mergeCell ref="L60:L62"/>
    <mergeCell ref="K57:K59"/>
    <mergeCell ref="L57:L59"/>
    <mergeCell ref="Q60:Q62"/>
    <mergeCell ref="R60:R62"/>
    <mergeCell ref="S60:S62"/>
    <mergeCell ref="T60:T62"/>
    <mergeCell ref="U60:U62"/>
    <mergeCell ref="M57:M59"/>
    <mergeCell ref="X51:Y53"/>
    <mergeCell ref="N51:N53"/>
    <mergeCell ref="O51:O53"/>
    <mergeCell ref="P51:P53"/>
    <mergeCell ref="Q51:Q53"/>
    <mergeCell ref="R51:R53"/>
    <mergeCell ref="B54:B56"/>
    <mergeCell ref="D54:D56"/>
    <mergeCell ref="E54:E56"/>
    <mergeCell ref="F54:F56"/>
    <mergeCell ref="K54:K56"/>
    <mergeCell ref="L54:L56"/>
    <mergeCell ref="G55:G56"/>
    <mergeCell ref="H55:H56"/>
    <mergeCell ref="I55:I56"/>
    <mergeCell ref="U54:U56"/>
    <mergeCell ref="V54:V56"/>
    <mergeCell ref="W54:W56"/>
    <mergeCell ref="X54:Y56"/>
    <mergeCell ref="M54:M56"/>
    <mergeCell ref="N54:N56"/>
    <mergeCell ref="O54:O56"/>
    <mergeCell ref="P54:P56"/>
    <mergeCell ref="Q54:Q56"/>
    <mergeCell ref="X42:Y44"/>
    <mergeCell ref="N42:N44"/>
    <mergeCell ref="O42:O44"/>
    <mergeCell ref="P42:P44"/>
    <mergeCell ref="Q42:Q44"/>
    <mergeCell ref="R42:R44"/>
    <mergeCell ref="X48:Y50"/>
    <mergeCell ref="S42:S44"/>
    <mergeCell ref="T42:T44"/>
    <mergeCell ref="U42:U44"/>
    <mergeCell ref="V42:V44"/>
    <mergeCell ref="W42:W44"/>
    <mergeCell ref="V45:V47"/>
    <mergeCell ref="W45:W47"/>
    <mergeCell ref="X45:Y47"/>
    <mergeCell ref="O45:O47"/>
    <mergeCell ref="S48:S50"/>
    <mergeCell ref="V48:V50"/>
    <mergeCell ref="W48:W50"/>
    <mergeCell ref="K83:N83"/>
    <mergeCell ref="T48:T50"/>
    <mergeCell ref="N45:N47"/>
    <mergeCell ref="K48:K50"/>
    <mergeCell ref="M49:M50"/>
    <mergeCell ref="R48:R50"/>
    <mergeCell ref="P48:P50"/>
    <mergeCell ref="P45:P47"/>
    <mergeCell ref="K45:K47"/>
    <mergeCell ref="L49:L50"/>
    <mergeCell ref="M46:M47"/>
    <mergeCell ref="L46:L47"/>
    <mergeCell ref="T45:T47"/>
    <mergeCell ref="K51:K53"/>
    <mergeCell ref="L52:L53"/>
    <mergeCell ref="R54:R56"/>
    <mergeCell ref="S54:S56"/>
    <mergeCell ref="T54:T56"/>
    <mergeCell ref="N57:N59"/>
    <mergeCell ref="O57:O59"/>
    <mergeCell ref="P57:P59"/>
    <mergeCell ref="Q57:Q59"/>
    <mergeCell ref="R57:R59"/>
    <mergeCell ref="S57:S59"/>
    <mergeCell ref="B39:B41"/>
    <mergeCell ref="D39:D41"/>
    <mergeCell ref="U48:U50"/>
    <mergeCell ref="N48:N50"/>
    <mergeCell ref="Q45:Q47"/>
    <mergeCell ref="R45:R47"/>
    <mergeCell ref="S45:S47"/>
    <mergeCell ref="O48:O50"/>
    <mergeCell ref="Q48:Q50"/>
    <mergeCell ref="I40:I41"/>
    <mergeCell ref="N39:N41"/>
    <mergeCell ref="Q39:Q41"/>
    <mergeCell ref="L40:L41"/>
    <mergeCell ref="E45:E47"/>
    <mergeCell ref="E48:E50"/>
    <mergeCell ref="F48:F50"/>
    <mergeCell ref="H43:H44"/>
    <mergeCell ref="I43:I44"/>
    <mergeCell ref="B42:B44"/>
    <mergeCell ref="D42:D44"/>
    <mergeCell ref="E42:E44"/>
    <mergeCell ref="F42:F44"/>
    <mergeCell ref="F39:F41"/>
    <mergeCell ref="U45:U47"/>
    <mergeCell ref="I81:J81"/>
    <mergeCell ref="K81:N81"/>
    <mergeCell ref="B77:J77"/>
    <mergeCell ref="K42:K44"/>
    <mergeCell ref="G43:G44"/>
    <mergeCell ref="B51:B53"/>
    <mergeCell ref="D51:D53"/>
    <mergeCell ref="E51:E53"/>
    <mergeCell ref="F51:F53"/>
    <mergeCell ref="G52:G53"/>
    <mergeCell ref="H52:H53"/>
    <mergeCell ref="I52:I53"/>
    <mergeCell ref="H58:H59"/>
    <mergeCell ref="I58:I59"/>
    <mergeCell ref="K69:K71"/>
    <mergeCell ref="G70:G71"/>
    <mergeCell ref="H70:H71"/>
    <mergeCell ref="I70:I71"/>
    <mergeCell ref="B66:B68"/>
    <mergeCell ref="D66:D68"/>
    <mergeCell ref="E66:E68"/>
    <mergeCell ref="F66:F68"/>
    <mergeCell ref="K66:K68"/>
    <mergeCell ref="G67:G68"/>
    <mergeCell ref="B86:E86"/>
    <mergeCell ref="F86:H86"/>
    <mergeCell ref="I86:J86"/>
    <mergeCell ref="K86:N86"/>
    <mergeCell ref="B83:E83"/>
    <mergeCell ref="F83:H83"/>
    <mergeCell ref="I83:J83"/>
    <mergeCell ref="X21:Y23"/>
    <mergeCell ref="X27:Y29"/>
    <mergeCell ref="X33:Y35"/>
    <mergeCell ref="X36:Y38"/>
    <mergeCell ref="E21:E23"/>
    <mergeCell ref="B82:E82"/>
    <mergeCell ref="F82:H82"/>
    <mergeCell ref="I82:J82"/>
    <mergeCell ref="K82:N82"/>
    <mergeCell ref="B81:E81"/>
    <mergeCell ref="S39:S41"/>
    <mergeCell ref="T39:T41"/>
    <mergeCell ref="U39:U41"/>
    <mergeCell ref="B78:E78"/>
    <mergeCell ref="F78:H78"/>
    <mergeCell ref="I78:J78"/>
    <mergeCell ref="K78:N78"/>
    <mergeCell ref="E39:E41"/>
    <mergeCell ref="O33:O35"/>
    <mergeCell ref="O39:O41"/>
    <mergeCell ref="P39:P41"/>
    <mergeCell ref="G31:G32"/>
    <mergeCell ref="H31:H32"/>
    <mergeCell ref="I31:I32"/>
    <mergeCell ref="K18:K20"/>
    <mergeCell ref="M28:M29"/>
    <mergeCell ref="L28:L29"/>
    <mergeCell ref="N27:N29"/>
    <mergeCell ref="P24:P26"/>
    <mergeCell ref="O36:O38"/>
    <mergeCell ref="N21:N23"/>
    <mergeCell ref="L31:L32"/>
    <mergeCell ref="M31:M32"/>
    <mergeCell ref="M34:M35"/>
    <mergeCell ref="L34:L35"/>
    <mergeCell ref="K33:K35"/>
    <mergeCell ref="G22:G23"/>
    <mergeCell ref="P36:P38"/>
    <mergeCell ref="M37:M38"/>
    <mergeCell ref="L37:L38"/>
    <mergeCell ref="E36:E38"/>
    <mergeCell ref="B12:L13"/>
    <mergeCell ref="K39:K41"/>
    <mergeCell ref="G40:G41"/>
    <mergeCell ref="H40:H41"/>
    <mergeCell ref="C18:C38"/>
    <mergeCell ref="I19:I20"/>
    <mergeCell ref="B11:Y11"/>
    <mergeCell ref="R16:T16"/>
    <mergeCell ref="U16:V16"/>
    <mergeCell ref="B18:B20"/>
    <mergeCell ref="N18:N20"/>
    <mergeCell ref="U12:Y13"/>
    <mergeCell ref="X18:Y20"/>
    <mergeCell ref="X16:Y17"/>
    <mergeCell ref="Q15:Y15"/>
    <mergeCell ref="M12:T13"/>
    <mergeCell ref="T33:T35"/>
    <mergeCell ref="V33:V35"/>
    <mergeCell ref="S33:S35"/>
    <mergeCell ref="Q27:Q29"/>
    <mergeCell ref="R33:R35"/>
    <mergeCell ref="P27:P29"/>
    <mergeCell ref="E18:E20"/>
    <mergeCell ref="F18:F20"/>
    <mergeCell ref="W16:W17"/>
    <mergeCell ref="U18:U20"/>
    <mergeCell ref="U21:U23"/>
    <mergeCell ref="U27:U29"/>
    <mergeCell ref="T18:T20"/>
    <mergeCell ref="H22:H23"/>
    <mergeCell ref="I22:I23"/>
    <mergeCell ref="K21:K23"/>
    <mergeCell ref="R27:R29"/>
    <mergeCell ref="H19:H20"/>
    <mergeCell ref="V27:V29"/>
    <mergeCell ref="T27:T29"/>
    <mergeCell ref="S27:S29"/>
    <mergeCell ref="K27:K29"/>
    <mergeCell ref="O27:O29"/>
    <mergeCell ref="Q24:Q26"/>
    <mergeCell ref="R24:R26"/>
    <mergeCell ref="M22:M23"/>
    <mergeCell ref="L22:L23"/>
    <mergeCell ref="M19:M20"/>
    <mergeCell ref="L19:L20"/>
    <mergeCell ref="O18:O20"/>
    <mergeCell ref="B33:B35"/>
    <mergeCell ref="D33:D35"/>
    <mergeCell ref="H34:H35"/>
    <mergeCell ref="I34:I35"/>
    <mergeCell ref="G28:G29"/>
    <mergeCell ref="I28:I29"/>
    <mergeCell ref="F27:F29"/>
    <mergeCell ref="P33:P35"/>
    <mergeCell ref="F21:F23"/>
    <mergeCell ref="H28:H29"/>
    <mergeCell ref="O21:O23"/>
    <mergeCell ref="D21:D23"/>
    <mergeCell ref="G34:G35"/>
    <mergeCell ref="E27:E29"/>
    <mergeCell ref="E33:E35"/>
    <mergeCell ref="N33:N35"/>
    <mergeCell ref="B24:B26"/>
    <mergeCell ref="D24:D26"/>
    <mergeCell ref="E24:E26"/>
    <mergeCell ref="F24:F26"/>
    <mergeCell ref="K24:K26"/>
    <mergeCell ref="D27:D29"/>
    <mergeCell ref="B27:B29"/>
    <mergeCell ref="F33:F35"/>
    <mergeCell ref="R39:R41"/>
    <mergeCell ref="W24:W26"/>
    <mergeCell ref="X24:Y26"/>
    <mergeCell ref="G25:G26"/>
    <mergeCell ref="H25:H26"/>
    <mergeCell ref="I25:I26"/>
    <mergeCell ref="L25:L26"/>
    <mergeCell ref="M25:M26"/>
    <mergeCell ref="O24:O26"/>
    <mergeCell ref="S24:S26"/>
    <mergeCell ref="T24:T26"/>
    <mergeCell ref="U24:U26"/>
    <mergeCell ref="W27:W29"/>
    <mergeCell ref="Q33:Q35"/>
    <mergeCell ref="X39:Y41"/>
    <mergeCell ref="W33:W35"/>
    <mergeCell ref="K30:K32"/>
    <mergeCell ref="N30:N32"/>
    <mergeCell ref="O30:O32"/>
    <mergeCell ref="P30:P32"/>
    <mergeCell ref="Q30:Q32"/>
    <mergeCell ref="Q36:Q38"/>
    <mergeCell ref="R30:R32"/>
    <mergeCell ref="S30:S32"/>
    <mergeCell ref="T30:T32"/>
    <mergeCell ref="U30:U32"/>
    <mergeCell ref="V30:V32"/>
    <mergeCell ref="W30:W32"/>
    <mergeCell ref="X30:Y32"/>
    <mergeCell ref="B21:B23"/>
    <mergeCell ref="B30:B32"/>
    <mergeCell ref="D30:D32"/>
    <mergeCell ref="E30:E32"/>
    <mergeCell ref="F30:F32"/>
    <mergeCell ref="G19:G20"/>
    <mergeCell ref="U33:U35"/>
    <mergeCell ref="B8:D8"/>
    <mergeCell ref="E8:Y8"/>
    <mergeCell ref="N24:N26"/>
    <mergeCell ref="Q16:Q17"/>
    <mergeCell ref="P21:P23"/>
    <mergeCell ref="Q21:Q23"/>
    <mergeCell ref="Q18:Q20"/>
    <mergeCell ref="S18:S20"/>
    <mergeCell ref="R18:R20"/>
    <mergeCell ref="S21:S23"/>
    <mergeCell ref="P18:P20"/>
    <mergeCell ref="R21:R23"/>
    <mergeCell ref="W18:W20"/>
    <mergeCell ref="V21:V23"/>
    <mergeCell ref="V24:V26"/>
    <mergeCell ref="B10:Y10"/>
    <mergeCell ref="D18:D20"/>
    <mergeCell ref="W21:W23"/>
    <mergeCell ref="V18:V20"/>
    <mergeCell ref="T21:T23"/>
    <mergeCell ref="B15:I16"/>
    <mergeCell ref="J15:O16"/>
  </mergeCells>
  <phoneticPr fontId="5" type="noConversion"/>
  <conditionalFormatting sqref="I39 I42 I54 I57 I60 I63 I66 I69 I72">
    <cfRule type="containsText" dxfId="148" priority="563" stopIfTrue="1" operator="containsText" text="riesgo Extrema">
      <formula>NOT(ISERROR(SEARCH("riesgo Extrema",I39)))</formula>
    </cfRule>
    <cfRule type="containsText" dxfId="147" priority="573" stopIfTrue="1" operator="containsText" text="riesgo Alta">
      <formula>NOT(ISERROR(SEARCH("riesgo Alta",I39)))</formula>
    </cfRule>
    <cfRule type="containsText" dxfId="146" priority="583" stopIfTrue="1" operator="containsText" text="riesgo Moderada">
      <formula>NOT(ISERROR(SEARCH("riesgo Moderada",I39)))</formula>
    </cfRule>
    <cfRule type="containsText" dxfId="145" priority="593" stopIfTrue="1" operator="containsText" text="riesgo Baja">
      <formula>NOT(ISERROR(SEARCH("riesgo Baja",I39)))</formula>
    </cfRule>
  </conditionalFormatting>
  <conditionalFormatting sqref="I19:I20">
    <cfRule type="containsText" dxfId="144" priority="300" stopIfTrue="1" operator="containsText" text="Riesgo Alto">
      <formula>NOT(ISERROR(SEARCH("Riesgo Alto",I19)))</formula>
    </cfRule>
    <cfRule type="containsText" dxfId="143" priority="301" stopIfTrue="1" operator="containsText" text="Riesgo Moderado">
      <formula>NOT(ISERROR(SEARCH("Riesgo Moderado",I19)))</formula>
    </cfRule>
    <cfRule type="containsText" dxfId="142" priority="302" stopIfTrue="1" operator="containsText" text="Riesgo Bajo">
      <formula>NOT(ISERROR(SEARCH("Riesgo Bajo",I19)))</formula>
    </cfRule>
    <cfRule type="containsText" dxfId="141" priority="303" stopIfTrue="1" operator="containsText" text="Riesgo Alto">
      <formula>NOT(ISERROR(SEARCH("Riesgo Alto",I19)))</formula>
    </cfRule>
    <cfRule type="containsText" dxfId="140" priority="304" stopIfTrue="1" operator="containsText" text="Riesgo Extremo">
      <formula>NOT(ISERROR(SEARCH("Riesgo Extremo",I19)))</formula>
    </cfRule>
  </conditionalFormatting>
  <conditionalFormatting sqref="I19:I20">
    <cfRule type="containsText" dxfId="139" priority="299" stopIfTrue="1" operator="containsText" text="Riesgo Extremo">
      <formula>NOT(ISERROR(SEARCH("Riesgo Extremo",I19)))</formula>
    </cfRule>
  </conditionalFormatting>
  <conditionalFormatting sqref="I22:I23">
    <cfRule type="containsText" dxfId="138" priority="294" stopIfTrue="1" operator="containsText" text="Riesgo Alto">
      <formula>NOT(ISERROR(SEARCH("Riesgo Alto",I22)))</formula>
    </cfRule>
    <cfRule type="containsText" dxfId="137" priority="295" stopIfTrue="1" operator="containsText" text="Riesgo Moderado">
      <formula>NOT(ISERROR(SEARCH("Riesgo Moderado",I22)))</formula>
    </cfRule>
    <cfRule type="containsText" dxfId="136" priority="296" stopIfTrue="1" operator="containsText" text="Riesgo Bajo">
      <formula>NOT(ISERROR(SEARCH("Riesgo Bajo",I22)))</formula>
    </cfRule>
    <cfRule type="containsText" dxfId="135" priority="297" stopIfTrue="1" operator="containsText" text="Riesgo Alto">
      <formula>NOT(ISERROR(SEARCH("Riesgo Alto",I22)))</formula>
    </cfRule>
    <cfRule type="containsText" dxfId="134" priority="298" stopIfTrue="1" operator="containsText" text="Riesgo Extremo">
      <formula>NOT(ISERROR(SEARCH("Riesgo Extremo",I22)))</formula>
    </cfRule>
  </conditionalFormatting>
  <conditionalFormatting sqref="I22:I23">
    <cfRule type="containsText" dxfId="133" priority="293" stopIfTrue="1" operator="containsText" text="Riesgo Extremo">
      <formula>NOT(ISERROR(SEARCH("Riesgo Extremo",I22)))</formula>
    </cfRule>
  </conditionalFormatting>
  <conditionalFormatting sqref="I28:I29">
    <cfRule type="containsText" dxfId="132" priority="288" stopIfTrue="1" operator="containsText" text="Riesgo Alto">
      <formula>NOT(ISERROR(SEARCH("Riesgo Alto",I28)))</formula>
    </cfRule>
    <cfRule type="containsText" dxfId="131" priority="289" stopIfTrue="1" operator="containsText" text="Riesgo Moderado">
      <formula>NOT(ISERROR(SEARCH("Riesgo Moderado",I28)))</formula>
    </cfRule>
    <cfRule type="containsText" dxfId="130" priority="290" stopIfTrue="1" operator="containsText" text="Riesgo Bajo">
      <formula>NOT(ISERROR(SEARCH("Riesgo Bajo",I28)))</formula>
    </cfRule>
    <cfRule type="containsText" dxfId="129" priority="291" stopIfTrue="1" operator="containsText" text="Riesgo Alto">
      <formula>NOT(ISERROR(SEARCH("Riesgo Alto",I28)))</formula>
    </cfRule>
    <cfRule type="containsText" dxfId="128" priority="292" stopIfTrue="1" operator="containsText" text="Riesgo Extremo">
      <formula>NOT(ISERROR(SEARCH("Riesgo Extremo",I28)))</formula>
    </cfRule>
  </conditionalFormatting>
  <conditionalFormatting sqref="I28:I29">
    <cfRule type="containsText" dxfId="127" priority="287" stopIfTrue="1" operator="containsText" text="Riesgo Extremo">
      <formula>NOT(ISERROR(SEARCH("Riesgo Extremo",I28)))</formula>
    </cfRule>
  </conditionalFormatting>
  <conditionalFormatting sqref="I37:I38">
    <cfRule type="containsText" dxfId="126" priority="276" stopIfTrue="1" operator="containsText" text="Riesgo Alto">
      <formula>NOT(ISERROR(SEARCH("Riesgo Alto",I37)))</formula>
    </cfRule>
    <cfRule type="containsText" dxfId="125" priority="277" stopIfTrue="1" operator="containsText" text="Riesgo Moderado">
      <formula>NOT(ISERROR(SEARCH("Riesgo Moderado",I37)))</formula>
    </cfRule>
    <cfRule type="containsText" dxfId="124" priority="278" stopIfTrue="1" operator="containsText" text="Riesgo Bajo">
      <formula>NOT(ISERROR(SEARCH("Riesgo Bajo",I37)))</formula>
    </cfRule>
    <cfRule type="containsText" dxfId="123" priority="279" stopIfTrue="1" operator="containsText" text="Riesgo Alto">
      <formula>NOT(ISERROR(SEARCH("Riesgo Alto",I37)))</formula>
    </cfRule>
    <cfRule type="containsText" dxfId="122" priority="280" stopIfTrue="1" operator="containsText" text="Riesgo Extremo">
      <formula>NOT(ISERROR(SEARCH("Riesgo Extremo",I37)))</formula>
    </cfRule>
  </conditionalFormatting>
  <conditionalFormatting sqref="I37:I38">
    <cfRule type="containsText" dxfId="121" priority="275" stopIfTrue="1" operator="containsText" text="Riesgo Extremo">
      <formula>NOT(ISERROR(SEARCH("Riesgo Extremo",I37)))</formula>
    </cfRule>
  </conditionalFormatting>
  <conditionalFormatting sqref="I43:I44">
    <cfRule type="containsText" dxfId="120" priority="264" stopIfTrue="1" operator="containsText" text="Riesgo Alto">
      <formula>NOT(ISERROR(SEARCH("Riesgo Alto",I43)))</formula>
    </cfRule>
    <cfRule type="containsText" dxfId="119" priority="265" stopIfTrue="1" operator="containsText" text="Riesgo Moderado">
      <formula>NOT(ISERROR(SEARCH("Riesgo Moderado",I43)))</formula>
    </cfRule>
    <cfRule type="containsText" dxfId="118" priority="266" stopIfTrue="1" operator="containsText" text="Riesgo Bajo">
      <formula>NOT(ISERROR(SEARCH("Riesgo Bajo",I43)))</formula>
    </cfRule>
    <cfRule type="containsText" dxfId="117" priority="267" stopIfTrue="1" operator="containsText" text="Riesgo Alto">
      <formula>NOT(ISERROR(SEARCH("Riesgo Alto",I43)))</formula>
    </cfRule>
    <cfRule type="containsText" dxfId="116" priority="268" stopIfTrue="1" operator="containsText" text="Riesgo Extremo">
      <formula>NOT(ISERROR(SEARCH("Riesgo Extremo",I43)))</formula>
    </cfRule>
  </conditionalFormatting>
  <conditionalFormatting sqref="I43:I44">
    <cfRule type="containsText" dxfId="115" priority="263" stopIfTrue="1" operator="containsText" text="Riesgo Extremo">
      <formula>NOT(ISERROR(SEARCH("Riesgo Extremo",I43)))</formula>
    </cfRule>
  </conditionalFormatting>
  <conditionalFormatting sqref="I40:I41">
    <cfRule type="containsText" dxfId="114" priority="270" stopIfTrue="1" operator="containsText" text="Riesgo Alto">
      <formula>NOT(ISERROR(SEARCH("Riesgo Alto",I40)))</formula>
    </cfRule>
    <cfRule type="containsText" dxfId="113" priority="271" stopIfTrue="1" operator="containsText" text="Riesgo Moderado">
      <formula>NOT(ISERROR(SEARCH("Riesgo Moderado",I40)))</formula>
    </cfRule>
    <cfRule type="containsText" dxfId="112" priority="272" stopIfTrue="1" operator="containsText" text="Riesgo Bajo">
      <formula>NOT(ISERROR(SEARCH("Riesgo Bajo",I40)))</formula>
    </cfRule>
    <cfRule type="containsText" dxfId="111" priority="273" stopIfTrue="1" operator="containsText" text="Riesgo Alto">
      <formula>NOT(ISERROR(SEARCH("Riesgo Alto",I40)))</formula>
    </cfRule>
    <cfRule type="containsText" dxfId="110" priority="274" stopIfTrue="1" operator="containsText" text="Riesgo Extremo">
      <formula>NOT(ISERROR(SEARCH("Riesgo Extremo",I40)))</formula>
    </cfRule>
  </conditionalFormatting>
  <conditionalFormatting sqref="I40:I41">
    <cfRule type="containsText" dxfId="109" priority="269" stopIfTrue="1" operator="containsText" text="Riesgo Extremo">
      <formula>NOT(ISERROR(SEARCH("Riesgo Extremo",I40)))</formula>
    </cfRule>
  </conditionalFormatting>
  <conditionalFormatting sqref="I55:I56">
    <cfRule type="containsText" dxfId="108" priority="252" stopIfTrue="1" operator="containsText" text="Riesgo Alto">
      <formula>NOT(ISERROR(SEARCH("Riesgo Alto",I55)))</formula>
    </cfRule>
    <cfRule type="containsText" dxfId="107" priority="253" stopIfTrue="1" operator="containsText" text="Riesgo Moderado">
      <formula>NOT(ISERROR(SEARCH("Riesgo Moderado",I55)))</formula>
    </cfRule>
    <cfRule type="containsText" dxfId="106" priority="254" stopIfTrue="1" operator="containsText" text="Riesgo Bajo">
      <formula>NOT(ISERROR(SEARCH("Riesgo Bajo",I55)))</formula>
    </cfRule>
    <cfRule type="containsText" dxfId="105" priority="255" stopIfTrue="1" operator="containsText" text="Riesgo Alto">
      <formula>NOT(ISERROR(SEARCH("Riesgo Alto",I55)))</formula>
    </cfRule>
    <cfRule type="containsText" dxfId="104" priority="256" stopIfTrue="1" operator="containsText" text="Riesgo Extremo">
      <formula>NOT(ISERROR(SEARCH("Riesgo Extremo",I55)))</formula>
    </cfRule>
  </conditionalFormatting>
  <conditionalFormatting sqref="I55:I56">
    <cfRule type="containsText" dxfId="103" priority="251" stopIfTrue="1" operator="containsText" text="Riesgo Extremo">
      <formula>NOT(ISERROR(SEARCH("Riesgo Extremo",I55)))</formula>
    </cfRule>
  </conditionalFormatting>
  <conditionalFormatting sqref="I61:I62">
    <cfRule type="containsText" dxfId="102" priority="240" stopIfTrue="1" operator="containsText" text="Riesgo Alto">
      <formula>NOT(ISERROR(SEARCH("Riesgo Alto",I61)))</formula>
    </cfRule>
    <cfRule type="containsText" dxfId="101" priority="241" stopIfTrue="1" operator="containsText" text="Riesgo Moderado">
      <formula>NOT(ISERROR(SEARCH("Riesgo Moderado",I61)))</formula>
    </cfRule>
    <cfRule type="containsText" dxfId="100" priority="242" stopIfTrue="1" operator="containsText" text="Riesgo Bajo">
      <formula>NOT(ISERROR(SEARCH("Riesgo Bajo",I61)))</formula>
    </cfRule>
    <cfRule type="containsText" dxfId="99" priority="243" stopIfTrue="1" operator="containsText" text="Riesgo Alto">
      <formula>NOT(ISERROR(SEARCH("Riesgo Alto",I61)))</formula>
    </cfRule>
    <cfRule type="containsText" dxfId="98" priority="244" stopIfTrue="1" operator="containsText" text="Riesgo Extremo">
      <formula>NOT(ISERROR(SEARCH("Riesgo Extremo",I61)))</formula>
    </cfRule>
  </conditionalFormatting>
  <conditionalFormatting sqref="I61:I62">
    <cfRule type="containsText" dxfId="97" priority="239" stopIfTrue="1" operator="containsText" text="Riesgo Extremo">
      <formula>NOT(ISERROR(SEARCH("Riesgo Extremo",I61)))</formula>
    </cfRule>
  </conditionalFormatting>
  <conditionalFormatting sqref="I58:I59">
    <cfRule type="containsText" dxfId="96" priority="246" stopIfTrue="1" operator="containsText" text="Riesgo Alto">
      <formula>NOT(ISERROR(SEARCH("Riesgo Alto",I58)))</formula>
    </cfRule>
    <cfRule type="containsText" dxfId="95" priority="247" stopIfTrue="1" operator="containsText" text="Riesgo Moderado">
      <formula>NOT(ISERROR(SEARCH("Riesgo Moderado",I58)))</formula>
    </cfRule>
    <cfRule type="containsText" dxfId="94" priority="248" stopIfTrue="1" operator="containsText" text="Riesgo Bajo">
      <formula>NOT(ISERROR(SEARCH("Riesgo Bajo",I58)))</formula>
    </cfRule>
    <cfRule type="containsText" dxfId="93" priority="249" stopIfTrue="1" operator="containsText" text="Riesgo Alto">
      <formula>NOT(ISERROR(SEARCH("Riesgo Alto",I58)))</formula>
    </cfRule>
    <cfRule type="containsText" dxfId="92" priority="250" stopIfTrue="1" operator="containsText" text="Riesgo Extremo">
      <formula>NOT(ISERROR(SEARCH("Riesgo Extremo",I58)))</formula>
    </cfRule>
  </conditionalFormatting>
  <conditionalFormatting sqref="I58:I59">
    <cfRule type="containsText" dxfId="91" priority="245" stopIfTrue="1" operator="containsText" text="Riesgo Extremo">
      <formula>NOT(ISERROR(SEARCH("Riesgo Extremo",I58)))</formula>
    </cfRule>
  </conditionalFormatting>
  <conditionalFormatting sqref="I64:I65">
    <cfRule type="containsText" dxfId="90" priority="234" stopIfTrue="1" operator="containsText" text="Riesgo Alto">
      <formula>NOT(ISERROR(SEARCH("Riesgo Alto",I64)))</formula>
    </cfRule>
    <cfRule type="containsText" dxfId="89" priority="235" stopIfTrue="1" operator="containsText" text="Riesgo Moderado">
      <formula>NOT(ISERROR(SEARCH("Riesgo Moderado",I64)))</formula>
    </cfRule>
    <cfRule type="containsText" dxfId="88" priority="236" stopIfTrue="1" operator="containsText" text="Riesgo Bajo">
      <formula>NOT(ISERROR(SEARCH("Riesgo Bajo",I64)))</formula>
    </cfRule>
    <cfRule type="containsText" dxfId="87" priority="237" stopIfTrue="1" operator="containsText" text="Riesgo Alto">
      <formula>NOT(ISERROR(SEARCH("Riesgo Alto",I64)))</formula>
    </cfRule>
    <cfRule type="containsText" dxfId="86" priority="238" stopIfTrue="1" operator="containsText" text="Riesgo Extremo">
      <formula>NOT(ISERROR(SEARCH("Riesgo Extremo",I64)))</formula>
    </cfRule>
  </conditionalFormatting>
  <conditionalFormatting sqref="I64:I65">
    <cfRule type="containsText" dxfId="85" priority="233" stopIfTrue="1" operator="containsText" text="Riesgo Extremo">
      <formula>NOT(ISERROR(SEARCH("Riesgo Extremo",I64)))</formula>
    </cfRule>
  </conditionalFormatting>
  <conditionalFormatting sqref="I67:I68">
    <cfRule type="containsText" dxfId="84" priority="228" stopIfTrue="1" operator="containsText" text="Riesgo Alto">
      <formula>NOT(ISERROR(SEARCH("Riesgo Alto",I67)))</formula>
    </cfRule>
    <cfRule type="containsText" dxfId="83" priority="229" stopIfTrue="1" operator="containsText" text="Riesgo Moderado">
      <formula>NOT(ISERROR(SEARCH("Riesgo Moderado",I67)))</formula>
    </cfRule>
    <cfRule type="containsText" dxfId="82" priority="230" stopIfTrue="1" operator="containsText" text="Riesgo Bajo">
      <formula>NOT(ISERROR(SEARCH("Riesgo Bajo",I67)))</formula>
    </cfRule>
    <cfRule type="containsText" dxfId="81" priority="231" stopIfTrue="1" operator="containsText" text="Riesgo Alto">
      <formula>NOT(ISERROR(SEARCH("Riesgo Alto",I67)))</formula>
    </cfRule>
    <cfRule type="containsText" dxfId="80" priority="232" stopIfTrue="1" operator="containsText" text="Riesgo Extremo">
      <formula>NOT(ISERROR(SEARCH("Riesgo Extremo",I67)))</formula>
    </cfRule>
  </conditionalFormatting>
  <conditionalFormatting sqref="I67:I68">
    <cfRule type="containsText" dxfId="79" priority="227" stopIfTrue="1" operator="containsText" text="Riesgo Extremo">
      <formula>NOT(ISERROR(SEARCH("Riesgo Extremo",I67)))</formula>
    </cfRule>
  </conditionalFormatting>
  <conditionalFormatting sqref="I70:I71">
    <cfRule type="containsText" dxfId="78" priority="222" stopIfTrue="1" operator="containsText" text="Riesgo Alto">
      <formula>NOT(ISERROR(SEARCH("Riesgo Alto",I70)))</formula>
    </cfRule>
    <cfRule type="containsText" dxfId="77" priority="223" stopIfTrue="1" operator="containsText" text="Riesgo Moderado">
      <formula>NOT(ISERROR(SEARCH("Riesgo Moderado",I70)))</formula>
    </cfRule>
    <cfRule type="containsText" dxfId="76" priority="224" stopIfTrue="1" operator="containsText" text="Riesgo Bajo">
      <formula>NOT(ISERROR(SEARCH("Riesgo Bajo",I70)))</formula>
    </cfRule>
    <cfRule type="containsText" dxfId="75" priority="225" stopIfTrue="1" operator="containsText" text="Riesgo Alto">
      <formula>NOT(ISERROR(SEARCH("Riesgo Alto",I70)))</formula>
    </cfRule>
    <cfRule type="containsText" dxfId="74" priority="226" stopIfTrue="1" operator="containsText" text="Riesgo Extremo">
      <formula>NOT(ISERROR(SEARCH("Riesgo Extremo",I70)))</formula>
    </cfRule>
  </conditionalFormatting>
  <conditionalFormatting sqref="I70:I71">
    <cfRule type="containsText" dxfId="73" priority="221" stopIfTrue="1" operator="containsText" text="Riesgo Extremo">
      <formula>NOT(ISERROR(SEARCH("Riesgo Extremo",I70)))</formula>
    </cfRule>
  </conditionalFormatting>
  <conditionalFormatting sqref="I73:I74">
    <cfRule type="containsText" dxfId="72" priority="216" stopIfTrue="1" operator="containsText" text="Riesgo Alto">
      <formula>NOT(ISERROR(SEARCH("Riesgo Alto",I73)))</formula>
    </cfRule>
    <cfRule type="containsText" dxfId="71" priority="217" stopIfTrue="1" operator="containsText" text="Riesgo Moderado">
      <formula>NOT(ISERROR(SEARCH("Riesgo Moderado",I73)))</formula>
    </cfRule>
    <cfRule type="containsText" dxfId="70" priority="218" stopIfTrue="1" operator="containsText" text="Riesgo Bajo">
      <formula>NOT(ISERROR(SEARCH("Riesgo Bajo",I73)))</formula>
    </cfRule>
    <cfRule type="containsText" dxfId="69" priority="219" stopIfTrue="1" operator="containsText" text="Riesgo Alto">
      <formula>NOT(ISERROR(SEARCH("Riesgo Alto",I73)))</formula>
    </cfRule>
    <cfRule type="containsText" dxfId="68" priority="220" stopIfTrue="1" operator="containsText" text="Riesgo Extremo">
      <formula>NOT(ISERROR(SEARCH("Riesgo Extremo",I73)))</formula>
    </cfRule>
  </conditionalFormatting>
  <conditionalFormatting sqref="I73:I74">
    <cfRule type="containsText" dxfId="67" priority="215" stopIfTrue="1" operator="containsText" text="Riesgo Extremo">
      <formula>NOT(ISERROR(SEARCH("Riesgo Extremo",I73)))</formula>
    </cfRule>
  </conditionalFormatting>
  <conditionalFormatting sqref="O18 O21 O27 O33 O36 O39 O42 O45 O48 O51 O54 O57 O60 O63 O66 O69 O72">
    <cfRule type="containsText" dxfId="66" priority="162" stopIfTrue="1" operator="containsText" text="Riesgo Alto">
      <formula>NOT(ISERROR(SEARCH("Riesgo Alto",O18)))</formula>
    </cfRule>
    <cfRule type="containsText" dxfId="65" priority="163" stopIfTrue="1" operator="containsText" text="Riesgo Moderado">
      <formula>NOT(ISERROR(SEARCH("Riesgo Moderado",O18)))</formula>
    </cfRule>
    <cfRule type="containsText" dxfId="64" priority="164" stopIfTrue="1" operator="containsText" text="Riesgo Bajo">
      <formula>NOT(ISERROR(SEARCH("Riesgo Bajo",O18)))</formula>
    </cfRule>
    <cfRule type="containsText" dxfId="63" priority="165" stopIfTrue="1" operator="containsText" text="Riesgo Alto">
      <formula>NOT(ISERROR(SEARCH("Riesgo Alto",O18)))</formula>
    </cfRule>
    <cfRule type="containsText" dxfId="62" priority="166" stopIfTrue="1" operator="containsText" text="Riesgo Extremo">
      <formula>NOT(ISERROR(SEARCH("Riesgo Extremo",O18)))</formula>
    </cfRule>
  </conditionalFormatting>
  <conditionalFormatting sqref="O18 O21 O27 O33 O36 O39 O42 O45 O48 O51 O54 O57 O60 O63 O66 O69 O72">
    <cfRule type="containsText" dxfId="61" priority="161" stopIfTrue="1" operator="containsText" text="Riesgo Extremo">
      <formula>NOT(ISERROR(SEARCH("Riesgo Extremo",O18)))</formula>
    </cfRule>
  </conditionalFormatting>
  <conditionalFormatting sqref="I49:I50">
    <cfRule type="containsText" dxfId="60" priority="102" stopIfTrue="1" operator="containsText" text="Riesgo Alto">
      <formula>NOT(ISERROR(SEARCH("Riesgo Alto",I49)))</formula>
    </cfRule>
    <cfRule type="containsText" dxfId="59" priority="103" stopIfTrue="1" operator="containsText" text="Riesgo Moderado">
      <formula>NOT(ISERROR(SEARCH("Riesgo Moderado",I49)))</formula>
    </cfRule>
    <cfRule type="containsText" dxfId="58" priority="104" stopIfTrue="1" operator="containsText" text="Riesgo Bajo">
      <formula>NOT(ISERROR(SEARCH("Riesgo Bajo",I49)))</formula>
    </cfRule>
    <cfRule type="containsText" dxfId="57" priority="105" stopIfTrue="1" operator="containsText" text="Riesgo Alto">
      <formula>NOT(ISERROR(SEARCH("Riesgo Alto",I49)))</formula>
    </cfRule>
    <cfRule type="containsText" dxfId="56" priority="106" stopIfTrue="1" operator="containsText" text="Riesgo Extremo">
      <formula>NOT(ISERROR(SEARCH("Riesgo Extremo",I49)))</formula>
    </cfRule>
  </conditionalFormatting>
  <conditionalFormatting sqref="I49:I50">
    <cfRule type="containsText" dxfId="55" priority="101" stopIfTrue="1" operator="containsText" text="Riesgo Extremo">
      <formula>NOT(ISERROR(SEARCH("Riesgo Extremo",I49)))</formula>
    </cfRule>
  </conditionalFormatting>
  <conditionalFormatting sqref="I52:I53">
    <cfRule type="containsText" dxfId="54" priority="96" stopIfTrue="1" operator="containsText" text="Riesgo Alto">
      <formula>NOT(ISERROR(SEARCH("Riesgo Alto",I52)))</formula>
    </cfRule>
    <cfRule type="containsText" dxfId="53" priority="97" stopIfTrue="1" operator="containsText" text="Riesgo Moderado">
      <formula>NOT(ISERROR(SEARCH("Riesgo Moderado",I52)))</formula>
    </cfRule>
    <cfRule type="containsText" dxfId="52" priority="98" stopIfTrue="1" operator="containsText" text="Riesgo Bajo">
      <formula>NOT(ISERROR(SEARCH("Riesgo Bajo",I52)))</formula>
    </cfRule>
    <cfRule type="containsText" dxfId="51" priority="99" stopIfTrue="1" operator="containsText" text="Riesgo Alto">
      <formula>NOT(ISERROR(SEARCH("Riesgo Alto",I52)))</formula>
    </cfRule>
    <cfRule type="containsText" dxfId="50" priority="100" stopIfTrue="1" operator="containsText" text="Riesgo Extremo">
      <formula>NOT(ISERROR(SEARCH("Riesgo Extremo",I52)))</formula>
    </cfRule>
  </conditionalFormatting>
  <conditionalFormatting sqref="I52:I53">
    <cfRule type="containsText" dxfId="49" priority="95" stopIfTrue="1" operator="containsText" text="Riesgo Extremo">
      <formula>NOT(ISERROR(SEARCH("Riesgo Extremo",I52)))</formula>
    </cfRule>
  </conditionalFormatting>
  <conditionalFormatting sqref="I45">
    <cfRule type="containsText" dxfId="48" priority="49" stopIfTrue="1" operator="containsText" text="riesgo Extrema">
      <formula>NOT(ISERROR(SEARCH("riesgo Extrema",I45)))</formula>
    </cfRule>
    <cfRule type="containsText" dxfId="47" priority="50" stopIfTrue="1" operator="containsText" text="riesgo Alta">
      <formula>NOT(ISERROR(SEARCH("riesgo Alta",I45)))</formula>
    </cfRule>
    <cfRule type="containsText" dxfId="46" priority="51" stopIfTrue="1" operator="containsText" text="riesgo Moderada">
      <formula>NOT(ISERROR(SEARCH("riesgo Moderada",I45)))</formula>
    </cfRule>
    <cfRule type="containsText" dxfId="45" priority="52" stopIfTrue="1" operator="containsText" text="riesgo Baja">
      <formula>NOT(ISERROR(SEARCH("riesgo Baja",I45)))</formula>
    </cfRule>
  </conditionalFormatting>
  <conditionalFormatting sqref="I46:I47">
    <cfRule type="containsText" dxfId="44" priority="44" stopIfTrue="1" operator="containsText" text="Riesgo Alto">
      <formula>NOT(ISERROR(SEARCH("Riesgo Alto",I46)))</formula>
    </cfRule>
    <cfRule type="containsText" dxfId="43" priority="45" stopIfTrue="1" operator="containsText" text="Riesgo Moderado">
      <formula>NOT(ISERROR(SEARCH("Riesgo Moderado",I46)))</formula>
    </cfRule>
    <cfRule type="containsText" dxfId="42" priority="46" stopIfTrue="1" operator="containsText" text="Riesgo Bajo">
      <formula>NOT(ISERROR(SEARCH("Riesgo Bajo",I46)))</formula>
    </cfRule>
    <cfRule type="containsText" dxfId="41" priority="47" stopIfTrue="1" operator="containsText" text="Riesgo Alto">
      <formula>NOT(ISERROR(SEARCH("Riesgo Alto",I46)))</formula>
    </cfRule>
    <cfRule type="containsText" dxfId="40" priority="48" stopIfTrue="1" operator="containsText" text="Riesgo Extremo">
      <formula>NOT(ISERROR(SEARCH("Riesgo Extremo",I46)))</formula>
    </cfRule>
  </conditionalFormatting>
  <conditionalFormatting sqref="I46:I47">
    <cfRule type="containsText" dxfId="39" priority="43" stopIfTrue="1" operator="containsText" text="Riesgo Extremo">
      <formula>NOT(ISERROR(SEARCH("Riesgo Extremo",I46)))</formula>
    </cfRule>
  </conditionalFormatting>
  <conditionalFormatting sqref="I34:I35">
    <cfRule type="containsText" dxfId="38" priority="38" stopIfTrue="1" operator="containsText" text="Riesgo Alto">
      <formula>NOT(ISERROR(SEARCH("Riesgo Alto",I34)))</formula>
    </cfRule>
    <cfRule type="containsText" dxfId="37" priority="39" stopIfTrue="1" operator="containsText" text="Riesgo Moderado">
      <formula>NOT(ISERROR(SEARCH("Riesgo Moderado",I34)))</formula>
    </cfRule>
    <cfRule type="containsText" dxfId="36" priority="40" stopIfTrue="1" operator="containsText" text="Riesgo Bajo">
      <formula>NOT(ISERROR(SEARCH("Riesgo Bajo",I34)))</formula>
    </cfRule>
    <cfRule type="containsText" dxfId="35" priority="41" stopIfTrue="1" operator="containsText" text="Riesgo Alto">
      <formula>NOT(ISERROR(SEARCH("Riesgo Alto",I34)))</formula>
    </cfRule>
    <cfRule type="containsText" dxfId="34" priority="42" stopIfTrue="1" operator="containsText" text="Riesgo Extremo">
      <formula>NOT(ISERROR(SEARCH("Riesgo Extremo",I34)))</formula>
    </cfRule>
  </conditionalFormatting>
  <conditionalFormatting sqref="I34:I35">
    <cfRule type="containsText" dxfId="33" priority="37" stopIfTrue="1" operator="containsText" text="Riesgo Extremo">
      <formula>NOT(ISERROR(SEARCH("Riesgo Extremo",I34)))</formula>
    </cfRule>
  </conditionalFormatting>
  <conditionalFormatting sqref="I31:I32">
    <cfRule type="containsText" dxfId="32" priority="20" stopIfTrue="1" operator="containsText" text="Riesgo Alto">
      <formula>NOT(ISERROR(SEARCH("Riesgo Alto",I31)))</formula>
    </cfRule>
    <cfRule type="containsText" dxfId="31" priority="21" stopIfTrue="1" operator="containsText" text="Riesgo Moderado">
      <formula>NOT(ISERROR(SEARCH("Riesgo Moderado",I31)))</formula>
    </cfRule>
    <cfRule type="containsText" dxfId="30" priority="22" stopIfTrue="1" operator="containsText" text="Riesgo Bajo">
      <formula>NOT(ISERROR(SEARCH("Riesgo Bajo",I31)))</formula>
    </cfRule>
    <cfRule type="containsText" dxfId="29" priority="23" stopIfTrue="1" operator="containsText" text="Riesgo Alto">
      <formula>NOT(ISERROR(SEARCH("Riesgo Alto",I31)))</formula>
    </cfRule>
    <cfRule type="containsText" dxfId="28" priority="24" stopIfTrue="1" operator="containsText" text="Riesgo Extremo">
      <formula>NOT(ISERROR(SEARCH("Riesgo Extremo",I31)))</formula>
    </cfRule>
  </conditionalFormatting>
  <conditionalFormatting sqref="I31:I32">
    <cfRule type="containsText" dxfId="27" priority="19" stopIfTrue="1" operator="containsText" text="Riesgo Extremo">
      <formula>NOT(ISERROR(SEARCH("Riesgo Extremo",I31)))</formula>
    </cfRule>
  </conditionalFormatting>
  <conditionalFormatting sqref="O30">
    <cfRule type="containsText" dxfId="26" priority="14" stopIfTrue="1" operator="containsText" text="Riesgo Alto">
      <formula>NOT(ISERROR(SEARCH("Riesgo Alto",O30)))</formula>
    </cfRule>
    <cfRule type="containsText" dxfId="25" priority="15" stopIfTrue="1" operator="containsText" text="Riesgo Moderado">
      <formula>NOT(ISERROR(SEARCH("Riesgo Moderado",O30)))</formula>
    </cfRule>
    <cfRule type="containsText" dxfId="24" priority="16" stopIfTrue="1" operator="containsText" text="Riesgo Bajo">
      <formula>NOT(ISERROR(SEARCH("Riesgo Bajo",O30)))</formula>
    </cfRule>
    <cfRule type="containsText" dxfId="23" priority="17" stopIfTrue="1" operator="containsText" text="Riesgo Alto">
      <formula>NOT(ISERROR(SEARCH("Riesgo Alto",O30)))</formula>
    </cfRule>
    <cfRule type="containsText" dxfId="22" priority="18" stopIfTrue="1" operator="containsText" text="Riesgo Extremo">
      <formula>NOT(ISERROR(SEARCH("Riesgo Extremo",O30)))</formula>
    </cfRule>
  </conditionalFormatting>
  <conditionalFormatting sqref="O30">
    <cfRule type="containsText" dxfId="21" priority="13" stopIfTrue="1" operator="containsText" text="Riesgo Extremo">
      <formula>NOT(ISERROR(SEARCH("Riesgo Extremo",O30)))</formula>
    </cfRule>
  </conditionalFormatting>
  <conditionalFormatting sqref="I25:I26">
    <cfRule type="containsText" dxfId="20" priority="8" stopIfTrue="1" operator="containsText" text="Riesgo Alto">
      <formula>NOT(ISERROR(SEARCH("Riesgo Alto",I25)))</formula>
    </cfRule>
    <cfRule type="containsText" dxfId="19" priority="9" stopIfTrue="1" operator="containsText" text="Riesgo Moderado">
      <formula>NOT(ISERROR(SEARCH("Riesgo Moderado",I25)))</formula>
    </cfRule>
    <cfRule type="containsText" dxfId="18" priority="10" stopIfTrue="1" operator="containsText" text="Riesgo Bajo">
      <formula>NOT(ISERROR(SEARCH("Riesgo Bajo",I25)))</formula>
    </cfRule>
    <cfRule type="containsText" dxfId="17" priority="11" stopIfTrue="1" operator="containsText" text="Riesgo Alto">
      <formula>NOT(ISERROR(SEARCH("Riesgo Alto",I25)))</formula>
    </cfRule>
    <cfRule type="containsText" dxfId="16" priority="12" stopIfTrue="1" operator="containsText" text="Riesgo Extremo">
      <formula>NOT(ISERROR(SEARCH("Riesgo Extremo",I25)))</formula>
    </cfRule>
  </conditionalFormatting>
  <conditionalFormatting sqref="I25:I26">
    <cfRule type="containsText" dxfId="15" priority="7" stopIfTrue="1" operator="containsText" text="Riesgo Extremo">
      <formula>NOT(ISERROR(SEARCH("Riesgo Extremo",I25)))</formula>
    </cfRule>
  </conditionalFormatting>
  <conditionalFormatting sqref="O24">
    <cfRule type="containsText" dxfId="14" priority="2" stopIfTrue="1" operator="containsText" text="Riesgo Alto">
      <formula>NOT(ISERROR(SEARCH("Riesgo Alto",O24)))</formula>
    </cfRule>
    <cfRule type="containsText" dxfId="13" priority="3" stopIfTrue="1" operator="containsText" text="Riesgo Moderado">
      <formula>NOT(ISERROR(SEARCH("Riesgo Moderado",O24)))</formula>
    </cfRule>
    <cfRule type="containsText" dxfId="12" priority="4" stopIfTrue="1" operator="containsText" text="Riesgo Bajo">
      <formula>NOT(ISERROR(SEARCH("Riesgo Bajo",O24)))</formula>
    </cfRule>
    <cfRule type="containsText" dxfId="11" priority="5" stopIfTrue="1" operator="containsText" text="Riesgo Alto">
      <formula>NOT(ISERROR(SEARCH("Riesgo Alto",O24)))</formula>
    </cfRule>
    <cfRule type="containsText" dxfId="10" priority="6" stopIfTrue="1" operator="containsText" text="Riesgo Extremo">
      <formula>NOT(ISERROR(SEARCH("Riesgo Extremo",O24)))</formula>
    </cfRule>
  </conditionalFormatting>
  <conditionalFormatting sqref="O24">
    <cfRule type="containsText" dxfId="9" priority="1" stopIfTrue="1" operator="containsText" text="Riesgo Extremo">
      <formula>NOT(ISERROR(SEARCH("Riesgo Extremo",O24)))</formula>
    </cfRule>
  </conditionalFormatting>
  <dataValidations count="1">
    <dataValidation type="list" allowBlank="1" showInputMessage="1" showErrorMessage="1" errorTitle="Error" error="Esta opción no está permitida" sqref="P66 P48 P69:P74 P51 P54 P57 P60 P63 P18:P45">
      <formula1>OPCIONESDEMANEJO</formula1>
    </dataValidation>
  </dataValidations>
  <printOptions horizontalCentered="1" verticalCentered="1"/>
  <pageMargins left="0.17" right="0.15748031496062992" top="0.31" bottom="0.49" header="0.17" footer="0.31496062992125984"/>
  <pageSetup scale="20" orientation="portrait" r:id="rId1"/>
  <headerFooter alignWithMargins="0"/>
  <rowBreaks count="1" manualBreakCount="1">
    <brk id="32" max="16383" man="1"/>
  </rowBreaks>
  <colBreaks count="1" manualBreakCount="1">
    <brk id="26"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0"/>
  <sheetViews>
    <sheetView topLeftCell="D7" zoomScale="80" zoomScaleNormal="80" workbookViewId="0">
      <selection activeCell="L9" sqref="L9"/>
    </sheetView>
  </sheetViews>
  <sheetFormatPr baseColWidth="10" defaultColWidth="9.140625" defaultRowHeight="12.75" x14ac:dyDescent="0.2"/>
  <cols>
    <col min="1" max="2" width="11.42578125" customWidth="1"/>
    <col min="3" max="3" width="32" customWidth="1"/>
    <col min="4" max="11" width="11.42578125" customWidth="1"/>
    <col min="12" max="12" width="32" customWidth="1"/>
    <col min="13" max="14" width="11.42578125" customWidth="1"/>
    <col min="15" max="15" width="16.5703125" customWidth="1"/>
    <col min="16" max="16" width="11.42578125" customWidth="1"/>
    <col min="17" max="17" width="15.42578125" customWidth="1"/>
    <col min="18" max="18" width="16.28515625" customWidth="1"/>
    <col min="19" max="20" width="54" customWidth="1"/>
    <col min="21" max="257" width="11.42578125" customWidth="1"/>
  </cols>
  <sheetData>
    <row r="1" spans="2:22" ht="13.5" thickBot="1" x14ac:dyDescent="0.25"/>
    <row r="2" spans="2:22" ht="18.75" customHeight="1" thickBot="1" x14ac:dyDescent="0.25">
      <c r="B2" s="1050" t="s">
        <v>323</v>
      </c>
      <c r="C2" s="1050" t="s">
        <v>326</v>
      </c>
      <c r="D2" s="546" t="s">
        <v>327</v>
      </c>
      <c r="E2" s="547"/>
      <c r="F2" s="547"/>
      <c r="G2" s="547"/>
      <c r="H2" s="547"/>
      <c r="I2" s="547"/>
      <c r="J2" s="346"/>
      <c r="K2" s="1050" t="s">
        <v>323</v>
      </c>
      <c r="L2" s="1050" t="s">
        <v>326</v>
      </c>
      <c r="M2" s="546" t="s">
        <v>346</v>
      </c>
      <c r="N2" s="547"/>
      <c r="O2" s="547"/>
      <c r="P2" s="547"/>
      <c r="Q2" s="547"/>
      <c r="R2" s="547"/>
      <c r="S2" s="1048" t="s">
        <v>450</v>
      </c>
      <c r="T2" s="1048" t="s">
        <v>328</v>
      </c>
      <c r="V2" s="347"/>
    </row>
    <row r="3" spans="2:22" ht="25.5" x14ac:dyDescent="0.2">
      <c r="B3" s="1051"/>
      <c r="C3" s="1052"/>
      <c r="D3" s="413" t="s">
        <v>329</v>
      </c>
      <c r="E3" s="413" t="s">
        <v>330</v>
      </c>
      <c r="F3" s="413" t="s">
        <v>331</v>
      </c>
      <c r="G3" s="413" t="s">
        <v>330</v>
      </c>
      <c r="H3" s="413" t="s">
        <v>329</v>
      </c>
      <c r="I3" s="352" t="s">
        <v>332</v>
      </c>
      <c r="J3" s="348"/>
      <c r="K3" s="1051"/>
      <c r="L3" s="1052"/>
      <c r="M3" s="400" t="s">
        <v>329</v>
      </c>
      <c r="N3" s="400" t="s">
        <v>330</v>
      </c>
      <c r="O3" s="400" t="s">
        <v>331</v>
      </c>
      <c r="P3" s="400" t="s">
        <v>330</v>
      </c>
      <c r="Q3" s="400" t="s">
        <v>329</v>
      </c>
      <c r="R3" s="352" t="s">
        <v>332</v>
      </c>
      <c r="S3" s="1049"/>
      <c r="T3" s="1049"/>
      <c r="V3" s="347"/>
    </row>
    <row r="4" spans="2:22" ht="117" customHeight="1" x14ac:dyDescent="0.2">
      <c r="B4" s="17">
        <v>1</v>
      </c>
      <c r="C4" s="353" t="s">
        <v>336</v>
      </c>
      <c r="D4" s="17">
        <v>1</v>
      </c>
      <c r="E4" s="17">
        <v>7</v>
      </c>
      <c r="F4" s="350" t="s">
        <v>334</v>
      </c>
      <c r="G4" s="17">
        <v>1</v>
      </c>
      <c r="H4" s="17">
        <v>1</v>
      </c>
      <c r="I4" s="351" t="s">
        <v>335</v>
      </c>
      <c r="K4" s="17">
        <f>'SEPG-F-007'!B17</f>
        <v>1</v>
      </c>
      <c r="L4" s="353" t="str">
        <f>'SEPG-F-007'!C17</f>
        <v>Seguridad de la información comprometida</v>
      </c>
      <c r="M4" s="17">
        <v>3</v>
      </c>
      <c r="N4" s="17">
        <v>7</v>
      </c>
      <c r="O4" s="414" t="s">
        <v>401</v>
      </c>
      <c r="P4" s="17">
        <v>7</v>
      </c>
      <c r="Q4" s="17">
        <v>1</v>
      </c>
      <c r="R4" s="350" t="s">
        <v>334</v>
      </c>
      <c r="S4" s="421"/>
      <c r="T4" s="354" t="s">
        <v>347</v>
      </c>
    </row>
    <row r="5" spans="2:22" ht="117" customHeight="1" x14ac:dyDescent="0.2">
      <c r="B5" s="17">
        <v>2</v>
      </c>
      <c r="C5" s="353" t="s">
        <v>340</v>
      </c>
      <c r="D5" s="17">
        <v>1</v>
      </c>
      <c r="E5" s="17">
        <v>7</v>
      </c>
      <c r="F5" s="350" t="s">
        <v>334</v>
      </c>
      <c r="G5" s="17">
        <v>1</v>
      </c>
      <c r="H5" s="17">
        <v>1</v>
      </c>
      <c r="I5" s="351" t="s">
        <v>335</v>
      </c>
      <c r="K5" s="17">
        <f>'SEPG-F-007'!B18</f>
        <v>2</v>
      </c>
      <c r="L5" s="353" t="str">
        <f>'SEPG-F-007'!C18</f>
        <v>Interrupción de negocio por desastre natural</v>
      </c>
      <c r="M5" s="17">
        <v>3</v>
      </c>
      <c r="N5" s="17">
        <v>7</v>
      </c>
      <c r="O5" s="414" t="s">
        <v>401</v>
      </c>
      <c r="P5" s="17">
        <v>6</v>
      </c>
      <c r="Q5" s="17">
        <v>3</v>
      </c>
      <c r="R5" s="350" t="s">
        <v>344</v>
      </c>
      <c r="S5" s="421" t="s">
        <v>451</v>
      </c>
      <c r="T5" s="354" t="s">
        <v>348</v>
      </c>
    </row>
    <row r="6" spans="2:22" ht="117" customHeight="1" x14ac:dyDescent="0.2">
      <c r="B6" s="17">
        <v>3</v>
      </c>
      <c r="C6" s="353" t="s">
        <v>343</v>
      </c>
      <c r="D6" s="17">
        <v>3</v>
      </c>
      <c r="E6" s="17">
        <v>6</v>
      </c>
      <c r="F6" s="350" t="s">
        <v>344</v>
      </c>
      <c r="G6" s="17">
        <v>6</v>
      </c>
      <c r="H6" s="17">
        <v>3</v>
      </c>
      <c r="I6" s="350" t="s">
        <v>344</v>
      </c>
      <c r="K6" s="17">
        <f>'SEPG-F-007'!B19</f>
        <v>3</v>
      </c>
      <c r="L6" s="353" t="str">
        <f>'SEPG-F-007'!C19</f>
        <v>Fallas o pérdida de la integridad de la Información (completitud y exactitud)</v>
      </c>
      <c r="M6" s="17">
        <v>2</v>
      </c>
      <c r="N6" s="17">
        <v>7</v>
      </c>
      <c r="O6" s="350" t="s">
        <v>342</v>
      </c>
      <c r="P6" s="17">
        <v>1</v>
      </c>
      <c r="Q6" s="17">
        <v>2</v>
      </c>
      <c r="R6" s="351" t="s">
        <v>349</v>
      </c>
      <c r="S6" s="421" t="s">
        <v>451</v>
      </c>
      <c r="T6" s="354" t="s">
        <v>347</v>
      </c>
    </row>
    <row r="7" spans="2:22" ht="117" customHeight="1" x14ac:dyDescent="0.2">
      <c r="K7" s="17">
        <f>'SEPG-F-007'!B20</f>
        <v>4</v>
      </c>
      <c r="L7" s="353" t="str">
        <f>'SEPG-F-007'!C20</f>
        <v>Pérdida de la confidencialidad de la información de la Agencia.</v>
      </c>
      <c r="M7" s="17">
        <v>2</v>
      </c>
      <c r="N7" s="17">
        <v>7</v>
      </c>
      <c r="O7" s="350" t="s">
        <v>342</v>
      </c>
      <c r="P7" s="17">
        <v>7</v>
      </c>
      <c r="Q7" s="17">
        <v>1</v>
      </c>
      <c r="R7" s="350" t="s">
        <v>334</v>
      </c>
      <c r="S7" s="421" t="s">
        <v>452</v>
      </c>
      <c r="T7" s="354" t="s">
        <v>350</v>
      </c>
    </row>
    <row r="8" spans="2:22" ht="117" customHeight="1" x14ac:dyDescent="0.2">
      <c r="K8" s="17">
        <f>'SEPG-F-007'!B21</f>
        <v>5</v>
      </c>
      <c r="L8" s="353" t="str">
        <f>'SEPG-F-007'!C21</f>
        <v>Pérdida de disponibilidad de los servicios tecnológicos (internet y comunicaciones)</v>
      </c>
      <c r="M8" s="17">
        <v>1</v>
      </c>
      <c r="N8" s="17">
        <v>7</v>
      </c>
      <c r="O8" s="350" t="s">
        <v>334</v>
      </c>
      <c r="P8" s="17">
        <v>7</v>
      </c>
      <c r="Q8" s="17">
        <v>1</v>
      </c>
      <c r="R8" s="350" t="s">
        <v>334</v>
      </c>
      <c r="S8" s="421" t="s">
        <v>452</v>
      </c>
      <c r="T8" s="354" t="s">
        <v>350</v>
      </c>
    </row>
    <row r="9" spans="2:22" ht="117" customHeight="1" x14ac:dyDescent="0.2">
      <c r="K9" s="17">
        <f>'SEPG-F-007'!B22</f>
        <v>6</v>
      </c>
      <c r="L9" s="353" t="str">
        <f>'SEPG-F-007'!C22</f>
        <v>Interrupción de la operación de negocio por problemas, fallas o daño parcial o total de los equipos críticos de la infraestructura tecnológica</v>
      </c>
      <c r="M9" s="17">
        <v>2</v>
      </c>
      <c r="N9" s="17">
        <v>7</v>
      </c>
      <c r="O9" s="414" t="s">
        <v>401</v>
      </c>
      <c r="P9" s="17">
        <v>6</v>
      </c>
      <c r="Q9" s="17">
        <v>1</v>
      </c>
      <c r="R9" s="350" t="s">
        <v>344</v>
      </c>
      <c r="S9" s="421" t="s">
        <v>452</v>
      </c>
      <c r="T9" s="354" t="s">
        <v>350</v>
      </c>
    </row>
    <row r="10" spans="2:22" ht="48.75" customHeight="1" x14ac:dyDescent="0.2"/>
  </sheetData>
  <mergeCells count="8">
    <mergeCell ref="T2:T3"/>
    <mergeCell ref="B2:B3"/>
    <mergeCell ref="C2:C3"/>
    <mergeCell ref="D2:I2"/>
    <mergeCell ref="K2:K3"/>
    <mergeCell ref="L2:L3"/>
    <mergeCell ref="M2:R2"/>
    <mergeCell ref="S2:S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7"/>
  <sheetViews>
    <sheetView topLeftCell="A7" workbookViewId="0">
      <selection activeCell="C28" sqref="C28"/>
    </sheetView>
  </sheetViews>
  <sheetFormatPr baseColWidth="10" defaultColWidth="9.140625" defaultRowHeight="12.75" x14ac:dyDescent="0.2"/>
  <cols>
    <col min="1" max="2" width="11.42578125" customWidth="1"/>
    <col min="3" max="3" width="40.42578125" customWidth="1"/>
    <col min="4" max="11" width="11.42578125" customWidth="1"/>
    <col min="12" max="12" width="32" customWidth="1"/>
    <col min="13" max="18" width="11.42578125" customWidth="1"/>
    <col min="19" max="19" width="54" customWidth="1"/>
    <col min="20" max="256" width="11.42578125" customWidth="1"/>
  </cols>
  <sheetData>
    <row r="1" spans="2:21" ht="13.5" thickBot="1" x14ac:dyDescent="0.25"/>
    <row r="2" spans="2:21" ht="18.75" thickBot="1" x14ac:dyDescent="0.25">
      <c r="B2" s="1050" t="s">
        <v>323</v>
      </c>
      <c r="C2" s="1050" t="s">
        <v>324</v>
      </c>
      <c r="D2" s="1053" t="s">
        <v>325</v>
      </c>
      <c r="E2" s="1053"/>
      <c r="F2" s="1053"/>
      <c r="G2" s="1053"/>
      <c r="H2" s="1053"/>
      <c r="I2" s="1054"/>
      <c r="J2" s="346"/>
      <c r="K2" s="1050" t="s">
        <v>323</v>
      </c>
      <c r="L2" s="1050" t="s">
        <v>326</v>
      </c>
      <c r="M2" s="546" t="s">
        <v>327</v>
      </c>
      <c r="N2" s="547"/>
      <c r="O2" s="547"/>
      <c r="P2" s="547"/>
      <c r="Q2" s="547"/>
      <c r="R2" s="547"/>
      <c r="S2" s="1048" t="s">
        <v>328</v>
      </c>
      <c r="U2" s="347"/>
    </row>
    <row r="3" spans="2:21" ht="25.5" x14ac:dyDescent="0.2">
      <c r="B3" s="1051"/>
      <c r="C3" s="1052"/>
      <c r="D3" s="400" t="s">
        <v>329</v>
      </c>
      <c r="E3" s="400" t="s">
        <v>330</v>
      </c>
      <c r="F3" s="400" t="s">
        <v>331</v>
      </c>
      <c r="G3" s="400" t="s">
        <v>330</v>
      </c>
      <c r="H3" s="400" t="s">
        <v>329</v>
      </c>
      <c r="I3" s="400" t="s">
        <v>332</v>
      </c>
      <c r="J3" s="348"/>
      <c r="K3" s="1051"/>
      <c r="L3" s="1052"/>
      <c r="M3" s="400" t="s">
        <v>329</v>
      </c>
      <c r="N3" s="400" t="s">
        <v>330</v>
      </c>
      <c r="O3" s="400" t="s">
        <v>331</v>
      </c>
      <c r="P3" s="400" t="s">
        <v>330</v>
      </c>
      <c r="Q3" s="400" t="s">
        <v>329</v>
      </c>
      <c r="R3" s="352" t="s">
        <v>332</v>
      </c>
      <c r="S3" s="1049"/>
      <c r="U3" s="347"/>
    </row>
    <row r="4" spans="2:21" ht="117" customHeight="1" x14ac:dyDescent="0.2">
      <c r="B4" s="17">
        <v>1</v>
      </c>
      <c r="C4" s="349" t="s">
        <v>333</v>
      </c>
      <c r="D4" s="17">
        <v>1</v>
      </c>
      <c r="E4" s="17">
        <v>7</v>
      </c>
      <c r="F4" s="350" t="s">
        <v>334</v>
      </c>
      <c r="G4" s="17">
        <v>1</v>
      </c>
      <c r="H4" s="17">
        <v>1</v>
      </c>
      <c r="I4" s="351" t="s">
        <v>335</v>
      </c>
      <c r="K4" s="17">
        <v>1</v>
      </c>
      <c r="L4" s="353" t="s">
        <v>336</v>
      </c>
      <c r="M4" s="17">
        <v>1</v>
      </c>
      <c r="N4" s="17">
        <v>7</v>
      </c>
      <c r="O4" s="350" t="s">
        <v>334</v>
      </c>
      <c r="P4" s="17">
        <v>1</v>
      </c>
      <c r="Q4" s="17">
        <v>1</v>
      </c>
      <c r="R4" s="351" t="s">
        <v>335</v>
      </c>
      <c r="S4" s="354" t="s">
        <v>337</v>
      </c>
    </row>
    <row r="5" spans="2:21" ht="117" customHeight="1" x14ac:dyDescent="0.2">
      <c r="B5" s="17">
        <v>2</v>
      </c>
      <c r="C5" s="349" t="s">
        <v>338</v>
      </c>
      <c r="D5" s="17">
        <v>3</v>
      </c>
      <c r="E5" s="17">
        <v>1</v>
      </c>
      <c r="F5" s="351" t="s">
        <v>339</v>
      </c>
      <c r="G5" s="17">
        <v>1</v>
      </c>
      <c r="H5" s="17">
        <v>1</v>
      </c>
      <c r="I5" s="351" t="s">
        <v>335</v>
      </c>
      <c r="K5" s="17">
        <v>2</v>
      </c>
      <c r="L5" s="353" t="s">
        <v>340</v>
      </c>
      <c r="M5" s="17">
        <v>1</v>
      </c>
      <c r="N5" s="17">
        <v>7</v>
      </c>
      <c r="O5" s="350" t="s">
        <v>334</v>
      </c>
      <c r="P5" s="17">
        <v>1</v>
      </c>
      <c r="Q5" s="17">
        <v>1</v>
      </c>
      <c r="R5" s="351" t="s">
        <v>335</v>
      </c>
      <c r="S5" s="354" t="s">
        <v>337</v>
      </c>
    </row>
    <row r="6" spans="2:21" ht="117" customHeight="1" x14ac:dyDescent="0.2">
      <c r="B6" s="17">
        <v>3</v>
      </c>
      <c r="C6" s="349" t="s">
        <v>341</v>
      </c>
      <c r="D6" s="17">
        <v>2</v>
      </c>
      <c r="E6" s="17">
        <v>7</v>
      </c>
      <c r="F6" s="350" t="s">
        <v>342</v>
      </c>
      <c r="G6" s="17">
        <v>7</v>
      </c>
      <c r="H6" s="17">
        <v>1</v>
      </c>
      <c r="I6" s="350" t="s">
        <v>334</v>
      </c>
      <c r="K6" s="17">
        <v>3</v>
      </c>
      <c r="L6" s="353" t="s">
        <v>343</v>
      </c>
      <c r="M6" s="17">
        <v>3</v>
      </c>
      <c r="N6" s="17">
        <v>6</v>
      </c>
      <c r="O6" s="350" t="s">
        <v>344</v>
      </c>
      <c r="P6" s="17">
        <v>6</v>
      </c>
      <c r="Q6" s="17">
        <v>3</v>
      </c>
      <c r="R6" s="350" t="s">
        <v>344</v>
      </c>
      <c r="S6" s="354" t="s">
        <v>337</v>
      </c>
    </row>
    <row r="7" spans="2:21" ht="48.75" customHeight="1" x14ac:dyDescent="0.2">
      <c r="B7" s="17">
        <v>4</v>
      </c>
      <c r="C7" s="349" t="s">
        <v>345</v>
      </c>
      <c r="D7" s="17">
        <v>3</v>
      </c>
      <c r="E7" s="17">
        <v>6</v>
      </c>
      <c r="F7" s="350" t="s">
        <v>344</v>
      </c>
      <c r="G7" s="17">
        <v>1</v>
      </c>
      <c r="H7" s="17">
        <v>3</v>
      </c>
      <c r="I7" s="351" t="s">
        <v>339</v>
      </c>
    </row>
  </sheetData>
  <mergeCells count="7">
    <mergeCell ref="S2:S3"/>
    <mergeCell ref="B2:B3"/>
    <mergeCell ref="C2:C3"/>
    <mergeCell ref="D2:I2"/>
    <mergeCell ref="K2:K3"/>
    <mergeCell ref="L2:L3"/>
    <mergeCell ref="M2:R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0"/>
    <pageSetUpPr fitToPage="1"/>
  </sheetPr>
  <dimension ref="B2:U28"/>
  <sheetViews>
    <sheetView topLeftCell="A4" workbookViewId="0">
      <selection activeCell="H14" sqref="H14"/>
    </sheetView>
  </sheetViews>
  <sheetFormatPr baseColWidth="10" defaultColWidth="9.140625" defaultRowHeight="12.75" x14ac:dyDescent="0.2"/>
  <cols>
    <col min="1" max="1" width="7" customWidth="1"/>
    <col min="2" max="3" width="9.5703125" customWidth="1"/>
    <col min="4" max="4" width="27.28515625" customWidth="1"/>
    <col min="5" max="5" width="13.7109375" customWidth="1"/>
    <col min="6" max="6" width="26.140625" customWidth="1"/>
    <col min="7" max="7" width="16.42578125" customWidth="1"/>
    <col min="8" max="8" width="21.28515625" bestFit="1" customWidth="1"/>
    <col min="9" max="9" width="21.5703125" customWidth="1"/>
    <col min="10" max="10" width="22.85546875" customWidth="1"/>
    <col min="11" max="12" width="19.5703125" customWidth="1"/>
    <col min="13" max="13" width="24" customWidth="1"/>
    <col min="14" max="14" width="51.28515625" customWidth="1"/>
    <col min="15" max="16" width="22" customWidth="1"/>
    <col min="17" max="20" width="26.28515625" customWidth="1"/>
    <col min="21" max="21" width="22" customWidth="1"/>
    <col min="22" max="256" width="11.42578125" customWidth="1"/>
  </cols>
  <sheetData>
    <row r="2" spans="2:21" ht="22.5" customHeight="1" x14ac:dyDescent="0.2">
      <c r="B2" s="1083"/>
      <c r="C2" s="1083"/>
      <c r="D2" s="1083"/>
      <c r="E2" s="1083"/>
      <c r="F2" s="1083"/>
      <c r="G2" s="1071" t="s">
        <v>0</v>
      </c>
      <c r="H2" s="1072"/>
      <c r="I2" s="1072"/>
      <c r="J2" s="1072"/>
      <c r="K2" s="1072"/>
      <c r="L2" s="1072"/>
      <c r="M2" s="1072"/>
      <c r="N2" s="1072"/>
      <c r="O2" s="1072"/>
      <c r="P2" s="1073"/>
      <c r="Q2" s="1064" t="s">
        <v>351</v>
      </c>
      <c r="R2" s="1064"/>
      <c r="S2" s="1064"/>
      <c r="T2" s="1064"/>
      <c r="U2" s="1064"/>
    </row>
    <row r="3" spans="2:21" ht="22.5" customHeight="1" x14ac:dyDescent="0.2">
      <c r="B3" s="1083"/>
      <c r="C3" s="1083"/>
      <c r="D3" s="1083"/>
      <c r="E3" s="1083"/>
      <c r="F3" s="1083"/>
      <c r="G3" s="1071" t="s">
        <v>2</v>
      </c>
      <c r="H3" s="1072"/>
      <c r="I3" s="1072"/>
      <c r="J3" s="1072"/>
      <c r="K3" s="1072"/>
      <c r="L3" s="1072"/>
      <c r="M3" s="1072"/>
      <c r="N3" s="1072"/>
      <c r="O3" s="1072"/>
      <c r="P3" s="1073"/>
      <c r="Q3" s="1080" t="s">
        <v>352</v>
      </c>
      <c r="R3" s="1080"/>
      <c r="S3" s="1080"/>
      <c r="T3" s="1080"/>
      <c r="U3" s="1080"/>
    </row>
    <row r="4" spans="2:21" ht="22.5" customHeight="1" x14ac:dyDescent="0.2">
      <c r="B4" s="1083"/>
      <c r="C4" s="1083"/>
      <c r="D4" s="1083"/>
      <c r="E4" s="1083"/>
      <c r="F4" s="1083"/>
      <c r="G4" s="1071" t="s">
        <v>4</v>
      </c>
      <c r="H4" s="1072"/>
      <c r="I4" s="1072"/>
      <c r="J4" s="1072"/>
      <c r="K4" s="1072"/>
      <c r="L4" s="1072"/>
      <c r="M4" s="1072"/>
      <c r="N4" s="1072"/>
      <c r="O4" s="1072"/>
      <c r="P4" s="1073"/>
      <c r="Q4" s="1081" t="s">
        <v>353</v>
      </c>
      <c r="R4" s="1081"/>
      <c r="S4" s="1081"/>
      <c r="T4" s="1081"/>
      <c r="U4" s="1081"/>
    </row>
    <row r="5" spans="2:21" ht="22.5" customHeight="1" x14ac:dyDescent="0.2">
      <c r="B5" s="1083"/>
      <c r="C5" s="1083"/>
      <c r="D5" s="1083"/>
      <c r="E5" s="1083"/>
      <c r="F5" s="1083"/>
      <c r="G5" s="1071" t="s">
        <v>354</v>
      </c>
      <c r="H5" s="1072"/>
      <c r="I5" s="1072"/>
      <c r="J5" s="1072"/>
      <c r="K5" s="1072"/>
      <c r="L5" s="1072"/>
      <c r="M5" s="1072"/>
      <c r="N5" s="1072"/>
      <c r="O5" s="1072"/>
      <c r="P5" s="1073"/>
      <c r="Q5" s="1082" t="s">
        <v>110</v>
      </c>
      <c r="R5" s="1082"/>
      <c r="S5" s="1082"/>
      <c r="T5" s="1082"/>
      <c r="U5" s="1082"/>
    </row>
    <row r="7" spans="2:21" ht="16.5" customHeight="1" x14ac:dyDescent="0.2">
      <c r="B7" s="48"/>
      <c r="C7" s="48"/>
      <c r="D7" s="48"/>
      <c r="E7" s="48"/>
      <c r="F7" s="49"/>
      <c r="G7" s="49"/>
      <c r="H7" s="21"/>
      <c r="I7" s="21"/>
      <c r="J7" s="21"/>
      <c r="K7" s="21"/>
      <c r="L7" s="21"/>
      <c r="M7" s="21"/>
      <c r="N7" s="21"/>
    </row>
    <row r="8" spans="2:21" ht="25.5" customHeight="1" x14ac:dyDescent="0.2">
      <c r="B8" s="406" t="s">
        <v>355</v>
      </c>
      <c r="C8" s="407"/>
      <c r="D8" s="407"/>
      <c r="E8" s="56"/>
      <c r="F8" s="56"/>
      <c r="G8" s="56"/>
      <c r="H8" s="56"/>
      <c r="I8" s="56"/>
      <c r="J8" s="56"/>
      <c r="K8" s="56"/>
      <c r="L8" s="57"/>
      <c r="M8" s="1074" t="s">
        <v>277</v>
      </c>
      <c r="N8" s="1075"/>
      <c r="O8" s="1075"/>
      <c r="P8" s="1075"/>
      <c r="Q8" s="1075"/>
      <c r="R8" s="1075"/>
      <c r="S8" s="1075"/>
      <c r="T8" s="1075"/>
    </row>
    <row r="9" spans="2:21" s="2" customFormat="1" ht="24.75" customHeight="1" x14ac:dyDescent="0.25">
      <c r="B9" s="58"/>
      <c r="C9" s="59"/>
      <c r="D9" s="59"/>
      <c r="E9" s="59"/>
      <c r="F9" s="59"/>
      <c r="G9" s="59"/>
      <c r="H9" s="59"/>
      <c r="I9" s="59"/>
      <c r="J9" s="59"/>
      <c r="K9" s="59"/>
      <c r="L9" s="60"/>
      <c r="M9" s="1076" t="s">
        <v>356</v>
      </c>
      <c r="N9" s="1078" t="s">
        <v>279</v>
      </c>
      <c r="O9" s="1078"/>
      <c r="P9" s="1078"/>
      <c r="Q9" s="1078" t="s">
        <v>280</v>
      </c>
      <c r="R9" s="1078"/>
      <c r="S9" s="1079" t="s">
        <v>281</v>
      </c>
      <c r="T9" s="1079" t="s">
        <v>357</v>
      </c>
    </row>
    <row r="10" spans="2:21" s="4" customFormat="1" ht="39.75" customHeight="1" x14ac:dyDescent="0.2">
      <c r="B10" s="3" t="s">
        <v>70</v>
      </c>
      <c r="C10" s="3" t="s">
        <v>358</v>
      </c>
      <c r="D10" s="3" t="s">
        <v>283</v>
      </c>
      <c r="E10" s="10" t="s">
        <v>71</v>
      </c>
      <c r="F10" s="7" t="s">
        <v>148</v>
      </c>
      <c r="G10" s="7" t="s">
        <v>147</v>
      </c>
      <c r="H10" s="7" t="s">
        <v>359</v>
      </c>
      <c r="I10" s="7" t="s">
        <v>360</v>
      </c>
      <c r="J10" s="7" t="s">
        <v>361</v>
      </c>
      <c r="K10" s="7" t="s">
        <v>75</v>
      </c>
      <c r="L10" s="7" t="s">
        <v>289</v>
      </c>
      <c r="M10" s="1077"/>
      <c r="N10" s="403" t="s">
        <v>133</v>
      </c>
      <c r="O10" s="403" t="s">
        <v>290</v>
      </c>
      <c r="P10" s="403" t="s">
        <v>291</v>
      </c>
      <c r="Q10" s="403" t="s">
        <v>292</v>
      </c>
      <c r="R10" s="403" t="s">
        <v>293</v>
      </c>
      <c r="S10" s="1077"/>
      <c r="T10" s="1077"/>
    </row>
    <row r="11" spans="2:21" ht="24" customHeight="1" x14ac:dyDescent="0.2">
      <c r="B11" s="1065">
        <f>'SEPG-F-007'!B17</f>
        <v>1</v>
      </c>
      <c r="C11" s="1065"/>
      <c r="D11" s="1094" t="str">
        <f>'SEPG-F-007'!B10</f>
        <v xml:space="preserve">PROCESO GESTION DE LA INFORMACION Y COMUNICACIONES     </v>
      </c>
      <c r="E11" s="1068" t="e">
        <f>'SEPG-F-007'!#REF!</f>
        <v>#REF!</v>
      </c>
      <c r="F11" s="401">
        <f>'SEPG-012'!Y27</f>
        <v>7</v>
      </c>
      <c r="G11" s="401">
        <f>'SEPG-012'!Y26</f>
        <v>3</v>
      </c>
      <c r="H11" s="402">
        <f>'SEPG-012'!AA26</f>
        <v>21</v>
      </c>
      <c r="I11" s="408" t="str">
        <f>'SEPG-F-008'!H24</f>
        <v>* Implementación de esquema de segregación de redes por acceso de usuarios y por tráfico de información.
* Esquemas de seguridad de accesos a sistemas de aplicaciones y la información por medio autenticación de usuario y contraseña.
 * Accesos restringidos y controlados a áreas seguras y oficinas.</v>
      </c>
      <c r="J11" s="402">
        <f>'SEPG-F-008'!S24</f>
        <v>-2</v>
      </c>
      <c r="K11" s="1093" t="str">
        <f>'SEPG-F-007'!L17</f>
        <v>TECNOLOGIA</v>
      </c>
      <c r="L11" s="1090" t="s">
        <v>362</v>
      </c>
      <c r="M11" s="1084" t="str">
        <f>'SEPG-F-014'!Q18</f>
        <v>Mantener la implementación de buenas prácticas de control de seguridad de la información en beneficio de la mitigación de riesgos asociados y bajo esquemas y lineamientos de la norma ISO/IEC 27001 y Gobierno en Línea (GEL).</v>
      </c>
      <c r="N11" s="1084" t="str">
        <f>'SEPG-F-014'!R18</f>
        <v>Oscar Ramos</v>
      </c>
      <c r="O11" s="1084" t="str">
        <f>'SEPG-F-014'!S18</f>
        <v>Contratista</v>
      </c>
      <c r="P11" s="1084" t="str">
        <f>'SEPG-F-014'!T18</f>
        <v>Equipo de Sistemas</v>
      </c>
      <c r="Q11" s="1084">
        <f>'SEPG-F-014'!U18</f>
        <v>42736</v>
      </c>
      <c r="R11" s="1084">
        <f>'SEPG-F-014'!V18</f>
        <v>43008</v>
      </c>
      <c r="S11" s="1084" t="str">
        <f>'SEPG-F-014'!W18</f>
        <v>% avance de proyecto implementación SGSI (controles propuestos vs. controles implementados)</v>
      </c>
      <c r="T11" s="1084"/>
    </row>
    <row r="12" spans="2:21" ht="24" customHeight="1" x14ac:dyDescent="0.2">
      <c r="B12" s="1066"/>
      <c r="C12" s="1066"/>
      <c r="D12" s="1095"/>
      <c r="E12" s="1069"/>
      <c r="F12" s="1087" t="str">
        <f>'SEPG-012'!Z27</f>
        <v>Moderado</v>
      </c>
      <c r="G12" s="1087" t="str">
        <f>'SEPG-012'!Z26</f>
        <v>Posible (C)</v>
      </c>
      <c r="H12" s="1087" t="str">
        <f>'SEPG-012'!AB26</f>
        <v>Riesgo Alto (Z-13)</v>
      </c>
      <c r="I12" s="409" t="str">
        <f>'SEPG-F-008'!H25</f>
        <v>Configuración de equipos servidores, de redes, de comunicaciones y sensibilizaciones al interior de la Entidad</v>
      </c>
      <c r="J12" s="1087">
        <f>'SEPG-F-008'!S25</f>
        <v>-2</v>
      </c>
      <c r="K12" s="1087"/>
      <c r="L12" s="1091"/>
      <c r="M12" s="1085"/>
      <c r="N12" s="1085"/>
      <c r="O12" s="1085"/>
      <c r="P12" s="1085"/>
      <c r="Q12" s="1085"/>
      <c r="R12" s="1085"/>
      <c r="S12" s="1085"/>
      <c r="T12" s="1085"/>
    </row>
    <row r="13" spans="2:21" ht="24" customHeight="1" x14ac:dyDescent="0.2">
      <c r="B13" s="1067"/>
      <c r="C13" s="1066"/>
      <c r="D13" s="1095"/>
      <c r="E13" s="1070"/>
      <c r="F13" s="1088"/>
      <c r="G13" s="1088"/>
      <c r="H13" s="1088"/>
      <c r="I13" s="410" t="str">
        <f>'SEPG-F-008'!H26</f>
        <v>Sensibilizaciones de seguridad de la información al interior de la Entidad</v>
      </c>
      <c r="J13" s="1088"/>
      <c r="K13" s="1088"/>
      <c r="L13" s="1092"/>
      <c r="M13" s="1086"/>
      <c r="N13" s="1086"/>
      <c r="O13" s="1086"/>
      <c r="P13" s="1086"/>
      <c r="Q13" s="1086"/>
      <c r="R13" s="1086"/>
      <c r="S13" s="1086"/>
      <c r="T13" s="1086"/>
    </row>
    <row r="14" spans="2:21" ht="24" customHeight="1" x14ac:dyDescent="0.2">
      <c r="B14" s="1065">
        <f>'SEPG-F-007'!B18</f>
        <v>2</v>
      </c>
      <c r="C14" s="1066"/>
      <c r="D14" s="1095"/>
      <c r="E14" s="1068" t="str">
        <f>'SEPG-F-007'!C17</f>
        <v>Seguridad de la información comprometida</v>
      </c>
      <c r="F14" s="401">
        <f>'SEPG-012'!Y29</f>
        <v>7</v>
      </c>
      <c r="G14" s="401">
        <f>'SEPG-012'!Y28</f>
        <v>3</v>
      </c>
      <c r="H14" s="402">
        <f>'SEPG-012'!AA28</f>
        <v>21</v>
      </c>
      <c r="I14" s="408" t="str">
        <f>'SEPG-F-008'!H27</f>
        <v>Respaldo contractual con prestadores de servicios de TI en caso de daño o perdida de la infraestructura TI</v>
      </c>
      <c r="J14" s="402">
        <f>'SEPG-F-008'!S27</f>
        <v>0</v>
      </c>
      <c r="K14" s="1093" t="str">
        <f>'SEPG-F-007'!L18</f>
        <v>OPERATIVO</v>
      </c>
      <c r="L14" s="1090" t="s">
        <v>362</v>
      </c>
      <c r="M14" s="1084" t="str">
        <f>'SEPG-F-014'!Q21</f>
        <v>* Desarrollar y documentar planes de continuidad de negocio y de recuperación ante presencia de desastres
* Establecer la estrategia de reduncancia de instalaciones o equipos para asegurar la continuidad de negocio_x000D__x000D_  
* Adquirir equipos tecnológicos que apoyen la infraestructura como contingencia ante situaciones de interrupción.</v>
      </c>
      <c r="N14" s="1084" t="str">
        <f>'SEPG-F-014'!R21</f>
        <v>Oscar Ramos</v>
      </c>
      <c r="O14" s="1084" t="str">
        <f>'SEPG-F-014'!S21</f>
        <v>Contratista</v>
      </c>
      <c r="P14" s="1084" t="str">
        <f>'SEPG-F-014'!T21</f>
        <v>Equipo de Sistemas</v>
      </c>
      <c r="Q14" s="1084">
        <f>'SEPG-F-014'!U21</f>
        <v>42736</v>
      </c>
      <c r="R14" s="1084">
        <f>'SEPG-F-014'!V21</f>
        <v>43008</v>
      </c>
      <c r="S14" s="1084" t="str">
        <f>'SEPG-F-014'!W21</f>
        <v>% Avance en la identificación del BIA (Business Continuity Planning)
  -  % Avance en la identificación del Plan de Continuidad de Negocio -   % Avance el la definición de estrategias de continuidad de negocio </v>
      </c>
      <c r="T14" s="1084"/>
    </row>
    <row r="15" spans="2:21" ht="24" customHeight="1" x14ac:dyDescent="0.2">
      <c r="B15" s="1066"/>
      <c r="C15" s="1066"/>
      <c r="D15" s="1095"/>
      <c r="E15" s="1069"/>
      <c r="F15" s="1087" t="str">
        <f>'SEPG-012'!Z29</f>
        <v>Moderado</v>
      </c>
      <c r="G15" s="1087" t="str">
        <f>'SEPG-012'!Z28</f>
        <v>Posible (C)</v>
      </c>
      <c r="H15" s="1087" t="str">
        <f>'SEPG-012'!AB28</f>
        <v>Riesgo Alto (Z-13)</v>
      </c>
      <c r="I15" s="409" t="str">
        <f>'SEPG-F-008'!H28</f>
        <v>Identificación del plan de continuidad de negocio y de restauración de infraestructura ante desastres</v>
      </c>
      <c r="J15" s="1087">
        <f>'SEPG-F-008'!S28</f>
        <v>-1</v>
      </c>
      <c r="K15" s="1087"/>
      <c r="L15" s="1091"/>
      <c r="M15" s="1085"/>
      <c r="N15" s="1085"/>
      <c r="O15" s="1085"/>
      <c r="P15" s="1085"/>
      <c r="Q15" s="1085"/>
      <c r="R15" s="1085"/>
      <c r="S15" s="1085"/>
      <c r="T15" s="1085"/>
    </row>
    <row r="16" spans="2:21" ht="24" customHeight="1" x14ac:dyDescent="0.2">
      <c r="B16" s="1067"/>
      <c r="C16" s="1066"/>
      <c r="D16" s="1095"/>
      <c r="E16" s="1070"/>
      <c r="F16" s="1088"/>
      <c r="G16" s="1088"/>
      <c r="H16" s="1088"/>
      <c r="I16" s="410" t="str">
        <f>'SEPG-F-008'!H29</f>
        <v>Prestación de servicio de operación de procesos de manera conexión remota mediante acceso a internet y uso del servicio de office 365 y project</v>
      </c>
      <c r="J16" s="1088"/>
      <c r="K16" s="1088"/>
      <c r="L16" s="1092"/>
      <c r="M16" s="1086"/>
      <c r="N16" s="1086"/>
      <c r="O16" s="1086"/>
      <c r="P16" s="1086"/>
      <c r="Q16" s="1086"/>
      <c r="R16" s="1086"/>
      <c r="S16" s="1086"/>
      <c r="T16" s="1086"/>
    </row>
    <row r="17" spans="2:21" ht="24" customHeight="1" x14ac:dyDescent="0.2">
      <c r="B17" s="1065">
        <f>'SEPG-F-007'!B19</f>
        <v>3</v>
      </c>
      <c r="C17" s="1066"/>
      <c r="D17" s="1095"/>
      <c r="E17" s="1068" t="str">
        <f>'SEPG-F-007'!C19</f>
        <v>Fallas o pérdida de la integridad de la Información (completitud y exactitud)</v>
      </c>
      <c r="F17" s="401">
        <f>'SEPG-012'!Y31</f>
        <v>7</v>
      </c>
      <c r="G17" s="401">
        <f>'SEPG-012'!Y30</f>
        <v>2</v>
      </c>
      <c r="H17" s="402">
        <f>'SEPG-012'!AA30</f>
        <v>14</v>
      </c>
      <c r="I17" s="408" t="str">
        <f>'SEPG-F-008'!H30</f>
        <v>Asignación de herramienta automática para alojamiento centralizado de la información y en la nube</v>
      </c>
      <c r="J17" s="402">
        <f>'SEPG-F-008'!S30</f>
        <v>-2</v>
      </c>
      <c r="K17" s="1093" t="str">
        <f>'SEPG-F-007'!L19</f>
        <v>OPERATIVO</v>
      </c>
      <c r="L17" s="1090" t="s">
        <v>363</v>
      </c>
      <c r="M17" s="1084" t="str">
        <f>'SEPG-F-014'!Q27</f>
        <v xml:space="preserve">
1. Mantener un control estricto para la gestión de asignación privilegios a los usuarios creados
2. Toma de respaldos de información para restauración en caso necesario.
3. Asegurar unúnico repositorio de información para segurar la integridad de la información
</v>
      </c>
      <c r="N17" s="1084" t="str">
        <f>'SEPG-F-014'!R27</f>
        <v>Gerardo Reyes</v>
      </c>
      <c r="O17" s="1084" t="str">
        <f>'SEPG-F-014'!S27</f>
        <v>Contratista</v>
      </c>
      <c r="P17" s="1084" t="str">
        <f>'SEPG-F-014'!T27</f>
        <v>Equipo de Sistemas</v>
      </c>
      <c r="Q17" s="1084">
        <f>'SEPG-F-014'!U27</f>
        <v>42736</v>
      </c>
      <c r="R17" s="1084">
        <f>'SEPG-F-014'!V27</f>
        <v>43008</v>
      </c>
      <c r="S17" s="1084" t="str">
        <f>'SEPG-F-014'!W27</f>
        <v># errores en tomas de respaldo vs. totalidad de tomas de respaldo</v>
      </c>
      <c r="T17" s="1084"/>
    </row>
    <row r="18" spans="2:21" ht="24" customHeight="1" x14ac:dyDescent="0.2">
      <c r="B18" s="1066"/>
      <c r="C18" s="1066"/>
      <c r="D18" s="1095"/>
      <c r="E18" s="1069"/>
      <c r="F18" s="1087" t="str">
        <f>'SEPG-012'!Z31</f>
        <v>Moderado</v>
      </c>
      <c r="G18" s="1087" t="str">
        <f>'SEPG-012'!Z30</f>
        <v>Improbable (D)</v>
      </c>
      <c r="H18" s="1087" t="str">
        <f>'SEPG-012'!AB30</f>
        <v>Riesgo Moderado (Z-9)</v>
      </c>
      <c r="I18" s="409" t="str">
        <f>'SEPG-F-008'!H31</f>
        <v>Asignación controlada de privilegios sobre la información por usuario habilitado</v>
      </c>
      <c r="J18" s="1089">
        <f>'SEPG-F-008'!S31</f>
        <v>0</v>
      </c>
      <c r="K18" s="1087"/>
      <c r="L18" s="1091"/>
      <c r="M18" s="1085"/>
      <c r="N18" s="1085"/>
      <c r="O18" s="1085"/>
      <c r="P18" s="1085"/>
      <c r="Q18" s="1085"/>
      <c r="R18" s="1085"/>
      <c r="S18" s="1085"/>
      <c r="T18" s="1085"/>
    </row>
    <row r="19" spans="2:21" ht="24" customHeight="1" x14ac:dyDescent="0.2">
      <c r="B19" s="1067"/>
      <c r="C19" s="1066"/>
      <c r="D19" s="1095"/>
      <c r="E19" s="1070"/>
      <c r="F19" s="1088"/>
      <c r="G19" s="1088"/>
      <c r="H19" s="1088"/>
      <c r="I19" s="410" t="e">
        <f>'SEPG-F-008'!#REF!</f>
        <v>#REF!</v>
      </c>
      <c r="J19" s="1089"/>
      <c r="K19" s="1088"/>
      <c r="L19" s="1092"/>
      <c r="M19" s="1086"/>
      <c r="N19" s="1086"/>
      <c r="O19" s="1086"/>
      <c r="P19" s="1086"/>
      <c r="Q19" s="1086"/>
      <c r="R19" s="1086"/>
      <c r="S19" s="1086"/>
      <c r="T19" s="1086"/>
    </row>
    <row r="20" spans="2:21" ht="24" customHeight="1" x14ac:dyDescent="0.2">
      <c r="B20" s="1065">
        <f>'SEPG-F-007'!B22</f>
        <v>6</v>
      </c>
      <c r="C20" s="1066"/>
      <c r="D20" s="1095"/>
      <c r="E20" s="1068" t="e">
        <f>'SEPG-F-007'!#REF!</f>
        <v>#REF!</v>
      </c>
      <c r="F20" s="401" t="e">
        <f>'SEPG-012'!#REF!</f>
        <v>#REF!</v>
      </c>
      <c r="G20" s="401" t="e">
        <f>'SEPG-012'!#REF!</f>
        <v>#REF!</v>
      </c>
      <c r="H20" s="402" t="e">
        <f>'SEPG-012'!#REF!</f>
        <v>#REF!</v>
      </c>
      <c r="I20" s="408" t="str">
        <f>'SEPG-F-008'!H39</f>
        <v>Aseguramiento de redundancia de equipos tecnológicos críticos para asegurar continuidad en el servicio 
Contratación de servicio tecnológico alterno para asegurar operación en la Agencia (servicio en la nube)</v>
      </c>
      <c r="J20" s="402">
        <f>'SEPG-F-008'!S39</f>
        <v>-1</v>
      </c>
      <c r="K20" s="1093" t="str">
        <f>'SEPG-F-007'!L22</f>
        <v>TECNOLOGIA</v>
      </c>
      <c r="L20" s="1090" t="s">
        <v>364</v>
      </c>
      <c r="M20" s="1084" t="str">
        <f>'SEPG-F-014'!Q33</f>
        <v>1. Mantener vigente las actividades y/o contrato para realizar los mantenimientos tanto preventivo como correctivo a los equipos de cómputo críticos.
2. Asegurar la adquisición y mantenimiento de equipos críticos para respaldo ante cualquier necesidad de uso en situaciones de contingencia.
3. Mantener respaldos de información en caso de falla, probelma o daño de equipo tecnológico crítico</v>
      </c>
      <c r="N20" s="1084" t="str">
        <f>'SEPG-F-014'!R33</f>
        <v>Gerardo Reyes</v>
      </c>
      <c r="O20" s="1084" t="str">
        <f>'SEPG-F-014'!S33</f>
        <v>Contratista</v>
      </c>
      <c r="P20" s="1084" t="str">
        <f>'SEPG-F-014'!T33</f>
        <v>Equipo de Sistemas</v>
      </c>
      <c r="Q20" s="1084">
        <f>'SEPG-F-014'!U33</f>
        <v>42736</v>
      </c>
      <c r="R20" s="1084">
        <f>'SEPG-F-014'!V33</f>
        <v>43008</v>
      </c>
      <c r="S20" s="1084" t="str">
        <f>'SEPG-F-014'!W33</f>
        <v># Reportes de servicio de mantenimiento realizados
% Avance el la contratación y/o administración de equipos de contingencia.
Evidencia de Mejoramiento</v>
      </c>
      <c r="T20" s="1084"/>
    </row>
    <row r="21" spans="2:21" ht="24" customHeight="1" x14ac:dyDescent="0.2">
      <c r="B21" s="1066"/>
      <c r="C21" s="1066"/>
      <c r="D21" s="1095"/>
      <c r="E21" s="1069"/>
      <c r="F21" s="1087" t="e">
        <f>'SEPG-012'!#REF!</f>
        <v>#REF!</v>
      </c>
      <c r="G21" s="1087" t="e">
        <f>'SEPG-012'!#REF!</f>
        <v>#REF!</v>
      </c>
      <c r="H21" s="1087" t="e">
        <f>'SEPG-012'!#REF!</f>
        <v>#REF!</v>
      </c>
      <c r="I21" s="409" t="str">
        <f>'SEPG-F-008'!H40</f>
        <v>Realización de actividades de mantenimiento preventivo y correctivo de equipos tecnológicos</v>
      </c>
      <c r="J21" s="1087">
        <f>'SEPG-F-008'!S40</f>
        <v>0</v>
      </c>
      <c r="K21" s="1087"/>
      <c r="L21" s="1091"/>
      <c r="M21" s="1085"/>
      <c r="N21" s="1085"/>
      <c r="O21" s="1085"/>
      <c r="P21" s="1085"/>
      <c r="Q21" s="1085"/>
      <c r="R21" s="1085"/>
      <c r="S21" s="1085"/>
      <c r="T21" s="1085"/>
    </row>
    <row r="22" spans="2:21" ht="24" customHeight="1" x14ac:dyDescent="0.2">
      <c r="B22" s="1067"/>
      <c r="C22" s="1066"/>
      <c r="D22" s="1095"/>
      <c r="E22" s="1070"/>
      <c r="F22" s="1088"/>
      <c r="G22" s="1088"/>
      <c r="H22" s="1088"/>
      <c r="I22" s="410" t="str">
        <f>'SEPG-F-008'!H41</f>
        <v xml:space="preserve">Actividades de revisión, actualización y mejoramiento de configuraciones de equipos </v>
      </c>
      <c r="J22" s="1088"/>
      <c r="K22" s="1088"/>
      <c r="L22" s="1092"/>
      <c r="M22" s="1086"/>
      <c r="N22" s="1086"/>
      <c r="O22" s="1086"/>
      <c r="P22" s="1086"/>
      <c r="Q22" s="1086"/>
      <c r="R22" s="1086"/>
      <c r="S22" s="1086"/>
      <c r="T22" s="1086"/>
    </row>
    <row r="23" spans="2:21" ht="24" customHeight="1" x14ac:dyDescent="0.2">
      <c r="B23" s="1065" t="e">
        <f>'SEPG-F-007'!#REF!</f>
        <v>#REF!</v>
      </c>
      <c r="C23" s="1066"/>
      <c r="D23" s="1095"/>
      <c r="E23" s="1068" t="e">
        <f>'SEPG-F-007'!#REF!</f>
        <v>#REF!</v>
      </c>
      <c r="F23" s="401" t="str">
        <f>'SEPG-012'!Y39</f>
        <v/>
      </c>
      <c r="G23" s="401" t="str">
        <f>'SEPG-012'!Y38</f>
        <v/>
      </c>
      <c r="H23" s="402" t="str">
        <f>'SEPG-012'!AA38</f>
        <v/>
      </c>
      <c r="I23" s="408">
        <f>'SEPG-F-008'!H60</f>
        <v>0</v>
      </c>
      <c r="J23" s="402">
        <f>'SEPG-F-008'!S60</f>
        <v>0</v>
      </c>
      <c r="K23" s="1093" t="e">
        <f>'SEPG-F-007'!#REF!</f>
        <v>#REF!</v>
      </c>
      <c r="L23" s="1090" t="s">
        <v>295</v>
      </c>
      <c r="M23" s="1084">
        <f>'SEPG-F-014'!Q36</f>
        <v>0</v>
      </c>
      <c r="N23" s="1084">
        <f>'SEPG-F-014'!R36</f>
        <v>0</v>
      </c>
      <c r="O23" s="1084">
        <f>'SEPG-F-014'!S36</f>
        <v>0</v>
      </c>
      <c r="P23" s="1084">
        <f>'SEPG-F-014'!T36</f>
        <v>0</v>
      </c>
      <c r="Q23" s="1084">
        <f>'SEPG-F-014'!U36</f>
        <v>0</v>
      </c>
      <c r="R23" s="1084">
        <f>'SEPG-F-014'!V36</f>
        <v>0</v>
      </c>
      <c r="S23" s="1084">
        <f>'SEPG-F-014'!W36</f>
        <v>0</v>
      </c>
      <c r="T23" s="1084"/>
    </row>
    <row r="24" spans="2:21" ht="24" customHeight="1" x14ac:dyDescent="0.2">
      <c r="B24" s="1066"/>
      <c r="C24" s="1066"/>
      <c r="D24" s="1095"/>
      <c r="E24" s="1069"/>
      <c r="F24" s="1087" t="str">
        <f>'SEPG-012'!Z39</f>
        <v/>
      </c>
      <c r="G24" s="1087" t="str">
        <f>'SEPG-012'!Z38</f>
        <v/>
      </c>
      <c r="H24" s="1087" t="str">
        <f>'SEPG-012'!AB38</f>
        <v/>
      </c>
      <c r="I24" s="409">
        <f>'SEPG-F-008'!H61</f>
        <v>0</v>
      </c>
      <c r="J24" s="1087">
        <f>'SEPG-F-008'!S61</f>
        <v>0</v>
      </c>
      <c r="K24" s="1087"/>
      <c r="L24" s="1091"/>
      <c r="M24" s="1085"/>
      <c r="N24" s="1085"/>
      <c r="O24" s="1085"/>
      <c r="P24" s="1085"/>
      <c r="Q24" s="1085"/>
      <c r="R24" s="1085"/>
      <c r="S24" s="1085"/>
      <c r="T24" s="1085"/>
    </row>
    <row r="25" spans="2:21" ht="24" customHeight="1" x14ac:dyDescent="0.2">
      <c r="B25" s="1067"/>
      <c r="C25" s="1067"/>
      <c r="D25" s="1096"/>
      <c r="E25" s="1070"/>
      <c r="F25" s="1088"/>
      <c r="G25" s="1088"/>
      <c r="H25" s="1088"/>
      <c r="I25" s="410">
        <f>'SEPG-F-008'!H62</f>
        <v>0</v>
      </c>
      <c r="J25" s="1088"/>
      <c r="K25" s="1088"/>
      <c r="L25" s="1092"/>
      <c r="M25" s="1086"/>
      <c r="N25" s="1086"/>
      <c r="O25" s="1086"/>
      <c r="P25" s="1086"/>
      <c r="Q25" s="1086"/>
      <c r="R25" s="1086"/>
      <c r="S25" s="1086"/>
      <c r="T25" s="1086"/>
    </row>
    <row r="26" spans="2:21" ht="6.75" customHeight="1" thickBot="1" x14ac:dyDescent="0.25">
      <c r="B26" s="9"/>
      <c r="C26" s="9"/>
      <c r="D26" s="9"/>
      <c r="E26" s="9"/>
      <c r="F26" s="411"/>
      <c r="G26" s="11"/>
      <c r="H26" s="11"/>
      <c r="I26" s="11"/>
      <c r="J26" s="412"/>
      <c r="K26" s="11"/>
      <c r="L26" s="11"/>
      <c r="M26" s="1"/>
      <c r="N26" s="9"/>
    </row>
    <row r="27" spans="2:21" ht="15.75" customHeight="1" thickBot="1" x14ac:dyDescent="0.25">
      <c r="B27" s="1061" t="s">
        <v>365</v>
      </c>
      <c r="C27" s="1062"/>
      <c r="D27" s="1062"/>
      <c r="E27" s="1062"/>
      <c r="F27" s="1062"/>
      <c r="G27" s="1062"/>
      <c r="H27" s="1062"/>
      <c r="I27" s="1063"/>
      <c r="J27" s="1061" t="s">
        <v>60</v>
      </c>
      <c r="K27" s="1062"/>
      <c r="L27" s="1062"/>
      <c r="M27" s="1062"/>
      <c r="N27" s="1063"/>
      <c r="O27" s="1055" t="s">
        <v>366</v>
      </c>
      <c r="P27" s="1056"/>
      <c r="Q27" s="1056"/>
      <c r="R27" s="1056"/>
      <c r="S27" s="1056"/>
      <c r="T27" s="1056"/>
      <c r="U27" s="1057"/>
    </row>
    <row r="28" spans="2:21" ht="52.5" customHeight="1" thickBot="1" x14ac:dyDescent="0.25">
      <c r="B28" s="1058" t="s">
        <v>367</v>
      </c>
      <c r="C28" s="1059"/>
      <c r="D28" s="1059"/>
      <c r="E28" s="1059"/>
      <c r="F28" s="1059"/>
      <c r="G28" s="1059"/>
      <c r="H28" s="1059"/>
      <c r="I28" s="1060"/>
      <c r="J28" s="1058" t="s">
        <v>367</v>
      </c>
      <c r="K28" s="1059"/>
      <c r="L28" s="1059"/>
      <c r="M28" s="1059"/>
      <c r="N28" s="1060"/>
      <c r="O28" s="1058" t="s">
        <v>368</v>
      </c>
      <c r="P28" s="1059"/>
      <c r="Q28" s="1059"/>
      <c r="R28" s="1059"/>
      <c r="S28" s="1059"/>
      <c r="T28" s="1059"/>
      <c r="U28" s="1060"/>
    </row>
  </sheetData>
  <mergeCells count="103">
    <mergeCell ref="S11:S13"/>
    <mergeCell ref="Q14:Q16"/>
    <mergeCell ref="S20:S22"/>
    <mergeCell ref="Q20:Q22"/>
    <mergeCell ref="K20:K22"/>
    <mergeCell ref="S17:S19"/>
    <mergeCell ref="P17:P19"/>
    <mergeCell ref="P20:P22"/>
    <mergeCell ref="R14:R16"/>
    <mergeCell ref="O20:O22"/>
    <mergeCell ref="O11:O13"/>
    <mergeCell ref="P11:P13"/>
    <mergeCell ref="P14:P16"/>
    <mergeCell ref="Q11:Q13"/>
    <mergeCell ref="R11:R13"/>
    <mergeCell ref="M11:M13"/>
    <mergeCell ref="L14:L16"/>
    <mergeCell ref="M14:M16"/>
    <mergeCell ref="N11:N13"/>
    <mergeCell ref="N14:N16"/>
    <mergeCell ref="J24:J25"/>
    <mergeCell ref="K17:K19"/>
    <mergeCell ref="J15:J16"/>
    <mergeCell ref="T23:T25"/>
    <mergeCell ref="T17:T19"/>
    <mergeCell ref="T20:T22"/>
    <mergeCell ref="Q23:Q25"/>
    <mergeCell ref="R23:R25"/>
    <mergeCell ref="K23:K25"/>
    <mergeCell ref="S23:S25"/>
    <mergeCell ref="P23:P25"/>
    <mergeCell ref="Q17:Q19"/>
    <mergeCell ref="R17:R19"/>
    <mergeCell ref="O23:O25"/>
    <mergeCell ref="R20:R22"/>
    <mergeCell ref="L23:L25"/>
    <mergeCell ref="M23:M25"/>
    <mergeCell ref="N23:N25"/>
    <mergeCell ref="M20:M22"/>
    <mergeCell ref="L20:L22"/>
    <mergeCell ref="B20:B22"/>
    <mergeCell ref="F24:F25"/>
    <mergeCell ref="G24:G25"/>
    <mergeCell ref="H24:H25"/>
    <mergeCell ref="B14:B16"/>
    <mergeCell ref="E14:E16"/>
    <mergeCell ref="B23:B25"/>
    <mergeCell ref="E23:E25"/>
    <mergeCell ref="E20:E22"/>
    <mergeCell ref="H15:H16"/>
    <mergeCell ref="D11:D25"/>
    <mergeCell ref="E11:E13"/>
    <mergeCell ref="F21:F22"/>
    <mergeCell ref="G21:G22"/>
    <mergeCell ref="H21:H22"/>
    <mergeCell ref="S9:S10"/>
    <mergeCell ref="T11:T13"/>
    <mergeCell ref="F12:F13"/>
    <mergeCell ref="G12:G13"/>
    <mergeCell ref="H12:H13"/>
    <mergeCell ref="J12:J13"/>
    <mergeCell ref="N20:N22"/>
    <mergeCell ref="F18:F19"/>
    <mergeCell ref="G18:G19"/>
    <mergeCell ref="H18:H19"/>
    <mergeCell ref="J18:J19"/>
    <mergeCell ref="T14:T16"/>
    <mergeCell ref="F15:F16"/>
    <mergeCell ref="G15:G16"/>
    <mergeCell ref="N17:N19"/>
    <mergeCell ref="S14:S16"/>
    <mergeCell ref="L17:L19"/>
    <mergeCell ref="M17:M19"/>
    <mergeCell ref="O17:O19"/>
    <mergeCell ref="O14:O16"/>
    <mergeCell ref="K14:K16"/>
    <mergeCell ref="K11:K13"/>
    <mergeCell ref="L11:L13"/>
    <mergeCell ref="J21:J22"/>
    <mergeCell ref="O27:U27"/>
    <mergeCell ref="O28:U28"/>
    <mergeCell ref="J27:N27"/>
    <mergeCell ref="J28:N28"/>
    <mergeCell ref="B27:I27"/>
    <mergeCell ref="B28:I28"/>
    <mergeCell ref="Q2:U2"/>
    <mergeCell ref="B11:B13"/>
    <mergeCell ref="B17:B19"/>
    <mergeCell ref="E17:E19"/>
    <mergeCell ref="C11:C25"/>
    <mergeCell ref="G2:P2"/>
    <mergeCell ref="M8:T8"/>
    <mergeCell ref="M9:M10"/>
    <mergeCell ref="N9:P9"/>
    <mergeCell ref="T9:T10"/>
    <mergeCell ref="G3:P3"/>
    <mergeCell ref="Q3:U3"/>
    <mergeCell ref="G4:P4"/>
    <mergeCell ref="Q4:U4"/>
    <mergeCell ref="G5:P5"/>
    <mergeCell ref="Q5:U5"/>
    <mergeCell ref="B2:F5"/>
    <mergeCell ref="Q9:R9"/>
  </mergeCells>
  <conditionalFormatting sqref="H12:H13">
    <cfRule type="containsText" dxfId="8" priority="5" stopIfTrue="1" operator="containsText" text="riesgo Extrema">
      <formula>NOT(ISERROR(SEARCH("riesgo Extrema",H12)))</formula>
    </cfRule>
    <cfRule type="containsText" dxfId="7" priority="6" stopIfTrue="1" operator="containsText" text="riesgo Alta">
      <formula>NOT(ISERROR(SEARCH("riesgo Alta",H12)))</formula>
    </cfRule>
    <cfRule type="containsText" dxfId="6" priority="7" stopIfTrue="1" operator="containsText" text="riesgo Moderada">
      <formula>NOT(ISERROR(SEARCH("riesgo Moderada",H12)))</formula>
    </cfRule>
    <cfRule type="containsText" dxfId="5" priority="8" stopIfTrue="1" operator="containsText" text="riesgo Baja">
      <formula>NOT(ISERROR(SEARCH("riesgo Baja",H12)))</formula>
    </cfRule>
    <cfRule type="containsText" dxfId="4" priority="9" stopIfTrue="1" operator="containsText" text=" riesgo Baja">
      <formula>NOT(ISERROR(SEARCH(" riesgo Baja",H12)))</formula>
    </cfRule>
  </conditionalFormatting>
  <conditionalFormatting sqref="J15:J16 H15:H16 J18:J19 H18:H19 J21:J22 H21:H22 J12:J13 H24:H25 J24:J25">
    <cfRule type="containsText" dxfId="3" priority="1" stopIfTrue="1" operator="containsText" text="riesgo Extrema">
      <formula>NOT(ISERROR(SEARCH("riesgo Extrema",H12)))</formula>
    </cfRule>
    <cfRule type="containsText" dxfId="2" priority="2" stopIfTrue="1" operator="containsText" text="riesgo Alta">
      <formula>NOT(ISERROR(SEARCH("riesgo Alta",H12)))</formula>
    </cfRule>
    <cfRule type="containsText" dxfId="1" priority="3" stopIfTrue="1" operator="containsText" text="riesgo Moderada">
      <formula>NOT(ISERROR(SEARCH("riesgo Moderada",H12)))</formula>
    </cfRule>
    <cfRule type="containsText" dxfId="0" priority="4" stopIfTrue="1" operator="containsText" text="riesgo Baja">
      <formula>NOT(ISERROR(SEARCH("riesgo Baja",H12)))</formula>
    </cfRule>
  </conditionalFormatting>
  <dataValidations count="1">
    <dataValidation type="list" allowBlank="1" showInputMessage="1" showErrorMessage="1" errorTitle="Error" error="Esta opción no está permitida" sqref="L11:L25">
      <formula1>OPCIONESDEMANEJO</formula1>
    </dataValidation>
  </dataValidations>
  <printOptions horizontalCentered="1" verticalCentered="1"/>
  <pageMargins left="0.98425196850393704" right="0.78740157480314965" top="0" bottom="0" header="0" footer="0"/>
  <pageSetup scale="27"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E073C96E39441498644191CC40115A7" ma:contentTypeVersion="5" ma:contentTypeDescription="Crear nuevo documento." ma:contentTypeScope="" ma:versionID="91009b204cbdb9a026ddc1bff4105f9c">
  <xsd:schema xmlns:xsd="http://www.w3.org/2001/XMLSchema" xmlns:xs="http://www.w3.org/2001/XMLSchema" xmlns:p="http://schemas.microsoft.com/office/2006/metadata/properties" xmlns:ns2="471cdbed-6ead-44eb-9325-e34ef5ea4fe9" xmlns:ns3="722c9fdb-ca1b-48c5-bb3c-cf2da8766afc" targetNamespace="http://schemas.microsoft.com/office/2006/metadata/properties" ma:root="true" ma:fieldsID="45be32fd48fce5fd7b035d22e9052487" ns2:_="" ns3:_="">
    <xsd:import namespace="471cdbed-6ead-44eb-9325-e34ef5ea4fe9"/>
    <xsd:import namespace="722c9fdb-ca1b-48c5-bb3c-cf2da8766afc"/>
    <xsd:element name="properties">
      <xsd:complexType>
        <xsd:sequence>
          <xsd:element name="documentManagement">
            <xsd:complexType>
              <xsd:all>
                <xsd:element ref="ns2:SharedWithUsers" minOccurs="0"/>
                <xsd:element ref="ns3:SharingHintHash" minOccurs="0"/>
                <xsd:element ref="ns3: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1cdbed-6ead-44eb-9325-e34ef5ea4fe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2c9fdb-ca1b-48c5-bb3c-cf2da8766afc" elementFormDefault="qualified">
    <xsd:import namespace="http://schemas.microsoft.com/office/2006/documentManagement/types"/>
    <xsd:import namespace="http://schemas.microsoft.com/office/infopath/2007/PartnerControls"/>
    <xsd:element name="SharingHintHash" ma:index="9" nillable="true" ma:displayName="Hash de la sugerencia para compartir" ma:internalName="SharingHintHash" ma:readOnly="true">
      <xsd:simpleType>
        <xsd:restriction base="dms:Text"/>
      </xsd:simpleType>
    </xsd:element>
    <xsd:element name="SharedWithDetails" ma:index="10" nillable="true" ma:displayName="Detalles de uso compartido" ma:internalName="SharedWithDetails" ma:readOnly="true">
      <xsd:simpleType>
        <xsd:restriction base="dms:Note">
          <xsd:maxLength value="255"/>
        </xsd:restriction>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C30789-2B6C-467D-822B-1D222487120C}">
  <ds:schemaRefs>
    <ds:schemaRef ds:uri="http://schemas.microsoft.com/office/2006/metadata/longProperties"/>
  </ds:schemaRefs>
</ds:datastoreItem>
</file>

<file path=customXml/itemProps2.xml><?xml version="1.0" encoding="utf-8"?>
<ds:datastoreItem xmlns:ds="http://schemas.openxmlformats.org/officeDocument/2006/customXml" ds:itemID="{613A738F-AEE1-4E5D-8EE9-E26EA2B280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1cdbed-6ead-44eb-9325-e34ef5ea4fe9"/>
    <ds:schemaRef ds:uri="722c9fdb-ca1b-48c5-bb3c-cf2da8766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437CAF-9362-4BEE-A4EF-91461EF748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19</vt:i4>
      </vt:variant>
    </vt:vector>
  </HeadingPairs>
  <TitlesOfParts>
    <vt:vector size="30" baseType="lpstr">
      <vt:lpstr>SEPG-F-040</vt:lpstr>
      <vt:lpstr>SEPG-F-007</vt:lpstr>
      <vt:lpstr>SEPG-012</vt:lpstr>
      <vt:lpstr>SEPG-F-013</vt:lpstr>
      <vt:lpstr>SEPG-F-008</vt:lpstr>
      <vt:lpstr>SEPG-F-014</vt:lpstr>
      <vt:lpstr>CAMBIOS 2016 - 2017</vt:lpstr>
      <vt:lpstr>CAMBIOS 2015 - 2016</vt:lpstr>
      <vt:lpstr>Fm-20 </vt:lpstr>
      <vt:lpstr>DB</vt:lpstr>
      <vt:lpstr>Hoja1</vt:lpstr>
      <vt:lpstr>¿TIENE_HERRAMIENTA_PARA_EJERCER_EL_CONTROL?</vt:lpstr>
      <vt:lpstr>A</vt:lpstr>
      <vt:lpstr>'SEPG-F-014'!Área_de_impresión</vt:lpstr>
      <vt:lpstr>B</vt:lpstr>
      <vt:lpstr>CE</vt:lpstr>
      <vt:lpstr>EXISTENCONTROLES</vt:lpstr>
      <vt:lpstr>FrecuenciaSeguim</vt:lpstr>
      <vt:lpstr>FrecuendiaSeguim</vt:lpstr>
      <vt:lpstr>HerramientaControl</vt:lpstr>
      <vt:lpstr>HerramientaEfectiva</vt:lpstr>
      <vt:lpstr>IMPACTO</vt:lpstr>
      <vt:lpstr>ManualesInstructivos</vt:lpstr>
      <vt:lpstr>'Fm-20 '!OP</vt:lpstr>
      <vt:lpstr>OPCIONESDEMANEJO</vt:lpstr>
      <vt:lpstr>PROBABILIDAD</vt:lpstr>
      <vt:lpstr>ResponDefinidos</vt:lpstr>
      <vt:lpstr>TieneHerramientaControl1</vt:lpstr>
      <vt:lpstr>TIPODERIESGO</vt:lpstr>
      <vt:lpstr>'SEPG-F-014'!Títulos_a_imprimir</vt:lpstr>
    </vt:vector>
  </TitlesOfParts>
  <Manager/>
  <Company>Dark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Vanegas</dc:creator>
  <cp:keywords/>
  <dc:description/>
  <cp:lastModifiedBy>Vivi</cp:lastModifiedBy>
  <cp:revision/>
  <cp:lastPrinted>2017-02-10T20:24:12Z</cp:lastPrinted>
  <dcterms:created xsi:type="dcterms:W3CDTF">2007-05-23T11:34:18Z</dcterms:created>
  <dcterms:modified xsi:type="dcterms:W3CDTF">2017-04-19T15:41:15Z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display_urn:schemas-microsoft-com:office:office#SharedWithUsers">
    <vt:lpwstr>Bibiana Andrea Alvarez Rivera;Luis Fernando Morales Celedon;Gerardo Enrique Reyes Guarnizo;Francisco Arguello Zutta;Jorge Bernardo Gomez Rodriguez</vt:lpwstr>
  </property>
  <property fmtid="{D5CDD505-2E9C-101B-9397-08002B2CF9AE}" pid="4" name="SharedWithUsers">
    <vt:lpwstr>32;#Bibiana Andrea Alvarez Rivera;#68;#Luis Fernando Morales Celedon;#1116;#Gerardo Enrique Reyes Guarnizo;#1001;#Francisco Arguello Zutta;#880;#Jorge Bernardo Gomez Rodriguez</vt:lpwstr>
  </property>
</Properties>
</file>