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defaultThemeVersion="124226"/>
  <mc:AlternateContent xmlns:mc="http://schemas.openxmlformats.org/markup-compatibility/2006">
    <mc:Choice Requires="x15">
      <x15ac:absPath xmlns:x15ac="http://schemas.microsoft.com/office/spreadsheetml/2010/11/ac" url="C:\Users\cforero\Desktop\Formatos Mapa Anticorrupcion\"/>
    </mc:Choice>
  </mc:AlternateContent>
  <bookViews>
    <workbookView xWindow="135" yWindow="0" windowWidth="21495" windowHeight="4605" firstSheet="1" activeTab="7"/>
  </bookViews>
  <sheets>
    <sheet name="SEPG-F-056" sheetId="24" r:id="rId1"/>
    <sheet name="SEPG-F-057" sheetId="9" r:id="rId2"/>
    <sheet name="SEPG-F-058 " sheetId="20" r:id="rId3"/>
    <sheet name="SEPG-059" sheetId="1" r:id="rId4"/>
    <sheet name="SEPG-F-060" sheetId="23" r:id="rId5"/>
    <sheet name="SEPG-F-061" sheetId="22" r:id="rId6"/>
    <sheet name="EPG-F-062" sheetId="6" r:id="rId7"/>
    <sheet name="SEPG-F-030" sheetId="5" r:id="rId8"/>
    <sheet name="CAMBIOS 2014-2015" sheetId="18" state="hidden" r:id="rId9"/>
    <sheet name="CAMBIOS 2015 - 2016" sheetId="19" state="hidden" r:id="rId10"/>
    <sheet name="DB" sheetId="14" state="hidden" r:id="rId11"/>
    <sheet name="Hoja1" sheetId="17" state="hidden" r:id="rId12"/>
    <sheet name="Cambios2017-2016" sheetId="25" r:id="rId13"/>
  </sheets>
  <externalReferences>
    <externalReference r:id="rId14"/>
  </externalReferences>
  <definedNames>
    <definedName name="¿TIENE_HERRAMIENTA_PARA_EJERCER_EL_CONTROL?">DB!$D$8:$D$10</definedName>
    <definedName name="A">DB!$J$5:$J$6</definedName>
    <definedName name="_xlnm.Print_Area" localSheetId="7">'SEPG-F-030'!$C$1:$Y$71</definedName>
    <definedName name="B">DB!$K$5:$K$6</definedName>
    <definedName name="CE">DB!$L$5:$L$6</definedName>
    <definedName name="EvidenciaSeguimiento">DB!$I$9:$I$10</definedName>
    <definedName name="EXISTENCONTROLES" localSheetId="0">[1]DB!$D$5:$D$6</definedName>
    <definedName name="EXISTENCONTROLES">DB!$D$5:$D$6</definedName>
    <definedName name="ExistenManuales">DB!$C$9:$C$10</definedName>
    <definedName name="FrecuenciaSeguim" localSheetId="0">[1]DB!$H$9:$H$10</definedName>
    <definedName name="FrecuenciaSeguim">DB!$H$9:$H$10</definedName>
    <definedName name="FrecuendiaSeguim">DB!$H$9:$H$10</definedName>
    <definedName name="HerramientaControl" localSheetId="0">[1]DB!$D$9:$D$10</definedName>
    <definedName name="HerramientaControl">DB!$D$9:$D$10</definedName>
    <definedName name="HerramientaEfectiva" localSheetId="0">[1]DB!$F$9:$F$10</definedName>
    <definedName name="HerramientaEfectiva">DB!$F$9:$F$10</definedName>
    <definedName name="IMPACTO" localSheetId="0">[1]DB!$H$5</definedName>
    <definedName name="IMPACTO">DB!$H$5</definedName>
    <definedName name="ManualesInstructivos" localSheetId="0">[1]DB!$E$9:$E$10</definedName>
    <definedName name="ManualesInstructivos">DB!$E$9:$E$10</definedName>
    <definedName name="OPCIONESDEMANEJO" localSheetId="0">[1]DB!$N$5:$N$8</definedName>
    <definedName name="OPCIONESDEMANEJO">DB!$N$5:$N$8</definedName>
    <definedName name="PROBABILIDAD" localSheetId="0">[1]DB!$G$5</definedName>
    <definedName name="PROBABILIDAD">DB!$G$5</definedName>
    <definedName name="ResponDefinidos" localSheetId="0">[1]DB!$G$9:$G$10</definedName>
    <definedName name="ResponDefinidos">DB!$G$9:$G$10</definedName>
    <definedName name="TieneHerramientaControl1">DB!$D$9:$D$10</definedName>
    <definedName name="TIPODERIESGO" localSheetId="0">[1]DB!$B$5:$B$11</definedName>
    <definedName name="TIPODERIESGO">DB!$B$5:$B$11</definedName>
    <definedName name="_xlnm.Print_Titles" localSheetId="6">'EPG-F-062'!$20:$22</definedName>
    <definedName name="_xlnm.Print_Titles" localSheetId="7">'SEPG-F-030'!$15:$17</definedName>
    <definedName name="_xlnm.Print_Titles" localSheetId="1">'SEPG-F-057'!$14:$16</definedName>
  </definedNames>
  <calcPr calcId="162913"/>
</workbook>
</file>

<file path=xl/calcChain.xml><?xml version="1.0" encoding="utf-8"?>
<calcChain xmlns="http://schemas.openxmlformats.org/spreadsheetml/2006/main">
  <c r="D33" i="23" l="1"/>
  <c r="F33" i="23"/>
  <c r="H33" i="23"/>
  <c r="J33" i="23"/>
  <c r="L33" i="23"/>
  <c r="N33" i="23"/>
  <c r="P33" i="23"/>
  <c r="R33" i="23"/>
  <c r="T33" i="23"/>
  <c r="V33" i="23"/>
  <c r="W34" i="23"/>
  <c r="V34" i="23"/>
  <c r="U34" i="23"/>
  <c r="T34" i="23"/>
  <c r="S34" i="23"/>
  <c r="R34" i="23"/>
  <c r="Q34" i="23"/>
  <c r="P34" i="23"/>
  <c r="O34" i="23"/>
  <c r="N34" i="23"/>
  <c r="M34" i="23"/>
  <c r="L34" i="23"/>
  <c r="J34" i="23"/>
  <c r="H34" i="23"/>
  <c r="F34" i="23"/>
  <c r="D34" i="23"/>
  <c r="J18" i="5" l="1"/>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R32" i="6"/>
  <c r="R31" i="6"/>
  <c r="R24" i="6"/>
  <c r="R25" i="6"/>
  <c r="R26" i="6"/>
  <c r="R27" i="6"/>
  <c r="R28" i="6"/>
  <c r="G41" i="9" l="1"/>
  <c r="B78" i="6"/>
  <c r="K77" i="6" s="1"/>
  <c r="Z71" i="1" l="1"/>
  <c r="R79" i="6" l="1"/>
  <c r="R66" i="5" l="1"/>
  <c r="K65" i="5"/>
  <c r="Z69" i="1"/>
  <c r="R77" i="6" s="1"/>
  <c r="O70" i="1"/>
  <c r="D30" i="23"/>
  <c r="C37" i="5"/>
  <c r="D37" i="5"/>
  <c r="E37" i="5"/>
  <c r="C40" i="5"/>
  <c r="D40" i="5"/>
  <c r="E40" i="5"/>
  <c r="C43" i="5"/>
  <c r="D43" i="5"/>
  <c r="E43" i="5"/>
  <c r="D46" i="5"/>
  <c r="E46" i="5"/>
  <c r="D49" i="5"/>
  <c r="E49" i="5"/>
  <c r="D52" i="5"/>
  <c r="E52" i="5"/>
  <c r="F52" i="5"/>
  <c r="D55" i="5"/>
  <c r="E55" i="5"/>
  <c r="F55" i="5"/>
  <c r="K55" i="5"/>
  <c r="L55" i="5"/>
  <c r="L56" i="5" s="1"/>
  <c r="M55" i="5"/>
  <c r="M56" i="5" s="1"/>
  <c r="N55" i="5"/>
  <c r="O55" i="5"/>
  <c r="D58" i="5"/>
  <c r="E58" i="5"/>
  <c r="F58" i="5"/>
  <c r="K58" i="5"/>
  <c r="L58" i="5"/>
  <c r="L59" i="5" s="1"/>
  <c r="M58" i="5"/>
  <c r="M59" i="5" s="1"/>
  <c r="N58" i="5"/>
  <c r="O58" i="5"/>
  <c r="C66" i="5"/>
  <c r="C20" i="20"/>
  <c r="R29" i="6"/>
  <c r="R30" i="6"/>
  <c r="U30" i="6" s="1"/>
  <c r="B77" i="6"/>
  <c r="R38" i="6"/>
  <c r="T36" i="6"/>
  <c r="R37" i="6"/>
  <c r="U37" i="6" s="1"/>
  <c r="AB37" i="6"/>
  <c r="AC37" i="6"/>
  <c r="T33" i="6"/>
  <c r="T29" i="6"/>
  <c r="T23" i="6"/>
  <c r="V18" i="1"/>
  <c r="I23" i="20"/>
  <c r="J23" i="20"/>
  <c r="K23" i="20"/>
  <c r="L23" i="20"/>
  <c r="I22" i="20"/>
  <c r="J22" i="20"/>
  <c r="K22" i="20"/>
  <c r="L22" i="20"/>
  <c r="I21" i="20"/>
  <c r="J21" i="20"/>
  <c r="K21" i="20"/>
  <c r="L21" i="20"/>
  <c r="I20" i="20"/>
  <c r="J20" i="20"/>
  <c r="K20" i="20"/>
  <c r="L20" i="20"/>
  <c r="I19" i="20"/>
  <c r="J19" i="20"/>
  <c r="K19" i="20"/>
  <c r="L19" i="20"/>
  <c r="I18" i="20"/>
  <c r="J18" i="20"/>
  <c r="K18" i="20"/>
  <c r="L18" i="20"/>
  <c r="W30" i="23"/>
  <c r="V30" i="23"/>
  <c r="U30" i="23"/>
  <c r="T30" i="23"/>
  <c r="S30" i="23"/>
  <c r="R30" i="23"/>
  <c r="Q30" i="23"/>
  <c r="P30" i="23"/>
  <c r="O30" i="23"/>
  <c r="N30" i="23"/>
  <c r="M30" i="23"/>
  <c r="L30" i="23"/>
  <c r="K30" i="23"/>
  <c r="J30" i="23"/>
  <c r="I30" i="23"/>
  <c r="H30" i="23"/>
  <c r="G30" i="23"/>
  <c r="F30" i="23"/>
  <c r="E30" i="23"/>
  <c r="C18" i="5"/>
  <c r="Y40" i="1"/>
  <c r="S48" i="6"/>
  <c r="C65" i="5"/>
  <c r="E9" i="5"/>
  <c r="D8" i="5"/>
  <c r="C8" i="5"/>
  <c r="C7" i="5"/>
  <c r="C6" i="5"/>
  <c r="Y27" i="1"/>
  <c r="E23" i="6" s="1"/>
  <c r="Y26" i="1"/>
  <c r="D23" i="6" s="1"/>
  <c r="R23" i="6"/>
  <c r="U24" i="6"/>
  <c r="AB24" i="6" s="1"/>
  <c r="Y65" i="1"/>
  <c r="Y64" i="1"/>
  <c r="D69" i="6" s="1"/>
  <c r="Y63" i="1"/>
  <c r="Z63" i="1" s="1"/>
  <c r="Y62" i="1"/>
  <c r="Z62" i="1" s="1"/>
  <c r="Y61" i="1"/>
  <c r="Z61" i="1" s="1"/>
  <c r="Y60" i="1"/>
  <c r="Z60" i="1" s="1"/>
  <c r="Y59" i="1"/>
  <c r="Z59" i="1" s="1"/>
  <c r="Y58" i="1"/>
  <c r="Z58" i="1" s="1"/>
  <c r="Y57" i="1"/>
  <c r="Z57" i="1" s="1"/>
  <c r="Y56" i="1"/>
  <c r="Z56" i="1" s="1"/>
  <c r="Y55" i="1"/>
  <c r="Z55" i="1" s="1"/>
  <c r="Y54" i="1"/>
  <c r="Z54" i="1" s="1"/>
  <c r="Y53" i="1"/>
  <c r="Y52" i="1"/>
  <c r="G55" i="5" s="1"/>
  <c r="G56" i="5" s="1"/>
  <c r="Y51" i="1"/>
  <c r="Z51" i="1" s="1"/>
  <c r="E64" i="6" s="1"/>
  <c r="Y50" i="1"/>
  <c r="Z50" i="1" s="1"/>
  <c r="D64" i="6" s="1"/>
  <c r="Y49" i="1"/>
  <c r="Z49" i="1" s="1"/>
  <c r="E61" i="6" s="1"/>
  <c r="Y48" i="1"/>
  <c r="Z48" i="1" s="1"/>
  <c r="D61" i="6" s="1"/>
  <c r="Y47" i="1"/>
  <c r="Y46" i="1"/>
  <c r="Z46" i="1" s="1"/>
  <c r="D58" i="6" s="1"/>
  <c r="Y45" i="1"/>
  <c r="H49" i="5" s="1"/>
  <c r="H50" i="5" s="1"/>
  <c r="Y44" i="1"/>
  <c r="D54" i="6" s="1"/>
  <c r="Y38" i="1"/>
  <c r="D45" i="6" s="1"/>
  <c r="Y36" i="1"/>
  <c r="Z36" i="1" s="1"/>
  <c r="D43" i="6" s="1"/>
  <c r="Y34" i="1"/>
  <c r="G34" i="5" s="1"/>
  <c r="G35" i="5" s="1"/>
  <c r="Y32" i="1"/>
  <c r="Z32" i="1" s="1"/>
  <c r="D37" i="6" s="1"/>
  <c r="Y30" i="1"/>
  <c r="D33" i="6" s="1"/>
  <c r="Y28" i="1"/>
  <c r="Z28" i="1" s="1"/>
  <c r="D30" i="6" s="1"/>
  <c r="B12" i="6"/>
  <c r="B8" i="9"/>
  <c r="B6" i="1" s="1"/>
  <c r="C7" i="1"/>
  <c r="G9" i="1"/>
  <c r="C12" i="6"/>
  <c r="B11" i="6"/>
  <c r="B10" i="6"/>
  <c r="B8" i="1"/>
  <c r="B10" i="9"/>
  <c r="D11" i="9"/>
  <c r="G13" i="6" s="1"/>
  <c r="V19" i="1"/>
  <c r="V17" i="1"/>
  <c r="Y41" i="1"/>
  <c r="AA40" i="1" s="1"/>
  <c r="Z41" i="1"/>
  <c r="E49" i="6" s="1"/>
  <c r="Y37" i="1"/>
  <c r="Y33" i="1"/>
  <c r="H31" i="5" s="1"/>
  <c r="H32" i="5" s="1"/>
  <c r="Y43" i="1"/>
  <c r="Y39" i="1"/>
  <c r="AA38" i="1" s="1"/>
  <c r="Y35" i="1"/>
  <c r="E39" i="6" s="1"/>
  <c r="Y31" i="1"/>
  <c r="Z31" i="1" s="1"/>
  <c r="E34" i="6" s="1"/>
  <c r="Y29" i="1"/>
  <c r="E29" i="6" s="1"/>
  <c r="D13" i="22"/>
  <c r="E13" i="22"/>
  <c r="F13" i="22"/>
  <c r="F33" i="22"/>
  <c r="F28" i="22"/>
  <c r="F23" i="22"/>
  <c r="F18" i="22"/>
  <c r="E33" i="22"/>
  <c r="E28" i="22"/>
  <c r="E23" i="22"/>
  <c r="E18" i="22"/>
  <c r="D33" i="22"/>
  <c r="D28" i="22"/>
  <c r="D23" i="22"/>
  <c r="D18" i="22"/>
  <c r="I24" i="20"/>
  <c r="J24" i="20"/>
  <c r="K24" i="20"/>
  <c r="L24" i="20"/>
  <c r="I25" i="20"/>
  <c r="J25" i="20"/>
  <c r="K25" i="20"/>
  <c r="L25" i="20"/>
  <c r="I26" i="20"/>
  <c r="J26" i="20"/>
  <c r="K26" i="20"/>
  <c r="L26" i="20"/>
  <c r="I27" i="20"/>
  <c r="J27" i="20"/>
  <c r="K27" i="20"/>
  <c r="L27" i="20"/>
  <c r="I28" i="20"/>
  <c r="J28" i="20"/>
  <c r="K28" i="20"/>
  <c r="L28" i="20"/>
  <c r="I29" i="20"/>
  <c r="J29" i="20"/>
  <c r="K29" i="20"/>
  <c r="L29" i="20"/>
  <c r="I30" i="20"/>
  <c r="J30" i="20"/>
  <c r="K30" i="20"/>
  <c r="L30" i="20"/>
  <c r="I31" i="20"/>
  <c r="J31" i="20"/>
  <c r="K31" i="20"/>
  <c r="L31" i="20"/>
  <c r="I32" i="20"/>
  <c r="J32" i="20"/>
  <c r="K32" i="20"/>
  <c r="L32" i="20"/>
  <c r="I33" i="20"/>
  <c r="J33" i="20"/>
  <c r="K33" i="20"/>
  <c r="L33" i="20"/>
  <c r="I34" i="20"/>
  <c r="J34" i="20"/>
  <c r="K34" i="20"/>
  <c r="L34" i="20"/>
  <c r="L17" i="20"/>
  <c r="K17" i="20"/>
  <c r="J17" i="20"/>
  <c r="I17" i="20"/>
  <c r="C18" i="20"/>
  <c r="D18" i="20"/>
  <c r="C19" i="20"/>
  <c r="D19" i="20"/>
  <c r="D20" i="20"/>
  <c r="C21" i="20"/>
  <c r="D21" i="20"/>
  <c r="C22" i="20"/>
  <c r="D22" i="20"/>
  <c r="C23" i="20"/>
  <c r="D23" i="20"/>
  <c r="C24" i="20"/>
  <c r="D24" i="20"/>
  <c r="C25" i="20"/>
  <c r="D25" i="20"/>
  <c r="C26" i="20"/>
  <c r="D26" i="20"/>
  <c r="C27" i="20"/>
  <c r="D27" i="20"/>
  <c r="C28" i="20"/>
  <c r="D28" i="20"/>
  <c r="C29" i="20"/>
  <c r="D29" i="20"/>
  <c r="C30" i="20"/>
  <c r="D30" i="20"/>
  <c r="C31" i="20"/>
  <c r="D31" i="20"/>
  <c r="C32" i="20"/>
  <c r="D32" i="20"/>
  <c r="C33" i="20"/>
  <c r="D33" i="20"/>
  <c r="C34" i="20"/>
  <c r="D34" i="20"/>
  <c r="D17" i="20"/>
  <c r="C17" i="20"/>
  <c r="B17" i="20"/>
  <c r="B79" i="6"/>
  <c r="C26" i="1"/>
  <c r="C23" i="6"/>
  <c r="B80" i="6"/>
  <c r="B81" i="6"/>
  <c r="B82" i="6"/>
  <c r="B83" i="6"/>
  <c r="B84" i="6"/>
  <c r="C67" i="5"/>
  <c r="C68" i="5"/>
  <c r="C69" i="5"/>
  <c r="D18" i="5"/>
  <c r="E18" i="5"/>
  <c r="D24" i="5"/>
  <c r="E24" i="5"/>
  <c r="D28" i="5"/>
  <c r="E28" i="5"/>
  <c r="D31" i="5"/>
  <c r="E31" i="5"/>
  <c r="D34" i="5"/>
  <c r="E34" i="5"/>
  <c r="E42" i="6"/>
  <c r="T48" i="6"/>
  <c r="Y42" i="1"/>
  <c r="Z42" i="1"/>
  <c r="D52" i="6"/>
  <c r="T51" i="6"/>
  <c r="T57" i="6"/>
  <c r="T60" i="6"/>
  <c r="T63" i="6"/>
  <c r="T66" i="6"/>
  <c r="T69" i="6"/>
  <c r="S57" i="6"/>
  <c r="S60" i="6"/>
  <c r="S63" i="6"/>
  <c r="S66" i="6"/>
  <c r="S69" i="6"/>
  <c r="AC69" i="6"/>
  <c r="AC70" i="6"/>
  <c r="AC71" i="6"/>
  <c r="AC66" i="6"/>
  <c r="AC67" i="6"/>
  <c r="AC68" i="6"/>
  <c r="AC63" i="6"/>
  <c r="AC64" i="6"/>
  <c r="AC65" i="6"/>
  <c r="AC60" i="6"/>
  <c r="AC61" i="6"/>
  <c r="AC62" i="6"/>
  <c r="AB60" i="6"/>
  <c r="AB61" i="6"/>
  <c r="AB62" i="6"/>
  <c r="R57" i="6"/>
  <c r="U57" i="6" s="1"/>
  <c r="AC57" i="6"/>
  <c r="R58" i="6"/>
  <c r="U58" i="6" s="1"/>
  <c r="AC58" i="6"/>
  <c r="AC59" i="6"/>
  <c r="AC54" i="6"/>
  <c r="R55" i="6"/>
  <c r="U55" i="6" s="1"/>
  <c r="AB55" i="6"/>
  <c r="AC55" i="6"/>
  <c r="AC51" i="6"/>
  <c r="R52" i="6"/>
  <c r="U52" i="6" s="1"/>
  <c r="AB52" i="6"/>
  <c r="AC52" i="6"/>
  <c r="AC53" i="6"/>
  <c r="R49" i="6"/>
  <c r="U49" i="6" s="1"/>
  <c r="AB49" i="6"/>
  <c r="AC49" i="6"/>
  <c r="AC50" i="6"/>
  <c r="R48" i="6"/>
  <c r="U48" i="6" s="1"/>
  <c r="K49" i="5" s="1"/>
  <c r="AC48" i="6"/>
  <c r="R50" i="6"/>
  <c r="U50" i="6" s="1"/>
  <c r="AB50" i="6"/>
  <c r="R46" i="6"/>
  <c r="U46" i="6" s="1"/>
  <c r="AB46" i="6"/>
  <c r="AC46" i="6"/>
  <c r="AC47" i="6"/>
  <c r="R42" i="6"/>
  <c r="U42" i="6" s="1"/>
  <c r="K37" i="5" s="1"/>
  <c r="AB42" i="6"/>
  <c r="AC43" i="6"/>
  <c r="R44" i="6"/>
  <c r="U44" i="6" s="1"/>
  <c r="AB44" i="6"/>
  <c r="AC44" i="6"/>
  <c r="R40" i="6"/>
  <c r="U40" i="6" s="1"/>
  <c r="AB40" i="6"/>
  <c r="AC40" i="6"/>
  <c r="AC41" i="6"/>
  <c r="R36" i="6"/>
  <c r="AC36" i="6"/>
  <c r="R33" i="6"/>
  <c r="U33" i="6" s="1"/>
  <c r="K28" i="5" s="1"/>
  <c r="R34" i="6"/>
  <c r="U34" i="6" s="1"/>
  <c r="AB34" i="6" s="1"/>
  <c r="AC34" i="6"/>
  <c r="AB69" i="6"/>
  <c r="AB70" i="6"/>
  <c r="AB71" i="6"/>
  <c r="AB66" i="6"/>
  <c r="AB67" i="6"/>
  <c r="AB68" i="6"/>
  <c r="AB63" i="6"/>
  <c r="AB64" i="6"/>
  <c r="AB65" i="6"/>
  <c r="AB57" i="6"/>
  <c r="AB58" i="6"/>
  <c r="AB59" i="6"/>
  <c r="R54" i="6"/>
  <c r="U54" i="6" s="1"/>
  <c r="AB54" i="6"/>
  <c r="AB56" i="6"/>
  <c r="R51" i="6"/>
  <c r="U51" i="6" s="1"/>
  <c r="K46" i="5" s="1"/>
  <c r="R53" i="6"/>
  <c r="U53" i="6" s="1"/>
  <c r="AB53" i="6"/>
  <c r="R45" i="6"/>
  <c r="U45" i="6" s="1"/>
  <c r="K40" i="5" s="1"/>
  <c r="AB45" i="6"/>
  <c r="R47" i="6"/>
  <c r="U47" i="6" s="1"/>
  <c r="AB47" i="6"/>
  <c r="R43" i="6"/>
  <c r="U43" i="6" s="1"/>
  <c r="AB43" i="6"/>
  <c r="R39" i="6"/>
  <c r="U39" i="6" s="1"/>
  <c r="K34" i="5" s="1"/>
  <c r="C69" i="6"/>
  <c r="C66" i="6"/>
  <c r="C63" i="6"/>
  <c r="C60" i="6"/>
  <c r="R71" i="6"/>
  <c r="U71" i="6" s="1"/>
  <c r="R70" i="6"/>
  <c r="U70" i="6" s="1"/>
  <c r="R69" i="6"/>
  <c r="U69" i="6" s="1"/>
  <c r="K52" i="5" s="1"/>
  <c r="R68" i="6"/>
  <c r="U68" i="6" s="1"/>
  <c r="R67" i="6"/>
  <c r="U67" i="6" s="1"/>
  <c r="R66" i="6"/>
  <c r="U66" i="6" s="1"/>
  <c r="R65" i="6"/>
  <c r="U65" i="6" s="1"/>
  <c r="R64" i="6"/>
  <c r="U64" i="6" s="1"/>
  <c r="R63" i="6"/>
  <c r="U63" i="6" s="1"/>
  <c r="R62" i="6"/>
  <c r="U62" i="6" s="1"/>
  <c r="R61" i="6"/>
  <c r="U61" i="6" s="1"/>
  <c r="R60" i="6"/>
  <c r="U60" i="6" s="1"/>
  <c r="R59" i="6"/>
  <c r="U59" i="6" s="1"/>
  <c r="R56" i="6"/>
  <c r="U56" i="6" s="1"/>
  <c r="T54" i="6"/>
  <c r="R41" i="6"/>
  <c r="U41" i="6" s="1"/>
  <c r="AB41" i="6"/>
  <c r="R35" i="6"/>
  <c r="U35" i="6" s="1"/>
  <c r="AB35" i="6"/>
  <c r="C48" i="1"/>
  <c r="C64" i="1"/>
  <c r="C62" i="1"/>
  <c r="C60" i="1"/>
  <c r="C58" i="1"/>
  <c r="C56" i="1"/>
  <c r="C54" i="1"/>
  <c r="C52" i="1"/>
  <c r="C50" i="1"/>
  <c r="C46" i="1"/>
  <c r="C44" i="1"/>
  <c r="C42" i="1"/>
  <c r="C40" i="1"/>
  <c r="C38" i="1"/>
  <c r="C36" i="1"/>
  <c r="C34" i="1"/>
  <c r="C32" i="1"/>
  <c r="C30" i="1"/>
  <c r="C28" i="1"/>
  <c r="C57" i="6"/>
  <c r="C54" i="6"/>
  <c r="C51" i="6"/>
  <c r="C48" i="6"/>
  <c r="C45" i="6"/>
  <c r="C42" i="6"/>
  <c r="C39" i="6"/>
  <c r="C36" i="6"/>
  <c r="C33" i="6"/>
  <c r="C29" i="6"/>
  <c r="B23" i="6"/>
  <c r="B26" i="1"/>
  <c r="K25" i="1"/>
  <c r="L25" i="1" s="1"/>
  <c r="M25" i="1" s="1"/>
  <c r="N25" i="1" s="1"/>
  <c r="O25" i="1" s="1"/>
  <c r="P25" i="1" s="1"/>
  <c r="Q25" i="1" s="1"/>
  <c r="R25" i="1" s="1"/>
  <c r="S25" i="1" s="1"/>
  <c r="T25" i="1" s="1"/>
  <c r="U25" i="1" s="1"/>
  <c r="V25" i="1" s="1"/>
  <c r="W25" i="1" s="1"/>
  <c r="X25" i="1" s="1"/>
  <c r="B18" i="20"/>
  <c r="B29" i="6"/>
  <c r="T45" i="6"/>
  <c r="AC45" i="6"/>
  <c r="AC35" i="6"/>
  <c r="AC33" i="6"/>
  <c r="T42" i="6"/>
  <c r="AC39" i="6"/>
  <c r="AC42" i="6"/>
  <c r="AC24" i="6"/>
  <c r="S42" i="6"/>
  <c r="S54" i="6"/>
  <c r="C24" i="5"/>
  <c r="B28" i="1"/>
  <c r="B33" i="6"/>
  <c r="D63" i="6"/>
  <c r="E57" i="6"/>
  <c r="W57" i="6" s="1"/>
  <c r="E69" i="6"/>
  <c r="W69" i="6" s="1"/>
  <c r="AA54" i="1"/>
  <c r="AB54" i="1" s="1"/>
  <c r="H24" i="5"/>
  <c r="H25" i="5" s="1"/>
  <c r="H18" i="5"/>
  <c r="H19" i="5" s="1"/>
  <c r="S45" i="6"/>
  <c r="U28" i="6"/>
  <c r="AB28" i="6" s="1"/>
  <c r="AB51" i="6"/>
  <c r="AC56" i="6"/>
  <c r="S51" i="6"/>
  <c r="AB48" i="6"/>
  <c r="AC28" i="6"/>
  <c r="AB30" i="6"/>
  <c r="AC30" i="6"/>
  <c r="AC29" i="6"/>
  <c r="B32" i="1"/>
  <c r="C31" i="5"/>
  <c r="B36" i="6"/>
  <c r="B20" i="20"/>
  <c r="B30" i="1"/>
  <c r="B19" i="20"/>
  <c r="C28" i="5"/>
  <c r="H34" i="5"/>
  <c r="H35" i="5" s="1"/>
  <c r="Z35" i="1"/>
  <c r="E40" i="6" s="1"/>
  <c r="C34" i="5"/>
  <c r="B39" i="6"/>
  <c r="B34" i="1"/>
  <c r="AC23" i="6"/>
  <c r="B21" i="20"/>
  <c r="B36" i="1"/>
  <c r="B42" i="6"/>
  <c r="B22" i="20"/>
  <c r="B45" i="6"/>
  <c r="B38" i="1"/>
  <c r="B24" i="9"/>
  <c r="B42" i="1" s="1"/>
  <c r="B23" i="20"/>
  <c r="B48" i="6"/>
  <c r="B40" i="1"/>
  <c r="F34" i="5"/>
  <c r="M22" i="20"/>
  <c r="N22" i="20" s="1"/>
  <c r="L22" i="9" s="1"/>
  <c r="F40" i="5" s="1"/>
  <c r="G52" i="5"/>
  <c r="G53" i="5" s="1"/>
  <c r="T39" i="6"/>
  <c r="Z29" i="1"/>
  <c r="E30" i="6" s="1"/>
  <c r="Z39" i="1"/>
  <c r="E46" i="6" s="1"/>
  <c r="Z37" i="1"/>
  <c r="E43" i="6" s="1"/>
  <c r="H37" i="5"/>
  <c r="H38" i="5" s="1"/>
  <c r="Z38" i="1"/>
  <c r="D46" i="6" s="1"/>
  <c r="G40" i="5"/>
  <c r="G41" i="5" s="1"/>
  <c r="Z47" i="1"/>
  <c r="E58" i="6" s="1"/>
  <c r="H52" i="5"/>
  <c r="H53" i="5" s="1"/>
  <c r="D48" i="6"/>
  <c r="G43" i="5"/>
  <c r="G44" i="5" s="1"/>
  <c r="Z44" i="1"/>
  <c r="D55" i="6" s="1"/>
  <c r="Z52" i="1"/>
  <c r="D67" i="6" s="1"/>
  <c r="G58" i="5"/>
  <c r="G59" i="5" s="1"/>
  <c r="E51" i="6"/>
  <c r="W51" i="6" s="1"/>
  <c r="L46" i="5" s="1"/>
  <c r="L47" i="5" s="1"/>
  <c r="Z45" i="1"/>
  <c r="E55" i="6" s="1"/>
  <c r="Z53" i="1"/>
  <c r="E67" i="6" s="1"/>
  <c r="H55" i="5"/>
  <c r="H56" i="5" s="1"/>
  <c r="Z65" i="1"/>
  <c r="E70" i="6" s="1"/>
  <c r="H58" i="5"/>
  <c r="H59" i="5" s="1"/>
  <c r="M19" i="20"/>
  <c r="N19" i="20" s="1"/>
  <c r="L19" i="9" s="1"/>
  <c r="F28" i="5" s="1"/>
  <c r="Z33" i="1"/>
  <c r="E37" i="6" s="1"/>
  <c r="E33" i="6"/>
  <c r="Z27" i="1"/>
  <c r="E24" i="6" s="1"/>
  <c r="M18" i="20"/>
  <c r="N18" i="20" s="1"/>
  <c r="L18" i="9" s="1"/>
  <c r="F24" i="5" s="1"/>
  <c r="E66" i="6"/>
  <c r="D66" i="6"/>
  <c r="V66" i="6" s="1"/>
  <c r="AA60" i="1"/>
  <c r="AB60" i="1" s="1"/>
  <c r="AA56" i="1"/>
  <c r="AB56" i="1" s="1"/>
  <c r="Z40" i="1"/>
  <c r="D49" i="6" s="1"/>
  <c r="AA32" i="1"/>
  <c r="AB32" i="1" s="1"/>
  <c r="D51" i="6"/>
  <c r="E45" i="6"/>
  <c r="W45" i="6" s="1"/>
  <c r="L40" i="5" s="1"/>
  <c r="L41" i="5" s="1"/>
  <c r="M29" i="20"/>
  <c r="N29" i="20" s="1"/>
  <c r="E48" i="6"/>
  <c r="G46" i="5"/>
  <c r="G47" i="5" s="1"/>
  <c r="H43" i="5"/>
  <c r="H44" i="5" s="1"/>
  <c r="H40" i="5"/>
  <c r="H41" i="5" s="1"/>
  <c r="M33" i="20"/>
  <c r="N33" i="20" s="1"/>
  <c r="D36" i="6"/>
  <c r="G31" i="5"/>
  <c r="G32" i="5" s="1"/>
  <c r="AA46" i="1"/>
  <c r="AB46" i="1" s="1"/>
  <c r="AA26" i="1"/>
  <c r="AB26" i="1" s="1"/>
  <c r="B25" i="9" l="1"/>
  <c r="C49" i="5" s="1"/>
  <c r="U29" i="6"/>
  <c r="S29" i="6"/>
  <c r="U36" i="6"/>
  <c r="S36" i="6"/>
  <c r="M32" i="20"/>
  <c r="N32" i="20" s="1"/>
  <c r="M20" i="20"/>
  <c r="N20" i="20" s="1"/>
  <c r="L20" i="9" s="1"/>
  <c r="F31" i="5" s="1"/>
  <c r="M21" i="20"/>
  <c r="N21" i="20" s="1"/>
  <c r="L21" i="9" s="1"/>
  <c r="F37" i="5" s="1"/>
  <c r="M23" i="20"/>
  <c r="N23" i="20" s="1"/>
  <c r="L23" i="9" s="1"/>
  <c r="F43" i="5" s="1"/>
  <c r="M28" i="20"/>
  <c r="N28" i="20" s="1"/>
  <c r="M26" i="20"/>
  <c r="N26" i="20" s="1"/>
  <c r="M24" i="20"/>
  <c r="N24" i="20" s="1"/>
  <c r="L24" i="9" s="1"/>
  <c r="F46" i="5" s="1"/>
  <c r="U23" i="6"/>
  <c r="S23" i="6"/>
  <c r="D39" i="6"/>
  <c r="B54" i="6"/>
  <c r="R65" i="5"/>
  <c r="B25" i="20"/>
  <c r="M27" i="20"/>
  <c r="N27" i="20" s="1"/>
  <c r="M25" i="20"/>
  <c r="N25" i="20" s="1"/>
  <c r="L25" i="9" s="1"/>
  <c r="F49" i="5" s="1"/>
  <c r="M34" i="20"/>
  <c r="N34" i="20" s="1"/>
  <c r="M31" i="20"/>
  <c r="N31" i="20" s="1"/>
  <c r="M30" i="20"/>
  <c r="N30" i="20" s="1"/>
  <c r="S33" i="6"/>
  <c r="V33" i="6" s="1"/>
  <c r="M28" i="5" s="1"/>
  <c r="M29" i="5" s="1"/>
  <c r="S39" i="6"/>
  <c r="AB39" i="6"/>
  <c r="AB33" i="6"/>
  <c r="W33" i="6"/>
  <c r="L28" i="5" s="1"/>
  <c r="L29" i="5" s="1"/>
  <c r="V48" i="6"/>
  <c r="M43" i="5" s="1"/>
  <c r="M44" i="5" s="1"/>
  <c r="I40" i="5"/>
  <c r="AB38" i="1"/>
  <c r="F46" i="6" s="1"/>
  <c r="AE30" i="6"/>
  <c r="AE29" i="6"/>
  <c r="W48" i="6"/>
  <c r="L43" i="5" s="1"/>
  <c r="L44" i="5" s="1"/>
  <c r="B44" i="1"/>
  <c r="B24" i="20"/>
  <c r="W66" i="6"/>
  <c r="B51" i="6"/>
  <c r="C46" i="5"/>
  <c r="B26" i="9"/>
  <c r="V63" i="6"/>
  <c r="AA42" i="1"/>
  <c r="AB42" i="1" s="1"/>
  <c r="Z34" i="1"/>
  <c r="D40" i="6" s="1"/>
  <c r="AA34" i="1"/>
  <c r="W39" i="6"/>
  <c r="AB40" i="1"/>
  <c r="I44" i="5" s="1"/>
  <c r="F48" i="6"/>
  <c r="I43" i="5"/>
  <c r="F45" i="6"/>
  <c r="AA52" i="1"/>
  <c r="E54" i="6"/>
  <c r="W54" i="6" s="1"/>
  <c r="L49" i="5" s="1"/>
  <c r="L50" i="5" s="1"/>
  <c r="H46" i="5"/>
  <c r="H47" i="5" s="1"/>
  <c r="Z64" i="1"/>
  <c r="D70" i="6" s="1"/>
  <c r="G49" i="5"/>
  <c r="G50" i="5" s="1"/>
  <c r="AA64" i="1"/>
  <c r="AA50" i="1"/>
  <c r="AA58" i="1"/>
  <c r="AB58" i="1" s="1"/>
  <c r="AA44" i="1"/>
  <c r="AA62" i="1"/>
  <c r="AB62" i="1" s="1"/>
  <c r="E60" i="6"/>
  <c r="W60" i="6" s="1"/>
  <c r="E63" i="6"/>
  <c r="W63" i="6" s="1"/>
  <c r="X63" i="6" s="1"/>
  <c r="Y63" i="6" s="1"/>
  <c r="Z43" i="1"/>
  <c r="E52" i="6" s="1"/>
  <c r="F58" i="6"/>
  <c r="I53" i="5"/>
  <c r="I46" i="5"/>
  <c r="F57" i="6"/>
  <c r="I52" i="5"/>
  <c r="G37" i="5"/>
  <c r="G38" i="5" s="1"/>
  <c r="D57" i="6"/>
  <c r="V57" i="6" s="1"/>
  <c r="M52" i="5" s="1"/>
  <c r="M53" i="5" s="1"/>
  <c r="AA48" i="1"/>
  <c r="D42" i="6"/>
  <c r="V42" i="6" s="1"/>
  <c r="M37" i="5" s="1"/>
  <c r="M38" i="5" s="1"/>
  <c r="D60" i="6"/>
  <c r="V60" i="6" s="1"/>
  <c r="I31" i="5"/>
  <c r="V45" i="6"/>
  <c r="M40" i="5" s="1"/>
  <c r="M41" i="5" s="1"/>
  <c r="AA36" i="1"/>
  <c r="V69" i="6"/>
  <c r="X69" i="6" s="1"/>
  <c r="Y69" i="6" s="1"/>
  <c r="O52" i="5" s="1"/>
  <c r="V54" i="6"/>
  <c r="M49" i="5" s="1"/>
  <c r="M50" i="5" s="1"/>
  <c r="V23" i="6"/>
  <c r="M18" i="5" s="1"/>
  <c r="M19" i="5" s="1"/>
  <c r="K18" i="5"/>
  <c r="AB23" i="6"/>
  <c r="W23" i="6"/>
  <c r="L18" i="5" s="1"/>
  <c r="L19" i="5" s="1"/>
  <c r="Z26" i="1"/>
  <c r="D24" i="6" s="1"/>
  <c r="G18" i="5"/>
  <c r="G19" i="5" s="1"/>
  <c r="G24" i="5"/>
  <c r="G25" i="5" s="1"/>
  <c r="Z30" i="1"/>
  <c r="D34" i="6" s="1"/>
  <c r="AA30" i="1"/>
  <c r="F36" i="6" s="1"/>
  <c r="G28" i="5"/>
  <c r="G29" i="5" s="1"/>
  <c r="D29" i="6"/>
  <c r="AA28" i="1"/>
  <c r="W29" i="6"/>
  <c r="L24" i="5" s="1"/>
  <c r="L25" i="5" s="1"/>
  <c r="W42" i="6"/>
  <c r="L37" i="5" s="1"/>
  <c r="L38" i="5" s="1"/>
  <c r="F23" i="6"/>
  <c r="I18" i="5"/>
  <c r="F24" i="6"/>
  <c r="I19" i="5"/>
  <c r="I32" i="5"/>
  <c r="F37" i="6"/>
  <c r="E36" i="6"/>
  <c r="W36" i="6" s="1"/>
  <c r="L31" i="5" s="1"/>
  <c r="L32" i="5" s="1"/>
  <c r="H28" i="5"/>
  <c r="H29" i="5" s="1"/>
  <c r="V36" i="6"/>
  <c r="V51" i="6"/>
  <c r="M46" i="5" s="1"/>
  <c r="M47" i="5" s="1"/>
  <c r="K43" i="5"/>
  <c r="M17" i="20"/>
  <c r="N17" i="20" s="1"/>
  <c r="L17" i="9" s="1"/>
  <c r="F18" i="5" s="1"/>
  <c r="X45" i="6"/>
  <c r="N40" i="5" s="1"/>
  <c r="L52" i="5"/>
  <c r="L53" i="5" s="1"/>
  <c r="F49" i="6" l="1"/>
  <c r="K31" i="5"/>
  <c r="AB36" i="6"/>
  <c r="F51" i="6"/>
  <c r="K24" i="5"/>
  <c r="AB29" i="6"/>
  <c r="X66" i="6"/>
  <c r="V29" i="6"/>
  <c r="M24" i="5" s="1"/>
  <c r="M25" i="5" s="1"/>
  <c r="V39" i="6"/>
  <c r="M34" i="5" s="1"/>
  <c r="M35" i="5" s="1"/>
  <c r="X60" i="6"/>
  <c r="X48" i="6"/>
  <c r="N43" i="5" s="1"/>
  <c r="X54" i="6"/>
  <c r="N49" i="5" s="1"/>
  <c r="C52" i="5"/>
  <c r="B46" i="1"/>
  <c r="B26" i="20"/>
  <c r="B57" i="6"/>
  <c r="B27" i="9"/>
  <c r="L34" i="5"/>
  <c r="L35" i="5" s="1"/>
  <c r="I41" i="5"/>
  <c r="AB34" i="1"/>
  <c r="F39" i="6"/>
  <c r="I34" i="5"/>
  <c r="AB50" i="1"/>
  <c r="F64" i="6" s="1"/>
  <c r="F63" i="6"/>
  <c r="F69" i="6"/>
  <c r="AB64" i="1"/>
  <c r="I58" i="5"/>
  <c r="AB44" i="1"/>
  <c r="F54" i="6"/>
  <c r="I49" i="5"/>
  <c r="F66" i="6"/>
  <c r="I55" i="5"/>
  <c r="AB52" i="1"/>
  <c r="I37" i="5"/>
  <c r="AB36" i="1"/>
  <c r="F42" i="6"/>
  <c r="F52" i="6"/>
  <c r="I47" i="5"/>
  <c r="F60" i="6"/>
  <c r="AB48" i="1"/>
  <c r="F61" i="6" s="1"/>
  <c r="X57" i="6"/>
  <c r="Y57" i="6" s="1"/>
  <c r="F33" i="6"/>
  <c r="X33" i="6"/>
  <c r="N28" i="5" s="1"/>
  <c r="AB30" i="1"/>
  <c r="I28" i="5"/>
  <c r="AB28" i="1"/>
  <c r="I24" i="5"/>
  <c r="F29" i="6"/>
  <c r="X51" i="6"/>
  <c r="N46" i="5" s="1"/>
  <c r="X42" i="6"/>
  <c r="Y42" i="6" s="1"/>
  <c r="O37" i="5" s="1"/>
  <c r="X29" i="6"/>
  <c r="N24" i="5" s="1"/>
  <c r="N52" i="5"/>
  <c r="X36" i="6"/>
  <c r="N31" i="5" s="1"/>
  <c r="X23" i="6"/>
  <c r="Y23" i="6" s="1"/>
  <c r="O18" i="5" s="1"/>
  <c r="M31" i="5"/>
  <c r="M32" i="5" s="1"/>
  <c r="Y45" i="6"/>
  <c r="O40" i="5" s="1"/>
  <c r="Y60" i="6" l="1"/>
  <c r="Y66" i="6"/>
  <c r="X39" i="6"/>
  <c r="Y39" i="6" s="1"/>
  <c r="O34" i="5" s="1"/>
  <c r="Y48" i="6"/>
  <c r="O43" i="5" s="1"/>
  <c r="Y54" i="6"/>
  <c r="O49" i="5" s="1"/>
  <c r="B28" i="9"/>
  <c r="B60" i="6"/>
  <c r="B48" i="1"/>
  <c r="B27" i="20"/>
  <c r="C55" i="5"/>
  <c r="I35" i="5"/>
  <c r="F40" i="6"/>
  <c r="I56" i="5"/>
  <c r="F67" i="6"/>
  <c r="I50" i="5"/>
  <c r="F55" i="6"/>
  <c r="F70" i="6"/>
  <c r="I59" i="5"/>
  <c r="F43" i="6"/>
  <c r="I38" i="5"/>
  <c r="Y33" i="6"/>
  <c r="O28" i="5" s="1"/>
  <c r="Y29" i="6"/>
  <c r="O24" i="5" s="1"/>
  <c r="I29" i="5"/>
  <c r="F34" i="6"/>
  <c r="F30" i="6"/>
  <c r="I25" i="5"/>
  <c r="Y51" i="6"/>
  <c r="O46" i="5" s="1"/>
  <c r="N37" i="5"/>
  <c r="Y36" i="6"/>
  <c r="O31" i="5" s="1"/>
  <c r="N18" i="5"/>
  <c r="N34" i="5" l="1"/>
  <c r="B28" i="20"/>
  <c r="C58" i="5"/>
  <c r="B29" i="9"/>
  <c r="B63" i="6"/>
  <c r="B50" i="1"/>
  <c r="B29" i="20" l="1"/>
  <c r="B30" i="9"/>
  <c r="B66" i="6"/>
  <c r="B52" i="1"/>
  <c r="B30" i="20" l="1"/>
  <c r="B54" i="1"/>
  <c r="B31" i="9"/>
  <c r="B69" i="6"/>
  <c r="B32" i="9" l="1"/>
  <c r="B31" i="20"/>
  <c r="B56" i="1"/>
  <c r="B33" i="9" l="1"/>
  <c r="B32" i="20"/>
  <c r="B58" i="1"/>
  <c r="B33" i="20" l="1"/>
  <c r="B34" i="9"/>
  <c r="B60" i="1"/>
  <c r="B62" i="1" l="1"/>
  <c r="B35" i="9"/>
  <c r="B64" i="1" s="1"/>
  <c r="B34" i="20"/>
</calcChain>
</file>

<file path=xl/comments1.xml><?xml version="1.0" encoding="utf-8"?>
<comments xmlns="http://schemas.openxmlformats.org/spreadsheetml/2006/main">
  <authors>
    <author>user</author>
    <author>Laura Milena  Ayala Cuervo</author>
    <author>Monica Viviana Parra Segura</author>
    <author>VIVI</author>
    <author xml:space="preserve">Mónica Viviana Parra </author>
  </authors>
  <commentList>
    <comment ref="B7" authorId="0" shapeId="0">
      <text>
        <r>
          <rPr>
            <sz val="12"/>
            <color indexed="8"/>
            <rFont val="Arial"/>
            <family val="2"/>
          </rPr>
          <t>Digite el nombre del proceso al cual se le evaluaran los riesgos.</t>
        </r>
        <r>
          <rPr>
            <sz val="8"/>
            <color indexed="8"/>
            <rFont val="Arial"/>
            <family val="2"/>
          </rPr>
          <t xml:space="preserve">
</t>
        </r>
      </text>
    </comment>
    <comment ref="C9" authorId="1" shapeId="0">
      <text>
        <r>
          <rPr>
            <b/>
            <sz val="11"/>
            <color indexed="81"/>
            <rFont val="Arial Narrow"/>
            <family val="2"/>
          </rPr>
          <t>Digite la fecha en la cual se realizara la actividad.</t>
        </r>
        <r>
          <rPr>
            <sz val="9"/>
            <color indexed="81"/>
            <rFont val="Tahoma"/>
            <family val="2"/>
          </rPr>
          <t xml:space="preserve">
</t>
        </r>
      </text>
    </comment>
    <comment ref="D10" authorId="0" shapeId="0">
      <text>
        <r>
          <rPr>
            <sz val="12"/>
            <color indexed="8"/>
            <rFont val="Arial"/>
            <family val="2"/>
          </rPr>
          <t xml:space="preserve">Digite el objetivo del proceso al cual se le evaluaran los riesgos.
</t>
        </r>
      </text>
    </comment>
    <comment ref="D11" authorId="2" shapeId="0">
      <text>
        <r>
          <rPr>
            <b/>
            <sz val="10"/>
            <color indexed="81"/>
            <rFont val="Arial Narrow"/>
            <family val="2"/>
          </rPr>
          <t>Digite el objetivo del proceso al cual se le evaluaran los riesgos</t>
        </r>
        <r>
          <rPr>
            <b/>
            <sz val="9"/>
            <color indexed="81"/>
            <rFont val="Tahoma"/>
            <family val="2"/>
          </rPr>
          <t>.</t>
        </r>
      </text>
    </comment>
    <comment ref="B13" authorId="3" shapeId="0">
      <text>
        <r>
          <rPr>
            <b/>
            <sz val="12"/>
            <color indexed="81"/>
            <rFont val="Tahoma"/>
            <family val="2"/>
          </rPr>
          <t>Elemento de control, que permite establecer el lineamiento estratégico que orienta las decisiones de la Entidad Publica, frente a los riesgos que pueden afectar el cumplimiento de sus objetivos producto de la observación, distinción y análisis del conjunto de circunstancias internas y externas que puedan generar eventos que originen oportunidades o afecten el cumplimiento de su función, misión y objetivos institucionales</t>
        </r>
      </text>
    </comment>
    <comment ref="E14" authorId="4" shapeId="0">
      <text>
        <r>
          <rPr>
            <b/>
            <sz val="9"/>
            <color indexed="81"/>
            <rFont val="Tahoma"/>
            <family val="2"/>
          </rPr>
          <t>Relacionados con estructura, cultura organizacional, el modelo de operación, el cumplimiento de los planes y programas, los sistemas de información, los procesos y procedimientos, los recursos humanos y económicos con los que cuenta una entidad.</t>
        </r>
        <r>
          <rPr>
            <sz val="9"/>
            <color indexed="81"/>
            <rFont val="Tahoma"/>
            <family val="2"/>
          </rPr>
          <t xml:space="preserve">
</t>
        </r>
      </text>
    </comment>
  </commentList>
</comments>
</file>

<file path=xl/comments2.xml><?xml version="1.0" encoding="utf-8"?>
<comments xmlns="http://schemas.openxmlformats.org/spreadsheetml/2006/main">
  <authors>
    <author>user</author>
    <author>Pilou</author>
    <author>Monica Viviana Parra Segura</author>
  </authors>
  <commentList>
    <comment ref="C14" authorId="0" shapeId="0">
      <text>
        <r>
          <rPr>
            <sz val="12"/>
            <color indexed="81"/>
            <rFont val="Tahoma"/>
            <family val="2"/>
          </rPr>
          <t xml:space="preserve">Posibilidad de que suceda algún evento en el que por acción u omisión se use el poder para desviar la gestion de lo público hacia un beneficio privado, que tendrá un impacto sobre los objetivos institucionales o del proceso. </t>
        </r>
      </text>
    </comment>
    <comment ref="D14" authorId="0" shapeId="0">
      <text>
        <r>
          <rPr>
            <sz val="12"/>
            <color indexed="81"/>
            <rFont val="Tahoma"/>
            <family val="2"/>
          </rPr>
          <t xml:space="preserve">Se refiere a las características generales o las formas en que se observa o manifiesta el riesgo identificado.
</t>
        </r>
      </text>
    </comment>
    <comment ref="I14" authorId="0" shapeId="0">
      <text>
        <r>
          <rPr>
            <sz val="12"/>
            <color indexed="81"/>
            <rFont val="Tahoma"/>
            <family val="2"/>
          </rPr>
          <t>Constituyen las consecuencias de la ocurrencia del riesgo sobre los
objetivos de la entidad;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t>
        </r>
      </text>
    </comment>
    <comment ref="L14" authorId="0" shapeId="0">
      <text>
        <r>
          <rPr>
            <b/>
            <sz val="12"/>
            <color indexed="81"/>
            <rFont val="Tahoma"/>
            <family val="2"/>
          </rPr>
          <t>Para verificar si este riesgo corresponde a un riesgo insitucional o a un riesgo de corrupcion, por favor diligenciar las preguntas del Cuadro de Riesgo de Corrupción</t>
        </r>
        <r>
          <rPr>
            <sz val="12"/>
            <color indexed="81"/>
            <rFont val="Tahoma"/>
            <family val="2"/>
          </rPr>
          <t xml:space="preserve">
</t>
        </r>
      </text>
    </comment>
    <comment ref="B17" authorId="1" shapeId="0">
      <text>
        <r>
          <rPr>
            <b/>
            <sz val="9"/>
            <color indexed="81"/>
            <rFont val="Tahoma"/>
            <family val="2"/>
          </rPr>
          <t>Modificar el consecutivo para cada proceso.</t>
        </r>
      </text>
    </comment>
    <comment ref="L17" authorId="2" shapeId="0">
      <text>
        <r>
          <rPr>
            <b/>
            <sz val="10"/>
            <color indexed="81"/>
            <rFont val="Arial"/>
            <family val="2"/>
          </rPr>
          <t>Para verificar si este riesgo corresponde a un riesgo insitucional o a un riesgo de corrupcion, por favor diligenciar las preguntas del Cuadro de Riesgo de Corrupción</t>
        </r>
      </text>
    </comment>
    <comment ref="L18" authorId="2" shapeId="0">
      <text>
        <r>
          <rPr>
            <b/>
            <sz val="10"/>
            <color indexed="81"/>
            <rFont val="Arial"/>
            <family val="2"/>
          </rPr>
          <t>Para verificar si este riesgo corresponde a un riesgo insitucional o a un riesgo de corrupcion, por favor diligenciar las preguntas del Cuadro de Riesgo de Corrupción</t>
        </r>
      </text>
    </comment>
    <comment ref="L19" authorId="2" shapeId="0">
      <text>
        <r>
          <rPr>
            <b/>
            <sz val="10"/>
            <color indexed="81"/>
            <rFont val="Arial"/>
            <family val="2"/>
          </rPr>
          <t>Para verificar si este riesgo corresponde a un riesgo insitucional o a un riesgo de corrupcion, por favor diligenciar las preguntas del Cuadro de Riesgo de Corrupción</t>
        </r>
      </text>
    </comment>
    <comment ref="L20" authorId="2" shapeId="0">
      <text>
        <r>
          <rPr>
            <b/>
            <sz val="10"/>
            <color indexed="81"/>
            <rFont val="Arial"/>
            <family val="2"/>
          </rPr>
          <t>Para verificar si este riesgo corresponde a un riesgo insitucional o a un riesgo de corrupcion, por favor diligenciar las preguntas del Cuadro de Riesgo de Corrupción</t>
        </r>
      </text>
    </comment>
    <comment ref="L21" authorId="2" shapeId="0">
      <text>
        <r>
          <rPr>
            <b/>
            <sz val="10"/>
            <color indexed="81"/>
            <rFont val="Arial"/>
            <family val="2"/>
          </rPr>
          <t>Para verificar si este riesgo corresponde a un riesgo insitucional o a un riesgo de corrupcion, por favor diligenciar las preguntas del Cuadro de Riesgo de Corrupción</t>
        </r>
      </text>
    </comment>
    <comment ref="L22" authorId="2" shapeId="0">
      <text>
        <r>
          <rPr>
            <b/>
            <sz val="10"/>
            <color indexed="81"/>
            <rFont val="Arial"/>
            <family val="2"/>
          </rPr>
          <t>Para verificar si este riesgo corresponde a un riesgo insitucional o a un riesgo de corrupcion, por favor diligenciar las preguntas del Cuadro de Riesgo de Corrupción</t>
        </r>
      </text>
    </comment>
    <comment ref="L23" authorId="2" shapeId="0">
      <text>
        <r>
          <rPr>
            <b/>
            <sz val="10"/>
            <color indexed="81"/>
            <rFont val="Arial"/>
            <family val="2"/>
          </rPr>
          <t>Para verificar si este riesgo corresponde a un riesgo insitucional o a un riesgo de corrupcion, por favor diligenciar las preguntas del Cuadro de Riesgo de Corrupción</t>
        </r>
      </text>
    </comment>
    <comment ref="L24" authorId="2" shapeId="0">
      <text>
        <r>
          <rPr>
            <b/>
            <sz val="10"/>
            <color indexed="81"/>
            <rFont val="Arial"/>
            <family val="2"/>
          </rPr>
          <t>Para verificar si este riesgo corresponde a un riesgo insitucional o a un riesgo de corrupcion, por favor diligenciar las preguntas del Cuadro de Riesgo de Corrupción</t>
        </r>
      </text>
    </comment>
    <comment ref="L25" authorId="2" shapeId="0">
      <text>
        <r>
          <rPr>
            <b/>
            <sz val="10"/>
            <color indexed="81"/>
            <rFont val="Arial"/>
            <family val="2"/>
          </rPr>
          <t>Para verificar si este riesgo corresponde a un riesgo insitucional o a un riesgo de corrupcion, por favor diligenciar las preguntas del Cuadro de Riesgo de Corrupción</t>
        </r>
      </text>
    </comment>
  </commentList>
</comments>
</file>

<file path=xl/comments3.xml><?xml version="1.0" encoding="utf-8"?>
<comments xmlns="http://schemas.openxmlformats.org/spreadsheetml/2006/main">
  <authors>
    <author>user</author>
  </authors>
  <commentList>
    <comment ref="C14" authorId="0" shapeId="0">
      <text>
        <r>
          <rPr>
            <sz val="12"/>
            <color indexed="81"/>
            <rFont val="Tahoma"/>
            <family val="2"/>
          </rPr>
          <t xml:space="preserve">Posibilidad de que suceda algún evento en el que por acción u omisión se use el poder para desviar la gestion de lo público hacia un beneficio privado, que tendrá un impacto sobre los objetivos institucionales o del proceso. </t>
        </r>
      </text>
    </comment>
    <comment ref="D14" authorId="0" shapeId="0">
      <text>
        <r>
          <rPr>
            <sz val="12"/>
            <color indexed="81"/>
            <rFont val="Tahoma"/>
            <family val="2"/>
          </rPr>
          <t xml:space="preserve">Se refiere a las características generales o las formas en que se observa o manifiesta el riesgo identificado.
</t>
        </r>
      </text>
    </comment>
    <comment ref="N14" authorId="0" shapeId="0">
      <text>
        <r>
          <rPr>
            <b/>
            <sz val="12"/>
            <color indexed="81"/>
            <rFont val="Tahoma"/>
            <family val="2"/>
          </rPr>
          <t>Estratégico</t>
        </r>
        <r>
          <rPr>
            <sz val="12"/>
            <color indexed="81"/>
            <rFont val="Tahoma"/>
            <family val="2"/>
          </rPr>
          <t xml:space="preserve">: 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
</t>
        </r>
        <r>
          <rPr>
            <b/>
            <sz val="12"/>
            <color indexed="81"/>
            <rFont val="Tahoma"/>
            <family val="2"/>
          </rPr>
          <t>Operativos:</t>
        </r>
        <r>
          <rPr>
            <sz val="12"/>
            <color indexed="81"/>
            <rFont val="Tahoma"/>
            <family val="2"/>
          </rPr>
          <t xml:space="preserve"> Comprenden riesgos provenientes del funcionamiento y operatividad de los sistemas de información institucional, de la definición de los procesos, de la estructura de la entidad, de la articulación entre dependencias.
</t>
        </r>
        <r>
          <rPr>
            <b/>
            <sz val="12"/>
            <color indexed="81"/>
            <rFont val="Tahoma"/>
            <family val="2"/>
          </rPr>
          <t>Financieros :</t>
        </r>
        <r>
          <rPr>
            <sz val="12"/>
            <color indexed="81"/>
            <rFont val="Tahoma"/>
            <family val="2"/>
          </rPr>
          <t xml:space="preserve"> Se relacionan con el manejo de los recursos de la entidad que incluyen: la ejecución presupuestal, la elaboración de los estados financieros, los pagos, manejos de excedentes de tesorería y el manejo sobre los bienes.
</t>
        </r>
        <r>
          <rPr>
            <b/>
            <sz val="12"/>
            <color indexed="81"/>
            <rFont val="Tahoma"/>
            <family val="2"/>
          </rPr>
          <t>Cumplimiento :</t>
        </r>
        <r>
          <rPr>
            <sz val="12"/>
            <color indexed="81"/>
            <rFont val="Tahoma"/>
            <family val="2"/>
          </rPr>
          <t xml:space="preserve"> Se asocian con la capacidad de la entidad para cumplir con los requisitos legales, contractuales, de ética pública y en general con su compromiso ante la comunidad.
</t>
        </r>
        <r>
          <rPr>
            <b/>
            <sz val="12"/>
            <color indexed="81"/>
            <rFont val="Tahoma"/>
            <family val="2"/>
          </rPr>
          <t>Tecnología :</t>
        </r>
        <r>
          <rPr>
            <sz val="12"/>
            <color indexed="81"/>
            <rFont val="Tahoma"/>
            <family val="2"/>
          </rPr>
          <t xml:space="preserve"> Están relacionados con la capacidad tecnológica de la Entidad para satisfacer sus necesidades actuales y futuras y el cumplimiento de la misión.
</t>
        </r>
        <r>
          <rPr>
            <b/>
            <sz val="12"/>
            <color indexed="81"/>
            <rFont val="Tahoma"/>
            <family val="2"/>
          </rPr>
          <t>Riesgos de Imagen</t>
        </r>
        <r>
          <rPr>
            <sz val="12"/>
            <color indexed="81"/>
            <rFont val="Tahoma"/>
            <family val="2"/>
          </rPr>
          <t xml:space="preserve">: Están relacionados con la percepción y la confianza por parte de la ciudadanía hacia la institución.
</t>
        </r>
        <r>
          <rPr>
            <b/>
            <sz val="12"/>
            <color indexed="81"/>
            <rFont val="Tahoma"/>
            <family val="2"/>
          </rPr>
          <t>Riesgos Técnicos:</t>
        </r>
        <r>
          <rPr>
            <sz val="12"/>
            <color indexed="81"/>
            <rFont val="Tahoma"/>
            <family val="2"/>
          </rPr>
          <t xml:space="preserve"> Asociados al manejo de los proyectos. Identifican posibles problemas de diseños, calidad, requisitos, aplicabilidad, rendimiento y fiabilidad,  implementación y/o aplicación de políticas para puesta en marcha de los proyectos
</t>
        </r>
      </text>
    </comment>
  </commentList>
</comments>
</file>

<file path=xl/comments4.xml><?xml version="1.0" encoding="utf-8"?>
<comments xmlns="http://schemas.openxmlformats.org/spreadsheetml/2006/main">
  <authors>
    <author>user</author>
  </authors>
  <commentList>
    <comment ref="B15" authorId="0" shapeId="0">
      <text>
        <r>
          <rPr>
            <b/>
            <sz val="12"/>
            <color indexed="81"/>
            <rFont val="Tahoma"/>
            <family val="2"/>
          </rPr>
          <t>La posibilidad de ocurrencia del riesgo; esta puede ser medida con criterios de Frecuencia, si se ha materializado (No. De veces en un tiempo determinado.), o de Factibilidad teniendo en cuenta la presencia de factores internos y externos que pueden propiciar el riesgo, aunque este no se haya materializado.
Raro:Puede ocurrir solo en circunstancias excepcionales.(No se ha presentado en los últimos 5 años.)
Improbable:  El evento puede ocurrir en algún momento. (Al menos de una vez en los últimos 5 años.)
Posible: Podría ocurrir en algún momento.(Al menos de una vez en los últimos 2 años.)
Probable: Probablemente ocurriría en la mayoría de las circunstancias.(Al menos de una vez en el último año.)
Casi Seguro: Se espera que ocurra en la mayoría de las circunstancias.(Más de una vez al año.)</t>
        </r>
      </text>
    </comment>
    <comment ref="L15" authorId="0" shapeId="0">
      <text>
        <r>
          <rPr>
            <b/>
            <sz val="12"/>
            <color indexed="81"/>
            <rFont val="Arial"/>
            <family val="2"/>
          </rPr>
          <t>Para definir el impacto es necesario diligenciar por cada riesgo el "FORMATO PARA DETERMINAR IMPACTO DE CORRUPCION" y colocar el valor del impacto en la casilla"I" de este formulario.</t>
        </r>
      </text>
    </comment>
  </commentList>
</comments>
</file>

<file path=xl/comments5.xml><?xml version="1.0" encoding="utf-8"?>
<comments xmlns="http://schemas.openxmlformats.org/spreadsheetml/2006/main">
  <authors>
    <author>Monica Viviana Parra Segura</author>
  </authors>
  <commentList>
    <comment ref="C33" authorId="0" shapeId="0">
      <text>
        <r>
          <rPr>
            <b/>
            <sz val="9"/>
            <color indexed="81"/>
            <rFont val="Tahoma"/>
            <family val="2"/>
          </rPr>
          <t>Rangos de calificación según Guia de la Presidencia de la Republica. Ver Manual de Riesgos ANI Version 2017</t>
        </r>
        <r>
          <rPr>
            <sz val="9"/>
            <color indexed="81"/>
            <rFont val="Tahoma"/>
            <family val="2"/>
          </rPr>
          <t xml:space="preserve">
</t>
        </r>
      </text>
    </comment>
  </commentList>
</comments>
</file>

<file path=xl/comments6.xml><?xml version="1.0" encoding="utf-8"?>
<comments xmlns="http://schemas.openxmlformats.org/spreadsheetml/2006/main">
  <authors>
    <author xml:space="preserve">Mónica Viviana Parra </author>
  </authors>
  <commentList>
    <comment ref="I13" authorId="0" shapeId="0">
      <text>
        <r>
          <rPr>
            <b/>
            <sz val="9"/>
            <color indexed="81"/>
            <rFont val="Tahoma"/>
            <family val="2"/>
          </rPr>
          <t xml:space="preserve">Riesgo ascendente: a Mayor nivel de zona mayor riesgo)
</t>
        </r>
      </text>
    </comment>
  </commentList>
</comments>
</file>

<file path=xl/comments7.xml><?xml version="1.0" encoding="utf-8"?>
<comments xmlns="http://schemas.openxmlformats.org/spreadsheetml/2006/main">
  <authors>
    <author>Monica Viviana Parra Segura</author>
    <author>user</author>
    <author>hvanegas</author>
  </authors>
  <commentList>
    <comment ref="Z20" authorId="0" shapeId="0">
      <text>
        <r>
          <rPr>
            <b/>
            <sz val="9"/>
            <color indexed="81"/>
            <rFont val="Tahoma"/>
            <family val="2"/>
          </rPr>
          <t>Mónica Viviana Parra Segura:</t>
        </r>
        <r>
          <rPr>
            <sz val="9"/>
            <color indexed="81"/>
            <rFont val="Tahoma"/>
            <family val="2"/>
          </rPr>
          <t xml:space="preserve">
Espacio utilizado solo por la Gerencia de Riesgos, posterior al ejercicio del  de construcción de mapa total del proceso. .Valida disminución de cuadrantes en zona de Riesgo para casos especiales.</t>
        </r>
      </text>
    </comment>
    <comment ref="U21" authorId="0" shapeId="0">
      <text>
        <r>
          <rPr>
            <b/>
            <sz val="9"/>
            <color indexed="81"/>
            <rFont val="Tahoma"/>
            <family val="2"/>
          </rPr>
          <t>Mónica Viviana Parra Segura:</t>
        </r>
        <r>
          <rPr>
            <sz val="9"/>
            <color indexed="81"/>
            <rFont val="Tahoma"/>
            <family val="2"/>
          </rPr>
          <t xml:space="preserve">
</t>
        </r>
      </text>
    </comment>
    <comment ref="F22" authorId="1" shapeId="0">
      <text>
        <r>
          <rPr>
            <b/>
            <sz val="12"/>
            <color indexed="81"/>
            <rFont val="Tahoma"/>
            <family val="2"/>
          </rPr>
          <t>Resultado de cruzar el  impacto Vs. La probabilidad.</t>
        </r>
      </text>
    </comment>
    <comment ref="G22" authorId="0" shapeId="0">
      <text>
        <r>
          <rPr>
            <b/>
            <sz val="14"/>
            <color indexed="81"/>
            <rFont val="Tahoma"/>
            <family val="2"/>
          </rPr>
          <t>TIPO DE CONTROL:</t>
        </r>
        <r>
          <rPr>
            <sz val="14"/>
            <color indexed="81"/>
            <rFont val="Tahoma"/>
            <family val="2"/>
          </rPr>
          <t xml:space="preserve">
</t>
        </r>
        <r>
          <rPr>
            <b/>
            <sz val="14"/>
            <color indexed="81"/>
            <rFont val="Tahoma"/>
            <family val="2"/>
          </rPr>
          <t>Preventivos:</t>
        </r>
        <r>
          <rPr>
            <sz val="14"/>
            <color indexed="81"/>
            <rFont val="Tahoma"/>
            <family val="2"/>
          </rPr>
          <t xml:space="preserve"> Se orienta a eliminar las causas del riesgo, para prevenir su ocurrencia o materialización.
</t>
        </r>
        <r>
          <rPr>
            <b/>
            <sz val="14"/>
            <color indexed="81"/>
            <rFont val="Tahoma"/>
            <family val="2"/>
          </rPr>
          <t xml:space="preserve">Detectivos: </t>
        </r>
        <r>
          <rPr>
            <sz val="14"/>
            <color indexed="81"/>
            <rFont val="Tahoma"/>
            <family val="2"/>
          </rPr>
          <t xml:space="preserve">Aquellos que registran un evento despues de presentado; sirven para descubrir resultados no previstos y alertar sobre la presencia de un riesgo.
</t>
        </r>
        <r>
          <rPr>
            <b/>
            <sz val="14"/>
            <color indexed="81"/>
            <rFont val="Tahoma"/>
            <family val="2"/>
          </rPr>
          <t>Correctivos:</t>
        </r>
        <r>
          <rPr>
            <sz val="14"/>
            <color indexed="81"/>
            <rFont val="Tahoma"/>
            <family val="2"/>
          </rPr>
          <t xml:space="preserve"> Aquellos que permiten, despues de ser detectado el evento no deseado, el reestablecimiento de la actividad.</t>
        </r>
        <r>
          <rPr>
            <b/>
            <sz val="14"/>
            <color indexed="81"/>
            <rFont val="Tahoma"/>
            <family val="2"/>
          </rPr>
          <t xml:space="preserve">
</t>
        </r>
      </text>
    </comment>
    <comment ref="H22" authorId="1" shapeId="0">
      <text>
        <r>
          <rPr>
            <b/>
            <sz val="11"/>
            <color indexed="81"/>
            <rFont val="Tahoma"/>
            <family val="2"/>
          </rPr>
          <t>Digite el nombre claro del control</t>
        </r>
      </text>
    </comment>
    <comment ref="I22" authorId="2" shapeId="0">
      <text>
        <r>
          <rPr>
            <b/>
            <sz val="14"/>
            <color indexed="81"/>
            <rFont val="Tahoma"/>
            <family val="2"/>
          </rPr>
          <t>Control orientado hacia la probabilidad del riesgo</t>
        </r>
      </text>
    </comment>
    <comment ref="J22" authorId="2" shapeId="0">
      <text>
        <r>
          <rPr>
            <b/>
            <sz val="14"/>
            <color indexed="81"/>
            <rFont val="Tahoma"/>
            <family val="2"/>
          </rPr>
          <t>Control orientado hacia el impacto del riesgo</t>
        </r>
      </text>
    </comment>
    <comment ref="U23" authorId="0" shapeId="0">
      <text>
        <r>
          <rPr>
            <b/>
            <sz val="9"/>
            <color indexed="81"/>
            <rFont val="Tahoma"/>
            <family val="2"/>
          </rPr>
          <t xml:space="preserve">Mónica Viviana Parra Segura:
</t>
        </r>
        <r>
          <rPr>
            <b/>
            <sz val="11"/>
            <color indexed="81"/>
            <rFont val="Tahoma"/>
            <family val="2"/>
          </rPr>
          <t>Recuerda que por normatividad cada  riesgo solo puede bajar hasta dos casillas vía impacto y hasta 2 vía probabilidad. Por lo tanto, ajustar para que se vea solo eso, y no que baja dos por cada control.</t>
        </r>
        <r>
          <rPr>
            <sz val="9"/>
            <color indexed="81"/>
            <rFont val="Tahoma"/>
            <family val="2"/>
          </rPr>
          <t xml:space="preserve">
</t>
        </r>
      </text>
    </comment>
  </commentList>
</comments>
</file>

<file path=xl/comments8.xml><?xml version="1.0" encoding="utf-8"?>
<comments xmlns="http://schemas.openxmlformats.org/spreadsheetml/2006/main">
  <authors>
    <author>Pilar Gomez</author>
    <author>hvanegas</author>
    <author>Monica Viviana Parra Segura</author>
    <author>user</author>
  </authors>
  <commentList>
    <comment ref="Q16" authorId="0" shapeId="0">
      <text>
        <r>
          <rPr>
            <sz val="12"/>
            <color indexed="81"/>
            <rFont val="Tahoma"/>
            <family val="2"/>
          </rPr>
          <t>Para plantear el plan de acción tenga en cuenta el contexto Estratégico del Fm-17(Identificación del riesgo).</t>
        </r>
      </text>
    </comment>
    <comment ref="R16" authorId="1" shapeId="0">
      <text>
        <r>
          <rPr>
            <b/>
            <sz val="8"/>
            <color indexed="81"/>
            <rFont val="Tahoma"/>
            <family val="2"/>
          </rPr>
          <t>Identifique  el nombre del responsable de implementar la acción de mejora al igual que los cargos y la dependencia.</t>
        </r>
      </text>
    </comment>
    <comment ref="U16" authorId="1" shapeId="0">
      <text>
        <r>
          <rPr>
            <b/>
            <sz val="8"/>
            <color indexed="81"/>
            <rFont val="Tahoma"/>
            <family val="2"/>
          </rPr>
          <t>son las fechas establecidas para implementar las acciones por parte del grupo de trabajo.</t>
        </r>
      </text>
    </comment>
    <comment ref="W16" authorId="1" shapeId="0">
      <text>
        <r>
          <rPr>
            <b/>
            <sz val="8"/>
            <color indexed="81"/>
            <rFont val="Tahoma"/>
            <family val="2"/>
          </rPr>
          <t>Consignar el indicador para evaluar el desarrollo de las acciones implementadas.</t>
        </r>
      </text>
    </comment>
    <comment ref="X16" authorId="2" shapeId="0">
      <text>
        <r>
          <rPr>
            <b/>
            <sz val="9"/>
            <color indexed="81"/>
            <rFont val="Tahoma"/>
            <family val="2"/>
          </rPr>
          <t>Describa tipo de medición (cualitativa; cuantitativa) y breve descripción del indicador</t>
        </r>
      </text>
    </comment>
    <comment ref="P17" authorId="3" shapeId="0">
      <text>
        <r>
          <rPr>
            <b/>
            <sz val="16"/>
            <color indexed="81"/>
            <rFont val="Tahoma"/>
            <family val="2"/>
          </rPr>
          <t>Evitar el riesgo.
T</t>
        </r>
        <r>
          <rPr>
            <b/>
            <sz val="12"/>
            <color indexed="81"/>
            <rFont val="Tahoma"/>
            <family val="2"/>
          </rPr>
          <t xml:space="preserve">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
</t>
        </r>
        <r>
          <rPr>
            <b/>
            <sz val="16"/>
            <color indexed="81"/>
            <rFont val="Tahoma"/>
            <family val="2"/>
          </rPr>
          <t>Reducir el riesgo.
I</t>
        </r>
        <r>
          <rPr>
            <b/>
            <sz val="12"/>
            <color indexed="81"/>
            <rFont val="Tahoma"/>
            <family val="2"/>
          </rPr>
          <t xml:space="preserve">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r>
        <r>
          <rPr>
            <b/>
            <sz val="16"/>
            <color indexed="81"/>
            <rFont val="Tahoma"/>
            <family val="2"/>
          </rPr>
          <t>Compartir o transferir el riesgo.
Re</t>
        </r>
        <r>
          <rPr>
            <b/>
            <sz val="12"/>
            <color indexed="81"/>
            <rFont val="Tahoma"/>
            <family val="2"/>
          </rPr>
          <t xml:space="preserv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6"/>
            <color indexed="81"/>
            <rFont val="Tahoma"/>
            <family val="2"/>
          </rPr>
          <t>Asumir el riesgo.
l</t>
        </r>
        <r>
          <rPr>
            <b/>
            <sz val="12"/>
            <color indexed="81"/>
            <rFont val="Tahoma"/>
            <family val="2"/>
          </rPr>
          <t>uego de que el riesgo ha sido reducido o transferido puede quedar un riesgo residual que se mantiene, en este caso, el gerente del proceso simplemente acepta la pérdida residual probable y elabora planes de contingencia para su manejo.</t>
        </r>
      </text>
    </comment>
  </commentList>
</comments>
</file>

<file path=xl/comments9.xml><?xml version="1.0" encoding="utf-8"?>
<comments xmlns="http://schemas.openxmlformats.org/spreadsheetml/2006/main">
  <authors>
    <author xml:space="preserve">Mónica Viviana Parra </author>
  </authors>
  <commentList>
    <comment ref="J36" authorId="0" shapeId="0">
      <text>
        <r>
          <rPr>
            <b/>
            <sz val="9"/>
            <color indexed="81"/>
            <rFont val="Tahoma"/>
            <family val="2"/>
          </rPr>
          <t xml:space="preserve">Riesgo ascendente: a Mayor nivel de zona mayor riesgo)
</t>
        </r>
      </text>
    </comment>
  </commentList>
</comments>
</file>

<file path=xl/sharedStrings.xml><?xml version="1.0" encoding="utf-8"?>
<sst xmlns="http://schemas.openxmlformats.org/spreadsheetml/2006/main" count="983" uniqueCount="504">
  <si>
    <t xml:space="preserve">    </t>
  </si>
  <si>
    <t>PROBABILIDAD</t>
  </si>
  <si>
    <t>IMPACTO</t>
  </si>
  <si>
    <t>FECHA:</t>
  </si>
  <si>
    <t>El riesgo se debe calificar de acuerdo con los siguientes conceptos:</t>
  </si>
  <si>
    <t>Probabilidad</t>
  </si>
  <si>
    <t>Impacto</t>
  </si>
  <si>
    <t>valor</t>
  </si>
  <si>
    <t>Moderado</t>
  </si>
  <si>
    <t>Nota</t>
  </si>
  <si>
    <t>descripción</t>
  </si>
  <si>
    <t>Catastrófico</t>
  </si>
  <si>
    <t>RIESGO</t>
  </si>
  <si>
    <t>OPCIONES DE MANEJO</t>
  </si>
  <si>
    <t>P</t>
  </si>
  <si>
    <t>I</t>
  </si>
  <si>
    <t>CONTROL</t>
  </si>
  <si>
    <t>¿ES EFECTIVO PARA MINIMIZAR EL RIESGO?</t>
  </si>
  <si>
    <t>¿SE APLICAN EN LA ACTUALIDAD?</t>
  </si>
  <si>
    <t>Notas</t>
  </si>
  <si>
    <t>¿LOS CONTROLES ESTÁN DOCUMENTADOS?</t>
  </si>
  <si>
    <t>VALORACIÓN DEL RIESGO</t>
  </si>
  <si>
    <t>TIPO DE RIESGO</t>
  </si>
  <si>
    <t>Evitar el riesgo</t>
  </si>
  <si>
    <t>Asumir el riesgo</t>
  </si>
  <si>
    <t>B</t>
  </si>
  <si>
    <t>ZONA</t>
  </si>
  <si>
    <t>VALOR</t>
  </si>
  <si>
    <t>NOMBRE</t>
  </si>
  <si>
    <t>ÍTEM</t>
  </si>
  <si>
    <t>ITEM</t>
  </si>
  <si>
    <t>FUNCIONARIO</t>
  </si>
  <si>
    <t>EVALUACION</t>
  </si>
  <si>
    <t xml:space="preserve">Reducir el riesgo. </t>
  </si>
  <si>
    <t>ESTRATEGICO</t>
  </si>
  <si>
    <t>OPERATIVO</t>
  </si>
  <si>
    <t>FINANCIERO</t>
  </si>
  <si>
    <t>CUMPLIMIENTO</t>
  </si>
  <si>
    <t>TECNOLOGIA</t>
  </si>
  <si>
    <t>X</t>
  </si>
  <si>
    <t>A</t>
  </si>
  <si>
    <t>CE</t>
  </si>
  <si>
    <t>EVITAR EL RIESGO</t>
  </si>
  <si>
    <t>REDUCIR EL RIESGO</t>
  </si>
  <si>
    <t>ASUMIR EL RIESGO</t>
  </si>
  <si>
    <t>COMPARTIR O 
TRANSFERIR EL RIESGO</t>
  </si>
  <si>
    <t>RESPONSABLE</t>
  </si>
  <si>
    <t>Compartir o transferir  el riesgo</t>
  </si>
  <si>
    <t>Raro</t>
  </si>
  <si>
    <t>Improbable</t>
  </si>
  <si>
    <t>Probable</t>
  </si>
  <si>
    <t>Insignificante</t>
  </si>
  <si>
    <t>Menor</t>
  </si>
  <si>
    <t>Mayor</t>
  </si>
  <si>
    <t>MODERADO (7)</t>
  </si>
  <si>
    <t>MAYOR (11)</t>
  </si>
  <si>
    <t>CATASTROFICO (13)</t>
  </si>
  <si>
    <t>VALORACION RIESGO</t>
  </si>
  <si>
    <t>ZONA DE RIESGO</t>
  </si>
  <si>
    <t>SISTEMA INTEGRADO DE GESTIÓN</t>
  </si>
  <si>
    <t>Formato</t>
  </si>
  <si>
    <t>Hoja 1 de 1</t>
  </si>
  <si>
    <t>Hoja  1  de 1</t>
  </si>
  <si>
    <t xml:space="preserve"> ACCION DE MEJORA</t>
  </si>
  <si>
    <t>Revisado por:</t>
  </si>
  <si>
    <t>CRONOGRAMA</t>
  </si>
  <si>
    <t>FECHA INICIO</t>
  </si>
  <si>
    <t>FECHA FINAL</t>
  </si>
  <si>
    <t>INDICADOR.</t>
  </si>
  <si>
    <t>AGENCIA NACIONAL DE INFRAESTRUCTURA</t>
  </si>
  <si>
    <t>IMAGEN</t>
  </si>
  <si>
    <t>Factores Internos</t>
  </si>
  <si>
    <t>Factores Externos</t>
  </si>
  <si>
    <t>Social</t>
  </si>
  <si>
    <t>Cultural</t>
  </si>
  <si>
    <t>Económico</t>
  </si>
  <si>
    <t>Tecnológico</t>
  </si>
  <si>
    <t>Legal</t>
  </si>
  <si>
    <t>Medioambiental</t>
  </si>
  <si>
    <t>Político</t>
  </si>
  <si>
    <t>Estructura</t>
  </si>
  <si>
    <t>Cultura Organizacional</t>
  </si>
  <si>
    <t>Modelo de Operación</t>
  </si>
  <si>
    <t>Planes, Programas y proyectos</t>
  </si>
  <si>
    <t>Sistemas de informacion</t>
  </si>
  <si>
    <t>Procedimientos</t>
  </si>
  <si>
    <t>Recurso humano</t>
  </si>
  <si>
    <t>Recurso económico</t>
  </si>
  <si>
    <t>Infraestructura</t>
  </si>
  <si>
    <t>POSIBLES CONSECUENCIAS O EFECTOS</t>
  </si>
  <si>
    <t>Posible</t>
  </si>
  <si>
    <t>Casi seguro</t>
  </si>
  <si>
    <t>IDENTIFICACIÓN DE RIESGOS</t>
  </si>
  <si>
    <t>CONSOLIDADO CALIFICACIÓN DEL RIESGO</t>
  </si>
  <si>
    <t>ACCIÓN REQUERIDA PARA MITIGAR EL RIESGO</t>
  </si>
  <si>
    <t>CONTEXTO ESTRATEGICO</t>
  </si>
  <si>
    <t>HERRAMIENTAS PARA EJERCER CONTROL</t>
  </si>
  <si>
    <t>SEGUIMIENTO AL CONTROL</t>
  </si>
  <si>
    <t>CUADRANTES A DISMINUIR</t>
  </si>
  <si>
    <t>PUNTUACION</t>
  </si>
  <si>
    <t>Talento Humano</t>
  </si>
  <si>
    <t>Modelo de Operación/Procedimientos</t>
  </si>
  <si>
    <t>Politico</t>
  </si>
  <si>
    <t>Econòmicos</t>
  </si>
  <si>
    <t>RIESGO INHERENTE</t>
  </si>
  <si>
    <t>CONTROLES EXISTENTES</t>
  </si>
  <si>
    <t>VALORACIÓN DE CONTROLES</t>
  </si>
  <si>
    <t>RIESGO RESIDUAL</t>
  </si>
  <si>
    <t>ANÁLISIS DEL RIESGO INHERENTE</t>
  </si>
  <si>
    <t>VALORACION / RIESGO RESIDUAL</t>
  </si>
  <si>
    <t>NIVEL DE RIESGO</t>
  </si>
  <si>
    <t>ZONA RIESGO BAJO</t>
  </si>
  <si>
    <t>ZONA DE RIESGO ALTA</t>
  </si>
  <si>
    <t>ZONA DE RIESGO EXTREMA</t>
  </si>
  <si>
    <t>VALORACION DE CONTROLES</t>
  </si>
  <si>
    <t>OPORTUNIDADES</t>
  </si>
  <si>
    <t>AMENAZAS</t>
  </si>
  <si>
    <t>FORTALEZAS</t>
  </si>
  <si>
    <t>DEBILIDADES</t>
  </si>
  <si>
    <t>Otros</t>
  </si>
  <si>
    <t>ORIGEN</t>
  </si>
  <si>
    <t>Sociales</t>
  </si>
  <si>
    <t>Tecnológicos</t>
  </si>
  <si>
    <t>Políticos</t>
  </si>
  <si>
    <t>Capacidad financiera</t>
  </si>
  <si>
    <t>Capacidad Tecnológica y sistemas de Información</t>
  </si>
  <si>
    <t xml:space="preserve"> Cultura Organizacional</t>
  </si>
  <si>
    <t>Elaborado por: (Colaboradores/facilitadores/personal que participa en la construcción del formato)</t>
  </si>
  <si>
    <t xml:space="preserve">Nombre 
</t>
  </si>
  <si>
    <t xml:space="preserve">Nombres
</t>
  </si>
  <si>
    <t>Firmas</t>
  </si>
  <si>
    <t xml:space="preserve">Nombre
</t>
  </si>
  <si>
    <t>Firma</t>
  </si>
  <si>
    <t xml:space="preserve">  Firma</t>
  </si>
  <si>
    <t>CAUSAS</t>
  </si>
  <si>
    <t>Probabilidad/ Impacto</t>
  </si>
  <si>
    <t>EVALUACIÓN DEL RIESGO INHERENTE</t>
  </si>
  <si>
    <t>ZONA DE RIESGO INHERENTE</t>
  </si>
  <si>
    <t>ZONA DE RIESGO RESIDUAL</t>
  </si>
  <si>
    <t>ANALISIS RIESGO INHERENTE</t>
  </si>
  <si>
    <t>Diligencie las casillas en blanco según los siguientes parámetros:</t>
  </si>
  <si>
    <t>DESCRIPCION DEL INDICADOR</t>
  </si>
  <si>
    <t>Elaborado por: (Responsables: Colaboradores/facilitadores/personal que participa en la construcción del mapa)</t>
  </si>
  <si>
    <t>Z-1</t>
  </si>
  <si>
    <t>Z-2</t>
  </si>
  <si>
    <t>Z-3</t>
  </si>
  <si>
    <t>Z- 4</t>
  </si>
  <si>
    <t>Z- 5</t>
  </si>
  <si>
    <t>Z-6</t>
  </si>
  <si>
    <t>Z-7</t>
  </si>
  <si>
    <t>Z-8</t>
  </si>
  <si>
    <t>Z-9</t>
  </si>
  <si>
    <t>Z-10</t>
  </si>
  <si>
    <t>Z-11</t>
  </si>
  <si>
    <t>Z-12</t>
  </si>
  <si>
    <t>Z-13</t>
  </si>
  <si>
    <t>Z-14</t>
  </si>
  <si>
    <t>Z-15</t>
  </si>
  <si>
    <t>Z-16</t>
  </si>
  <si>
    <t>Z-17</t>
  </si>
  <si>
    <t>Z-18</t>
  </si>
  <si>
    <t>Z-19</t>
  </si>
  <si>
    <t>Z-20</t>
  </si>
  <si>
    <t>Z-21</t>
  </si>
  <si>
    <t>Z-22</t>
  </si>
  <si>
    <t>Z-23</t>
  </si>
  <si>
    <t>Z-24</t>
  </si>
  <si>
    <t>Z-25</t>
  </si>
  <si>
    <t>Aprobado por: Nombre y firma del líder(s) del proceso</t>
  </si>
  <si>
    <t>Aprobado por Líder (s) del proceso</t>
  </si>
  <si>
    <t>ZONA RIESGO MODERADO</t>
  </si>
  <si>
    <t>Técnico</t>
  </si>
  <si>
    <t>TECNICO</t>
  </si>
  <si>
    <t>.</t>
  </si>
  <si>
    <t>PROB</t>
  </si>
  <si>
    <t/>
  </si>
  <si>
    <t>Riesgo Bajo (Z-1)</t>
  </si>
  <si>
    <t>Riesgo Bajo</t>
  </si>
  <si>
    <t>Riesgo Bajo (Z-2)</t>
  </si>
  <si>
    <t>Riesgo Bajo (Z-3)</t>
  </si>
  <si>
    <t>Riesgo Bajo (Z-4)</t>
  </si>
  <si>
    <t>Riesgo Alto</t>
  </si>
  <si>
    <t>Riesgo Alto (Z-10)</t>
  </si>
  <si>
    <t>Riesgo Alto (Z-15)</t>
  </si>
  <si>
    <t>Riesgo Alto (Z-13)</t>
  </si>
  <si>
    <t>Riesgo Alto (Z-16)</t>
  </si>
  <si>
    <t>Riesgo Alto (Z-11)</t>
  </si>
  <si>
    <t>Riesgo Alto (Z-14)</t>
  </si>
  <si>
    <t>Riesgo Alto (Z-12)</t>
  </si>
  <si>
    <t>Riesgo Moderado</t>
  </si>
  <si>
    <t>Riesgo Moderado (Z-6)</t>
  </si>
  <si>
    <t>Riesgo Moderado (Z-8)</t>
  </si>
  <si>
    <t>Riesgo Moderado (Z-9)</t>
  </si>
  <si>
    <t>Riesgo Moderado (Z-7)</t>
  </si>
  <si>
    <t>Riesgo Extremo</t>
  </si>
  <si>
    <t>Riesgo Extremo (Z-19)</t>
  </si>
  <si>
    <t>Riesgo Extremo (Z-18)</t>
  </si>
  <si>
    <t>Riesgo Extremo (Z-20)</t>
  </si>
  <si>
    <t>Riesgo Extremo (Z-21)</t>
  </si>
  <si>
    <t>Caso especial por cuadrante limite                                               (ajustes G. Riesgo)</t>
  </si>
  <si>
    <t>Riesgo Bajo (Z-5)</t>
  </si>
  <si>
    <t>FACTORES EXTERNOS</t>
  </si>
  <si>
    <t>FACTOR INTERNOS</t>
  </si>
  <si>
    <t>ZONA DE RIESGO EXTREMO</t>
  </si>
  <si>
    <t>ZONA DE RIESGO ALTO</t>
  </si>
  <si>
    <t>Económicos</t>
  </si>
  <si>
    <t>Descripción del Riesgo</t>
  </si>
  <si>
    <t>Cargo/Área</t>
  </si>
  <si>
    <r>
      <rPr>
        <b/>
        <sz val="18"/>
        <rFont val="Arial Narrow"/>
        <family val="2"/>
      </rPr>
      <t>Compartir o transferir el riesgo.</t>
    </r>
    <r>
      <rPr>
        <sz val="18"/>
        <rFont val="Arial Narrow"/>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           
</t>
    </r>
    <r>
      <rPr>
        <b/>
        <sz val="18"/>
        <rFont val="Arial Narrow"/>
        <family val="2"/>
      </rPr>
      <t>Asumir el riesgo.</t>
    </r>
    <r>
      <rPr>
        <sz val="18"/>
        <rFont val="Arial Narrow"/>
        <family val="2"/>
      </rPr>
      <t xml:space="preserve">
luego de que el riesgo ha sido reducido o transferido puede quedar un riesgo residual que se mantiene, en este caso, el gerente del proceso simplemente acepta la pérdida residual probable y elabora planes de contingencia para su manejo.</t>
    </r>
  </si>
  <si>
    <t>Nombre</t>
  </si>
  <si>
    <t xml:space="preserve">Nombre </t>
  </si>
  <si>
    <t>Nombres</t>
  </si>
  <si>
    <t>NOTA:</t>
  </si>
  <si>
    <t>|</t>
  </si>
  <si>
    <t>OBJETIVO</t>
  </si>
  <si>
    <t xml:space="preserve">OBJETIVO </t>
  </si>
  <si>
    <t>VALORACIÓN DEL CONTROLES HACIA  PROBABILIDAD</t>
  </si>
  <si>
    <t>VALORACIÓN DEL CONTROLES HACIA  IMPACTO</t>
  </si>
  <si>
    <t>Versión: 2.0</t>
  </si>
  <si>
    <t>Código:</t>
  </si>
  <si>
    <t>Versión:</t>
  </si>
  <si>
    <t>Fecha:</t>
  </si>
  <si>
    <t xml:space="preserve">Hoja 1 de 1 </t>
  </si>
  <si>
    <t xml:space="preserve">Versión: 2.0 </t>
  </si>
  <si>
    <t xml:space="preserve"> Recursos insuficientes para garantizar contratos de personal interno mas prolongados.</t>
  </si>
  <si>
    <t>Gerente de Planeación</t>
  </si>
  <si>
    <t>VPRE</t>
  </si>
  <si>
    <t>Generación de déficit o sobrecostos por obligaciones no previstas y/o no reconocidas.</t>
  </si>
  <si>
    <t xml:space="preserve">Aprobación insuficiente de recursos y demoras de trámites presupuestales </t>
  </si>
  <si>
    <t>Identificación y valoración sesgada y/o incorrecta de los riesgos de los procesos.</t>
  </si>
  <si>
    <t>Incoherencias en la ejecución del Plan de Accion y lo planeado en el Plan Estrategico.</t>
  </si>
  <si>
    <t>Inexactitud en la Información disponible en el desarrollo del proceso de planeación.</t>
  </si>
  <si>
    <t>Deficiencias en la documentación de los procesos del Sistema de Gestión de Calidad .</t>
  </si>
  <si>
    <t xml:space="preserve">ITEM </t>
  </si>
  <si>
    <t xml:space="preserve">PROBABILIDAD </t>
  </si>
  <si>
    <t xml:space="preserve">IMPACTO </t>
  </si>
  <si>
    <t xml:space="preserve">INHERENTE </t>
  </si>
  <si>
    <t xml:space="preserve">RESIDUAL </t>
  </si>
  <si>
    <t>Deficiencias estratégicas en la Planeación Institucional frente a la sectorial.</t>
  </si>
  <si>
    <t>Información disponible incoherente en el desarrollo del proceso de planeación.</t>
  </si>
  <si>
    <t xml:space="preserve"> Formulación incoherente del Plan de Infraestructura de Transportes y sus planes programas y proyectos</t>
  </si>
  <si>
    <t>Deficiencias en la documentación de los procesos del Sistema Integrado de Gestión de Calidad .</t>
  </si>
  <si>
    <t>Deficiencias en la definición de las estrategias establecidas en la Planeación Institucional frente a la sectorial.</t>
  </si>
  <si>
    <t>SEPG- 2014</t>
  </si>
  <si>
    <t>SEPG- 2015</t>
  </si>
  <si>
    <t>POLDY PAOLA OSORIO ALVAREZ</t>
  </si>
  <si>
    <t>Desarticulación en la ejecución del Plan de Acción y lo planeado en el Plan Estratégico.</t>
  </si>
  <si>
    <t>ELIMINACION / MODIFICACION</t>
  </si>
  <si>
    <t>Se ajusta y aclara la redacción; se somente a nueva votación del equipo; se incluyen y evaluan controles</t>
  </si>
  <si>
    <t>Se ajusta y aclara la redacción; se somente a nueva votación del equipo</t>
  </si>
  <si>
    <t>se somente a nueva votación del equipo</t>
  </si>
  <si>
    <t>Se somente a nueva votación del equipo</t>
  </si>
  <si>
    <t>Se ajusta y aclara la redacción, pero no cambia de fondo; se somente a nueva votación del equipo</t>
  </si>
  <si>
    <t>OBSERVACIONES/ JUTIFICACIONES</t>
  </si>
  <si>
    <r>
      <t xml:space="preserve">Ejecución deficiente de la auditoria interna de calidad por parte de los servidores públicos o funcionarios de la Entidad.
</t>
    </r>
    <r>
      <rPr>
        <b/>
        <sz val="10"/>
        <rFont val="Arial"/>
        <family val="2"/>
      </rPr>
      <t>(NUEVO RIESGO)</t>
    </r>
  </si>
  <si>
    <r>
      <t xml:space="preserve">Pérdida de la memoria institucional 
</t>
    </r>
    <r>
      <rPr>
        <b/>
        <sz val="10"/>
        <rFont val="Arial"/>
        <family val="2"/>
      </rPr>
      <t>(NUEVO RIESGO)</t>
    </r>
  </si>
  <si>
    <t>Nuevo riesgo incluido por Planeacion</t>
  </si>
  <si>
    <t>Nuevo riesgo incluido por Calidad</t>
  </si>
  <si>
    <t>El equipo de trabajo decide que el  riesgo 6 que existia en el 2014 ya esta contenido en el riesgo 1. Por lo tanto se decide eliminar, y reemplazar con uno que no se habia contemplado.
El riesgo No 1 es: "Deficiencias en la definición de las estrategias establecidas en la Planeación Institucional frente a la sectorial."</t>
  </si>
  <si>
    <t xml:space="preserve">OPCIONES DE MANEJO:                                                                                                                                                                                                                                                                                                                                                                                                                                                                                                                                                                                                                                                                                                                                                                                                                                                                                                                                                                                                                                                                                                                                                                                                                                        Evitar el riesgo.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
Reducir el riesgo.
Implica tomar medidas encaminadas a disminuir tanto la probabilidad (medidas de prevención), como el impacto (medidas de protección).La reducción del riesgo es  probablemente el método más sencillo y económico para superar las debilidades antes de aplicar medidas más costosas y difíciles. Por ejemplo: a través de la optimización de los procedimientos y la implementación de controles.
</t>
  </si>
  <si>
    <t>1. Realizar auditoria interna de calidad
2. Realizar la auditoria de seguimiento de certificación.</t>
  </si>
  <si>
    <t xml:space="preserve">1.2.  Auditoria realizada.
</t>
  </si>
  <si>
    <t xml:space="preserve">1. 2. ((No. De auditorias realizadas / No.  De auditorias propuestas)*100)
</t>
  </si>
  <si>
    <t xml:space="preserve">1. Revisar y ajustar el procedimiento de auditorias del Sistema de Calidad.
2. Entrenar a los auditores internos en técnicas de auditoria.
3. Ejecución de auditoria interna por parte de los auditores internos.
</t>
  </si>
  <si>
    <t>1. ((No. Procedimiento de auditoria implementado / No. Procedimiento de auditoria propuesto)*100)
2. (No. Auditores certificados / No. Auditores entrenados)*100)
3. (No. Auditorias realizadas / No. Auditorias propuestas)*100)</t>
  </si>
  <si>
    <t>1. Procedimiento de auditoria ajustado
2. Auditores certificados.
3. Auditoria realizada.</t>
  </si>
  <si>
    <t>DESCRIPCIÓN DEL RIESGO DE CORRUPCION</t>
  </si>
  <si>
    <t>RIESGO DE CORRUPCION</t>
  </si>
  <si>
    <t>Acción u Omision</t>
  </si>
  <si>
    <t>Uso del Poder</t>
  </si>
  <si>
    <t>Beneficio Particular</t>
  </si>
  <si>
    <t>Desviar la gestión de lo Publico</t>
  </si>
  <si>
    <t>SI</t>
  </si>
  <si>
    <t>NO</t>
  </si>
  <si>
    <t>Tipo de Riesgo</t>
  </si>
  <si>
    <t>SUMATORIAS DE RIESGO CORRPUCION</t>
  </si>
  <si>
    <r>
      <rPr>
        <b/>
        <i/>
        <u/>
        <sz val="10"/>
        <rFont val="Arial"/>
        <family val="2"/>
      </rPr>
      <t xml:space="preserve">Definicion Riesgo de Corrupción: </t>
    </r>
    <r>
      <rPr>
        <sz val="10"/>
        <rFont val="Arial"/>
        <family val="2"/>
      </rPr>
      <t>Posibilidad de que por acción u omisión, se use el poder para poder desviar la gestión de lo público hacia un beneficio privado. (Guia para la Gestión de Riesgo de Corrupcion, Presidencia d ela Republica, 2015)</t>
    </r>
  </si>
  <si>
    <t>CUADRO/MATRIZ DEFINCION DEL RIESGO DE CORRUPCION</t>
  </si>
  <si>
    <t xml:space="preserve">Raro </t>
  </si>
  <si>
    <t xml:space="preserve">Improbable </t>
  </si>
  <si>
    <t xml:space="preserve">Posible </t>
  </si>
  <si>
    <t xml:space="preserve">Probable </t>
  </si>
  <si>
    <t xml:space="preserve">Casi Seguro </t>
  </si>
  <si>
    <t>RARO</t>
  </si>
  <si>
    <t>IMPROBABLE</t>
  </si>
  <si>
    <t>POSIBLE</t>
  </si>
  <si>
    <t>PROBABLE</t>
  </si>
  <si>
    <t>CASI SEGURO</t>
  </si>
  <si>
    <t>Zona 5 de riesgo Moderado</t>
  </si>
  <si>
    <t xml:space="preserve">Zona 11 de riesgo Alto </t>
  </si>
  <si>
    <t xml:space="preserve">Zona 2 de riesgo Bajo </t>
  </si>
  <si>
    <t xml:space="preserve">Zona 1 de riesgo Bajo </t>
  </si>
  <si>
    <t xml:space="preserve">Zona 8 de riesgo Moderado </t>
  </si>
  <si>
    <t>Zona 13 dede riesgo Extremo</t>
  </si>
  <si>
    <t>Zona 14 de riesgo Extremo</t>
  </si>
  <si>
    <t xml:space="preserve">Zona 3 de riesgo Bajo </t>
  </si>
  <si>
    <t>Zona 4 de riesgo Moderada</t>
  </si>
  <si>
    <t xml:space="preserve">Zona 6 de riesgo Moderado </t>
  </si>
  <si>
    <t>Zona 7 de riesgo Moderado</t>
  </si>
  <si>
    <t xml:space="preserve">Zona 10 de riesgo Alto </t>
  </si>
  <si>
    <t>Zona 9 de riesgo Alto</t>
  </si>
  <si>
    <t>Zona 12 de riesgo de riesgo Alto</t>
  </si>
  <si>
    <t xml:space="preserve">Zona 15 de riesgo Extremo </t>
  </si>
  <si>
    <t>NIVELES EN INSTITUCIONAL</t>
  </si>
  <si>
    <t>NIVELES EN ANTICORRUPCION</t>
  </si>
  <si>
    <t>Puntaje de Impacto de la Presidencia</t>
  </si>
  <si>
    <t>Nota: Puntaje de Impacto adaptado a la metodologia de la ANI (orientado a calibrar el nivel de exposición de riesgo similar al de riesgo institucional de la ANI)</t>
  </si>
  <si>
    <t>Pregunta</t>
  </si>
  <si>
    <t>No.</t>
  </si>
  <si>
    <t>…Afectar al grupo de funcionarios del proceso?</t>
  </si>
  <si>
    <t>… Afectar el cumplimiento de metas y objetivos de la dependencia?</t>
  </si>
  <si>
    <t>…Afectar el cumplimiento de misión de la entidad?</t>
  </si>
  <si>
    <t>…Afectar el cumplimiento de la misión del sector al que pertenece la entidad?</t>
  </si>
  <si>
    <t>… Generar pérdida de confianza en la entidad, afectando su reputación?</t>
  </si>
  <si>
    <t>...Afectar la generacion de los productos o la prestación de servicios?</t>
  </si>
  <si>
    <t>…Dar lugar al detrimento de calidad de vida de la comunidad por la perdida del bien o servicios o los recursos públicos?</t>
  </si>
  <si>
    <t>…Generar pérdida de información de la Entidad?</t>
  </si>
  <si>
    <t>…Dar lugar a procesos disciplinarios?</t>
  </si>
  <si>
    <t>…Dar lugar a procesos fiscales?</t>
  </si>
  <si>
    <t>…Generar pérdida de credibilidad del sector?</t>
  </si>
  <si>
    <t>...Afectar la imagen regional?</t>
  </si>
  <si>
    <t>…Ocasionar lesiones físicas o pérdida de vidas humanas?</t>
  </si>
  <si>
    <t>…Afectar la imagen nacional?</t>
  </si>
  <si>
    <t>…Generar pérdida de recursos económicos?</t>
  </si>
  <si>
    <t>…Generar intervención de los órganos de control, de la Fiscalia, u otro ente?</t>
  </si>
  <si>
    <t xml:space="preserve">     Si el riesgo de corrupción se materializa podria………..</t>
  </si>
  <si>
    <t>TOTAL</t>
  </si>
  <si>
    <t>Respuesta 
(Favor escoger una sola opcion si/no)</t>
  </si>
  <si>
    <t>FORMATO PARA DETERMINAR IMPACTO DE CORRUPCION</t>
  </si>
  <si>
    <t>Fuente: Guia para la Gestión de Riesgo de Corrupción/Secretaria de la Transparencia/2015</t>
  </si>
  <si>
    <t>En caso afirmativo conteste:</t>
  </si>
  <si>
    <t>Riesgo Moderado (Z-4)</t>
  </si>
  <si>
    <t>Riesgo Moderado (Z-5)</t>
  </si>
  <si>
    <t>Riesgo Alto (Z-9)</t>
  </si>
  <si>
    <t>Riesgo Extremo (Z-13)</t>
  </si>
  <si>
    <t>Riesgo Extremo (Z-14)</t>
  </si>
  <si>
    <t>Riesgo Extremo (Z-15)</t>
  </si>
  <si>
    <t>¿EXISTEN MANUALES, INSTRUCTIVOS O PROCEDIMIENTOS  PARA EL MANEJO DEL CONTROL?</t>
  </si>
  <si>
    <t>¿ESTA(N) DEFINIDO(S) EL(LOS) RESPONSABLES DE LA EJECUCION DEL CONTROL Y DEL SEGUIMIENTO?</t>
  </si>
  <si>
    <t>¿EN EL TIEMPO QUE LLEVA LA HERRAMIENTA HA DEMOSTRADO SER EFECTIVA?</t>
  </si>
  <si>
    <t>¿EL CONTROL ES AUTOMATICO?</t>
  </si>
  <si>
    <t>¿EL CONTROL ES MANUAL?</t>
  </si>
  <si>
    <t>¿LA FRECUENCIA DE EJECUCION DEL CONTROL Y SEGUIMIENTO ES ADECUADA??</t>
  </si>
  <si>
    <t>¿SE CUENTA CON EVIDENCIA DE LA EJECUCION Y SEGUIMIENTO DEL CONTROL?</t>
  </si>
  <si>
    <t>TIPO DE CONTROL</t>
  </si>
  <si>
    <t>Preventivo</t>
  </si>
  <si>
    <t>Correctivo</t>
  </si>
  <si>
    <t>Detectivo</t>
  </si>
  <si>
    <t>Adaptado por Grupo Interno de Trabajo de Riesgos para la ANI del formato sugerido por la Oficina Control Interno</t>
  </si>
  <si>
    <t>Internas (Debilidades)</t>
  </si>
  <si>
    <t>Externas (Amenazas)</t>
  </si>
  <si>
    <t>En caso negativo: Deje espcaio en blanco</t>
  </si>
  <si>
    <t>FECHA ELABORACION</t>
  </si>
  <si>
    <r>
      <t xml:space="preserve">Tipo de Control: Detectivos; Preventivos; Correctivos  
</t>
    </r>
    <r>
      <rPr>
        <b/>
        <sz val="14"/>
        <rFont val="Arial Narrow"/>
        <family val="2"/>
      </rPr>
      <t>P/ I :</t>
    </r>
    <r>
      <rPr>
        <sz val="14"/>
        <rFont val="Arial Narrow"/>
        <family val="2"/>
      </rPr>
      <t xml:space="preserve"> Digite (X) en la casilla (P) si el control va orientado a la probabilidad e (I) si el control esta oreientado al impacto.
Controles: A las preguntas sobre los controles diligencie (0) si su respuesta es "NO", o (valor default) si la respuesta es "SI"                                                                                                                                                                                                                                                                                                                                                                                                                                                                                                                                                                                                                                                                                                                                                                                                                                                                                      La evaluación de los controles deberá ser presentada en posteriores ejercicios de evaluación y seguimiento, por lo que la calificación aquí determinada debe ser objetiva y veraz. </t>
    </r>
  </si>
  <si>
    <t>AREA LIDER</t>
  </si>
  <si>
    <t>AREAS RESPONSABLES</t>
  </si>
  <si>
    <t>Riesgo 1</t>
  </si>
  <si>
    <t>Nivel / Impacto</t>
  </si>
  <si>
    <t>Riesgo 2</t>
  </si>
  <si>
    <t>Riesgo 3</t>
  </si>
  <si>
    <t>Riesgo 4</t>
  </si>
  <si>
    <t>Riesgo 5</t>
  </si>
  <si>
    <t>Riesgo 6</t>
  </si>
  <si>
    <t>Riesgo 7</t>
  </si>
  <si>
    <t>Riesgo 8</t>
  </si>
  <si>
    <t>Riesgo 9</t>
  </si>
  <si>
    <t>Riesgo 10</t>
  </si>
  <si>
    <t>Nombre / Cargo/Área</t>
  </si>
  <si>
    <t>Incremento de trafico portuario, vial, aéreo, férreo por oportunidades comerciales.</t>
  </si>
  <si>
    <t>Sistema de correspondencia poco amigable.</t>
  </si>
  <si>
    <t>…Dar lugar a procesos sancionatorios?</t>
  </si>
  <si>
    <t>Conflictos sociales, políticos o interés particulares de las comunidades.</t>
  </si>
  <si>
    <t>Pagina web oficial como canal de comunicación con externos e internos.</t>
  </si>
  <si>
    <t xml:space="preserve"> Grupos sociales al margen de la ley.</t>
  </si>
  <si>
    <t xml:space="preserve"> Interés de inversionistas nacionales e internacionales.</t>
  </si>
  <si>
    <t>Cambios en las condiciones economicas.</t>
  </si>
  <si>
    <t>Dificultades para obtener informacion.</t>
  </si>
  <si>
    <t>Limitaciones presupuestales.</t>
  </si>
  <si>
    <t>Faltan herramientas tecnologicas.</t>
  </si>
  <si>
    <t>Riesgo de contagio por crisis internacional.</t>
  </si>
  <si>
    <t>Pocas herramientas tecnologicas que resguarden informacion confidencial.</t>
  </si>
  <si>
    <t>Conflicto de interés de las fiduciarias.</t>
  </si>
  <si>
    <t>Fallas en la gestion del conocimiento.</t>
  </si>
  <si>
    <t>Falta de memoria institucional de forma documentada.</t>
  </si>
  <si>
    <t>Contratar firmas idóneas para revisión de las iniciativas privadas,  y para comparación con las iniciativas públicas</t>
  </si>
  <si>
    <t>Proceso de gestiòn documental no es robusto.</t>
  </si>
  <si>
    <t>Consulta de expedientes físicos con bajas medidas de seguridad.</t>
  </si>
  <si>
    <t>Deficiencias de informacion (entidades externas).</t>
  </si>
  <si>
    <t>Decisiones consensuadas.</t>
  </si>
  <si>
    <t>Cronogramas de cumplimiento interno  muy apretados.</t>
  </si>
  <si>
    <t>Validación de estructuraciones y seguimientos con terceros (DNP, MT, MHCP).</t>
  </si>
  <si>
    <t>En estructuración y pre pliegos muchos manejan la información antes de hacerse pública.</t>
  </si>
  <si>
    <t>Clausulas y compromisos de confidencialidad.</t>
  </si>
  <si>
    <t>Planes, procesos, cronogramas desarticulados.</t>
  </si>
  <si>
    <t>Desarrollo  de nuevos manuales  y esquemas de seguridad y herramientas que blinden la contratación.</t>
  </si>
  <si>
    <t>Falta de socializacion de planes estrategicos</t>
  </si>
  <si>
    <t>Proyectos en todos los frentes que quieren dar una nueva imagen  a la Agencia Nacional de infraestructura.</t>
  </si>
  <si>
    <t>Demoras por dobles instancias y tramites internos.</t>
  </si>
  <si>
    <t>No se toman decisiones oportunas por tramites previos.</t>
  </si>
  <si>
    <t>Proyectos con prioridades estrategicas para la Nación.</t>
  </si>
  <si>
    <t>Cronogramas establecidos con entidades con tiempos limitados.</t>
  </si>
  <si>
    <t>Grupos interdisciplinarios de profesionales.</t>
  </si>
  <si>
    <t>Oportunidad para reducir tiempos, mejorar comunicación, menores fletes.</t>
  </si>
  <si>
    <t>Dificultades en la Coordinacion interistitucional para obtener aprobaciones.</t>
  </si>
  <si>
    <t>Disposición a colaborar de todas las gerencias y equipos de trabajo.</t>
  </si>
  <si>
    <t>Falta de capacitacion que refuerzen conocimientos de las areas en temas misionales.</t>
  </si>
  <si>
    <t>Fortalecimiento de compendio normativo para contratación con APPS.</t>
  </si>
  <si>
    <t>Cambio de gobierno (politicas, prioridades, falta de un plan maestro a largo plazo).</t>
  </si>
  <si>
    <t>Demoras en procesos de contratacion.</t>
  </si>
  <si>
    <t>Cambios regulatorios.</t>
  </si>
  <si>
    <t>Incremento desastres naturales.</t>
  </si>
  <si>
    <t>Inestabilidad condiciones geológicas, geomorfológicas, hidrológicas, climáticas del país.</t>
  </si>
  <si>
    <t>Deterioro de la imagen publica de la entidad.</t>
  </si>
  <si>
    <t>Nueva imagen y forma de gestión no se ha divulgado hacia clientes y público en general.</t>
  </si>
  <si>
    <t xml:space="preserve"> Incremento de mayores esquemas de aseguramiento para construcción bajo la modalidad conocida por sus siglas en inglés, "BOT" - Build-Operate-Transfer (Construcción-Operación-Transferencia.)</t>
  </si>
  <si>
    <t>Desarticulación de proyectos entre el rio, carreteras, ferrocarriles que encarecen fletes.</t>
  </si>
  <si>
    <t>Dificultades en la distribución de suministros internos (papeleria, otros).</t>
  </si>
  <si>
    <t>Dificultades en la adquisicion de predios para desarrollo de proyectos.</t>
  </si>
  <si>
    <t>Reina Carolina Baron Rocha</t>
  </si>
  <si>
    <t>Andres Alberto Hernandez Florian</t>
  </si>
  <si>
    <t>Omar Enrique Cervantes De Los Rios</t>
  </si>
  <si>
    <t>PROCESO ESTRUCTURACION Y PROYECTOS DE INFRAESTRUCTURA</t>
  </si>
  <si>
    <t>El pliego de condiciones se podría elaborar bajo condiciones y requisitos específicos, con el fin de adjudicar el contrato a una(s) firma(s) en particular.</t>
  </si>
  <si>
    <t>Filtración de  información antes o durante el inicio  de los procedimientos o los trámites de estructuración y selección de los proyectos de Asociación público Privada.</t>
  </si>
  <si>
    <t>Suministrar cualquier tipo de información que pueda dar ventaja(s) a una firma(s) en particular antes o durante el desarrollo de los procedimientos o trámites de estructuración y selección de los proyectos de Asociación público Privada.</t>
  </si>
  <si>
    <t>Adjudicar contratos a firma(s) con malas prácticas o que representen riesgo de LA/FT/CO.</t>
  </si>
  <si>
    <t xml:space="preserve">Destinación indebida de recursos por vacíos contractuales  </t>
  </si>
  <si>
    <t>Posibles vacíos en los contratos de concesión con aportes estatales que podrían generar una destinación indebida de recursos .</t>
  </si>
  <si>
    <t xml:space="preserve">Establecer filtros en la contratación de funcionarios ANI, que permitan establecer si los perfiles y antecedentes presentan riesgo de prácticas colusorias.  </t>
  </si>
  <si>
    <t xml:space="preserve">Remitir mensajes de alerta a la Vicepresidencia de Estructuración sobre posibles situaciones de colusión y corrupción. </t>
  </si>
  <si>
    <t>Solicitar acompañamiento preventivo de la Procuraduría General de la Nación, en los procesos de mayor envergadura o cuando se considere necesario.</t>
  </si>
  <si>
    <t xml:space="preserve">Ajustar legalmente en la minuta del contrato la forma en que se debe manejar los recursos de los patrimonios autónomos de acuerdo con el contrato estandar </t>
  </si>
  <si>
    <t>Los funcionarios que estructuran los proyectos pueden intervenir colusivamente en el proceso de contratación.        
Proceso ineficaz de revisión de antecedentes de firmas estructuradoras</t>
  </si>
  <si>
    <t xml:space="preserve">Posibilidad de que el personal externo que participa en la estructuración asesora a los proponentes, con el fin de direccionar favorecimientos a una(s) firma(s).                                                         </t>
  </si>
  <si>
    <t xml:space="preserve">Dilación injustificada entre los tiempos de aprobación de pliegos y su publicación oficial.
Suministro de información a terceros por parte de funcionarios y/o contratistas.
Falta de confidencialidad en el manejo de la información.
Inobservancia de protocolos de manejo de información electrónica.
</t>
  </si>
  <si>
    <t xml:space="preserve">operaciones fraudulentas de lavado de activos, financiamiento del terrorismo o de corrupción. LAFT/CO no cuenta con los mecanismos tecnologicos y la capacitación del personal para detectar  durante el sistema de precalificación, proceso de selección o ejecución del contrato, este tipo de actividades.
Las normas de contratación limitan la posibilidad de restringir la participación a personas que no estén incursas de manera expresa en una causal de inhabilidad o incompatibilidad sin que sea posible hacer dicha restricción por malas prácticas que no se cataloguen en esas causales.  Sin embargo es obligación conocer a sus proveedores y reportar según los art 27 Ley 1121/2006; Art 33 de la Ley 1508/2012; Art 102 del Decreto 663/93 y  Ley 526 de 1999.
</t>
  </si>
  <si>
    <t>Algunos contratos pueden quedar sin las regulaciones previamente establecidas en el contrato estándar que pueden generar una destinación indebida de los recursos.</t>
  </si>
  <si>
    <t xml:space="preserve">Corrupción o colusión por parte de proponentes o terceros interesados en el proceso de selección.
</t>
  </si>
  <si>
    <t xml:space="preserve">Existe la restricción de ley y constitución para restringir por sospecha o un mero indicio.
Agentes externos con intereses cruzados.
</t>
  </si>
  <si>
    <t xml:space="preserve">
Agentes externos con intereses cruzados.</t>
  </si>
  <si>
    <t>1. Alexander Monrroy - Abogado</t>
  </si>
  <si>
    <t>1. Camilo Jaramillo- Lider del Proceso de Estructuracion de Proyectos</t>
  </si>
  <si>
    <t xml:space="preserve">1 al 7. GERENCIA JURIDICA DE ESTRUCTURACION 
</t>
  </si>
  <si>
    <t xml:space="preserve">1. GERENCIA JURIDICA DE ESTRUCTURACION
2. GERENCIA JURIDICA DE ESTRUCTURACION
3. GERENCIA JURIDICA DE ESTRUCTURACION - VICEPRESIDENCIA JURÍDICA
4. y 5 GERENCIA JURIDICA DE ESTRUCTURACION  Y VICEPRESIDENCIA DE ESTRUCTURACION
6. GERENCIA JURIDICA DE ESTRUCTURACION
7.GERENCIA JURIDICA DE ESTRUCTURACION  - GERENCIA DE PLANEACIÓN
</t>
  </si>
  <si>
    <t>1 a. 4 GERENCIA JURIDICA DE ESTRUCTURACION</t>
  </si>
  <si>
    <t xml:space="preserve">1 al 4'GERENCIA JURIDICA DE ESTRUCTURACION </t>
  </si>
  <si>
    <t xml:space="preserve">GERENCIA JURIDICA DE ESTRUCTURACION </t>
  </si>
  <si>
    <t>GERENCIA JURÍDICA DE ESTRUCTURACIÓN / VICEPRESIDENCIA DE ESTRUCTURACIÓN / GERENCIA DE PLANEACIÓN</t>
  </si>
  <si>
    <t xml:space="preserve">2. Diego Andres Beltran Hernandez - Gerente </t>
  </si>
  <si>
    <t>2 Diego Diego Andres Beltran Hernandez - Gerente</t>
  </si>
  <si>
    <t>2 Diego Andres Beltran Hernandez- Gerente de Juridica para Estructuracion</t>
  </si>
  <si>
    <t>La trasgresión principios de la contratación pública, litigios contra el Estado y cargas onerosas para la administración pública, así como como detrimento patrimonial y el incumplimiento de los objetivos de la entidad.</t>
  </si>
  <si>
    <t>Estructurar legalmente diferentes formas de Asociación Público Privada de infraestructura de transporte, servicios conexos y relacionados y otro tipo de infraestrucutra pública que determine el Gobierno Nacional.</t>
  </si>
  <si>
    <t>La trasgresión de los principios de la contratación pública para que se adjudique a un agente particular en especifico</t>
  </si>
  <si>
    <t>La trasgresión principios de la contratación pública, para que participen  personas que  están incursas en inhabilidades o incompatibilidades y pérdida de credibilidad en la función pública, así  como detrimento patrimonial y el incumplimiento de los objetivos de la entidad.</t>
  </si>
  <si>
    <t>Diego Andres Beltran Hernández - Gerente</t>
  </si>
  <si>
    <t>VICEPRESIDENCIA JURIDICA</t>
  </si>
  <si>
    <t>MAPA DE RIESGO Y MEDIDAS ANTICORRUPCION GERENCIA JURIDICA PARA ESTRUCTURACION 2017</t>
  </si>
  <si>
    <t>Abogado -VJ- GJE</t>
  </si>
  <si>
    <t>Gerente de Estructuración Jurídica</t>
  </si>
  <si>
    <t>Elaboración de pliegos de condiciones y condiciones contractuales a la medida de una firma(s) particular.</t>
  </si>
  <si>
    <t>Estructurar jurídicamente estableciendo requisitos y condiciones claras y transparentes, con el fin de evitar medidas ajustadas en favor de agentes privados específicos.</t>
  </si>
  <si>
    <t>Socializar en el grupo de trabajo y revisar casos de otras entidades, para evitar medidas de corrupción y colusión en el desarrollo de los procesos de selección.</t>
  </si>
  <si>
    <t>Restringir el envío de la información jurídica. (sólo a las áreas involucradas en la estructuración)</t>
  </si>
  <si>
    <t xml:space="preserve">Solicitar la suscripción de las cláusulas de confidencialidad por parte de los Estructuradores y/o de Acuerdos de Confidencialidad por parte de los funcionarios y/o contratistas de la ANI </t>
  </si>
  <si>
    <t xml:space="preserve">Establecer en el pliego de condiciones compromisos de probidad y transparencia, y en los anexos del contrato </t>
  </si>
  <si>
    <t>El contrato de concesión  o del estructurador, se podría adjudicar a firma(s) sin tener en cuenta otros factores como antecedentes de malas prácticas administrativas, conflicto de intereses, actividades o socios con actividades sospechas de lavado de activos, financiamiento del terrorismo o corrupción - LA/FT/CO</t>
  </si>
  <si>
    <t>Establecer que cada proceso se base en los pliegos modelos y contratos modelo aprobados por la entidad.</t>
  </si>
  <si>
    <t>Manejar la información de la estructuración jurídica con la debida reserva.</t>
  </si>
  <si>
    <t>Incorporar en la minuta del contrato  obligaciones expresas de buen gobierno corporativo.</t>
  </si>
  <si>
    <t xml:space="preserve">Actualización de considerarse necesaria de Procesos de Estructuración y de procedimientos de estructuración para cada tipo de proceso de selección .
Continuar con la implementación del Modelo de Mecanismo de Reportes de Alto Nivel MRAN en los nuevos proyectos mediante la inclusión de una cláusula en el pliego de condiciones
 Remitir oportunamente a la Vicepresidencia de Estructuración, los documentos que conforman la estructuración jurídica de los proyectos .
</t>
  </si>
  <si>
    <t>EPI-JE 1</t>
  </si>
  <si>
    <t>EPI-JE 2</t>
  </si>
  <si>
    <t>EPI-JE 3</t>
  </si>
  <si>
    <t>EPI-JE 4</t>
  </si>
  <si>
    <t>(Solicitudes atendidas por la GJE / Solicitudes de la Vicepresidencia de Estructuración) * 100</t>
  </si>
  <si>
    <t>Verificar que la clausula relacionada con compromisos de probidad y transparencia se aplique en los pliegos de condiciones.
Continuar con el uso del Modelo de Mecanismo de Reportes de Alto Nivel MRAN en los nuevos proyectos.</t>
  </si>
  <si>
    <t>Continuar aplicando en el contrato estándar - contrato APP y pliego estándar la directriz institucional adoptada y consensuada con MHCP para manejo de los recursos.</t>
  </si>
  <si>
    <t>Código:  SEPG-F-056</t>
  </si>
  <si>
    <t>Fecha: 18/03/2016</t>
  </si>
  <si>
    <t>Código:  SEPG-F-057</t>
  </si>
  <si>
    <t>Código:  SEPG-F-058</t>
  </si>
  <si>
    <t>Versión: 1.0</t>
  </si>
  <si>
    <t>Código:  SEPG-F-059</t>
  </si>
  <si>
    <t>Código:  SEPG-F-060</t>
  </si>
  <si>
    <t>Fecha:  18/03/2016</t>
  </si>
  <si>
    <t>Formato para determinar impacto de riesgo de corrupción</t>
  </si>
  <si>
    <t>Código:  SEPG-F-061</t>
  </si>
  <si>
    <t>Matriz de Riesgo de corrupción</t>
  </si>
  <si>
    <t>SEPG-F-062</t>
  </si>
  <si>
    <t xml:space="preserve">MAPA DE RIESGOS y MEDIDAS ANTICORRUPCION </t>
  </si>
  <si>
    <t>Código:  SEPG-F-030</t>
  </si>
  <si>
    <t>RIESGOS AÑO 2017</t>
  </si>
  <si>
    <t>Elaboración de pliegos de condiciones y condiciones contractuales a la medida de una firma(s) particula</t>
  </si>
  <si>
    <t>El contrato de concesión, de interventoría o del estructurador, se podría adjudicar a firma(s) sin tener en cuenta otros factores como antecedentes de malas prácticas administrativas, conflicto de intereses, actividades o socios con actividades sospechas de lavado de activos, financiamiento del terrorismo o corrupción - LA/FT/CO</t>
  </si>
  <si>
    <t xml:space="preserve">Manipulación de recursos por falta de control directo sobre los  patrimonios autónomos </t>
  </si>
  <si>
    <t xml:space="preserve">Se puede dar manipulación indebida de  recursos por parte del concesionario, por una falta de control directo sobre patrimonios autónomos por parte de la Agencia.
</t>
  </si>
  <si>
    <t>CAMBIOS</t>
  </si>
  <si>
    <t>OBSERVACIONES</t>
  </si>
  <si>
    <t>SIN CAMBIOS</t>
  </si>
  <si>
    <t>ELIMINADO</t>
  </si>
  <si>
    <t>Justificación según Memo No 2016-200-017210-3  y alcance con correo del 13/01/2017 asi "Se considera que este riesgo debe ser eliminado para la gerencia, dado que, por parte de estructuración desde el punto de vista jurídico en las diferentes versiones del contrato estándar hasta la versión actual se ha regulado la forma y condiciones que se deben observar el manejo del patrimonio autónomo de un proyecto, por tanto, desde la estructuración jurídca no hay riesgo, como el que se planteó en la matriz."</t>
  </si>
  <si>
    <t>Calificación de Impacto en corrupción (resultado conciliado por equipo)</t>
  </si>
  <si>
    <t xml:space="preserve">Definir expresamente en los documentos de precalificación y en los pliegos de licitación condiciones para evitar el conflicto de interés con el personal externo.
Continuar la  Implementación del Modelo de Mecanismo de Reportes de Alto Nivel MRAN. 
Continuar mejorando la versiones de  contrato estándar, contrato APP y propuesta de pliegos estándar, de acuerdo a la evolución de las condiciones y lineamientos normativos 
Atender las observaciones  de la Procuraduría General de la Nación  derivadas del acompañamiento preventivo en los procesos de selección de mayor envergadura.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</si>
</sst>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FECHA:&quot;\ mmmm\ dd\ &quot;de&quot;\ yyyy"/>
  </numFmts>
  <fonts count="68" x14ac:knownFonts="1">
    <font>
      <sz val="10"/>
      <name val="Arial"/>
    </font>
    <font>
      <b/>
      <sz val="16"/>
      <name val="Arial"/>
      <family val="2"/>
    </font>
    <font>
      <sz val="12"/>
      <name val="Arial"/>
      <family val="2"/>
    </font>
    <font>
      <b/>
      <sz val="12"/>
      <name val="Arial"/>
      <family val="2"/>
    </font>
    <font>
      <b/>
      <sz val="10"/>
      <name val="Arial"/>
      <family val="2"/>
    </font>
    <font>
      <sz val="8"/>
      <name val="Arial"/>
      <family val="2"/>
    </font>
    <font>
      <b/>
      <sz val="14"/>
      <name val="Arial"/>
      <family val="2"/>
    </font>
    <font>
      <sz val="10"/>
      <name val="Arial"/>
      <family val="2"/>
    </font>
    <font>
      <sz val="14"/>
      <name val="Arial"/>
      <family val="2"/>
    </font>
    <font>
      <b/>
      <sz val="20"/>
      <name val="Arial"/>
      <family val="2"/>
    </font>
    <font>
      <b/>
      <sz val="16"/>
      <color indexed="81"/>
      <name val="Tahoma"/>
      <family val="2"/>
    </font>
    <font>
      <b/>
      <sz val="12"/>
      <color indexed="81"/>
      <name val="Tahoma"/>
      <family val="2"/>
    </font>
    <font>
      <sz val="8"/>
      <color indexed="8"/>
      <name val="Arial"/>
      <family val="2"/>
    </font>
    <font>
      <sz val="12"/>
      <color indexed="8"/>
      <name val="Arial"/>
      <family val="2"/>
    </font>
    <font>
      <sz val="12"/>
      <color indexed="81"/>
      <name val="Tahoma"/>
      <family val="2"/>
    </font>
    <font>
      <b/>
      <sz val="11"/>
      <color indexed="81"/>
      <name val="Tahoma"/>
      <family val="2"/>
    </font>
    <font>
      <b/>
      <sz val="9"/>
      <color indexed="81"/>
      <name val="Tahoma"/>
      <family val="2"/>
    </font>
    <font>
      <sz val="11"/>
      <name val="Arial"/>
      <family val="2"/>
    </font>
    <font>
      <b/>
      <sz val="8"/>
      <color indexed="81"/>
      <name val="Tahoma"/>
      <family val="2"/>
    </font>
    <font>
      <sz val="9"/>
      <color indexed="81"/>
      <name val="Tahoma"/>
      <family val="2"/>
    </font>
    <font>
      <sz val="9"/>
      <name val="Arial Narrow"/>
      <family val="2"/>
    </font>
    <font>
      <b/>
      <sz val="16"/>
      <name val="Arial Narrow"/>
      <family val="2"/>
    </font>
    <font>
      <sz val="10"/>
      <name val="Arial Narrow"/>
      <family val="2"/>
    </font>
    <font>
      <b/>
      <sz val="10"/>
      <name val="Arial Narrow"/>
      <family val="2"/>
    </font>
    <font>
      <b/>
      <sz val="14"/>
      <name val="Arial Narrow"/>
      <family val="2"/>
    </font>
    <font>
      <b/>
      <sz val="12"/>
      <name val="Arial Narrow"/>
      <family val="2"/>
    </font>
    <font>
      <b/>
      <sz val="18"/>
      <name val="Arial Narrow"/>
      <family val="2"/>
    </font>
    <font>
      <b/>
      <sz val="11"/>
      <name val="Arial Narrow"/>
      <family val="2"/>
    </font>
    <font>
      <sz val="11"/>
      <name val="Arial Narrow"/>
      <family val="2"/>
    </font>
    <font>
      <sz val="12"/>
      <name val="Arial Narrow"/>
      <family val="2"/>
    </font>
    <font>
      <sz val="14"/>
      <name val="Arial Narrow"/>
      <family val="2"/>
    </font>
    <font>
      <b/>
      <sz val="10"/>
      <color indexed="81"/>
      <name val="Arial Narrow"/>
      <family val="2"/>
    </font>
    <font>
      <b/>
      <sz val="11"/>
      <color indexed="81"/>
      <name val="Arial Narrow"/>
      <family val="2"/>
    </font>
    <font>
      <sz val="18"/>
      <name val="Arial Narrow"/>
      <family val="2"/>
    </font>
    <font>
      <sz val="16"/>
      <name val="Arial Narrow"/>
      <family val="2"/>
    </font>
    <font>
      <b/>
      <sz val="14"/>
      <color indexed="81"/>
      <name val="Tahoma"/>
      <family val="2"/>
    </font>
    <font>
      <b/>
      <sz val="10"/>
      <color indexed="81"/>
      <name val="Arial"/>
      <family val="2"/>
    </font>
    <font>
      <b/>
      <i/>
      <u/>
      <sz val="10"/>
      <name val="Arial"/>
      <family val="2"/>
    </font>
    <font>
      <b/>
      <sz val="11"/>
      <name val="Arial"/>
      <family val="2"/>
    </font>
    <font>
      <b/>
      <sz val="9"/>
      <name val="Arial"/>
      <family val="2"/>
    </font>
    <font>
      <b/>
      <sz val="12"/>
      <color indexed="81"/>
      <name val="Arial"/>
      <family val="2"/>
    </font>
    <font>
      <sz val="8"/>
      <name val="Arial Narrow"/>
      <family val="2"/>
    </font>
    <font>
      <sz val="14"/>
      <color indexed="81"/>
      <name val="Tahoma"/>
      <family val="2"/>
    </font>
    <font>
      <b/>
      <sz val="14"/>
      <color rgb="FFFF0000"/>
      <name val="Arial"/>
      <family val="2"/>
    </font>
    <font>
      <b/>
      <sz val="14"/>
      <color theme="0"/>
      <name val="Arial"/>
      <family val="2"/>
    </font>
    <font>
      <sz val="10"/>
      <color theme="0"/>
      <name val="Arial"/>
      <family val="2"/>
    </font>
    <font>
      <b/>
      <sz val="14"/>
      <color rgb="FFFF0000"/>
      <name val="Arial Narrow"/>
      <family val="2"/>
    </font>
    <font>
      <sz val="14"/>
      <color rgb="FFFF0000"/>
      <name val="Arial Narrow"/>
      <family val="2"/>
    </font>
    <font>
      <sz val="18"/>
      <color rgb="FFFF0000"/>
      <name val="Arial Narrow"/>
      <family val="2"/>
    </font>
    <font>
      <b/>
      <sz val="12"/>
      <color theme="3" tint="0.39997558519241921"/>
      <name val="Arial"/>
      <family val="2"/>
    </font>
    <font>
      <b/>
      <sz val="12"/>
      <color theme="3" tint="0.39997558519241921"/>
      <name val="Arial Narrow"/>
      <family val="2"/>
    </font>
    <font>
      <b/>
      <sz val="16"/>
      <color rgb="FFFF0000"/>
      <name val="Arial Narrow"/>
      <family val="2"/>
    </font>
    <font>
      <b/>
      <sz val="10"/>
      <color rgb="FFFF0000"/>
      <name val="Arial"/>
      <family val="2"/>
    </font>
    <font>
      <sz val="9"/>
      <color rgb="FFFF0000"/>
      <name val="Arial"/>
      <family val="2"/>
    </font>
    <font>
      <b/>
      <sz val="18"/>
      <color rgb="FFFF0000"/>
      <name val="Arial Narrow"/>
      <family val="2"/>
    </font>
    <font>
      <sz val="14"/>
      <color rgb="FFFF0000"/>
      <name val="Arial"/>
      <family val="2"/>
    </font>
    <font>
      <b/>
      <sz val="12"/>
      <color theme="4" tint="-0.249977111117893"/>
      <name val="Arial Narrow"/>
      <family val="2"/>
    </font>
    <font>
      <sz val="10"/>
      <color theme="4" tint="-0.249977111117893"/>
      <name val="Arial"/>
      <family val="2"/>
    </font>
    <font>
      <sz val="11"/>
      <color rgb="FFFF0000"/>
      <name val="Arial"/>
      <family val="2"/>
    </font>
    <font>
      <sz val="10"/>
      <name val="Arial"/>
      <family val="2"/>
    </font>
    <font>
      <sz val="18"/>
      <name val="Arial"/>
      <family val="2"/>
    </font>
    <font>
      <b/>
      <sz val="18"/>
      <name val="Arial"/>
      <family val="2"/>
    </font>
    <font>
      <sz val="18"/>
      <color theme="1"/>
      <name val="Arial Narrow"/>
      <family val="2"/>
    </font>
    <font>
      <b/>
      <sz val="14"/>
      <color theme="3" tint="0.39997558519241921"/>
      <name val="Arial"/>
      <family val="2"/>
    </font>
    <font>
      <sz val="13"/>
      <color rgb="FFFF0000"/>
      <name val="Arial"/>
      <family val="2"/>
    </font>
    <font>
      <sz val="16"/>
      <color rgb="FFFF0000"/>
      <name val="Arial Narrow"/>
      <family val="2"/>
    </font>
    <font>
      <sz val="10"/>
      <color rgb="FFFF0000"/>
      <name val="Arial"/>
      <family val="2"/>
    </font>
    <font>
      <b/>
      <sz val="20"/>
      <name val="Arial Narrow"/>
      <family val="2"/>
    </font>
  </fonts>
  <fills count="19">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rgb="FFFF0000"/>
        <bgColor indexed="64"/>
      </patternFill>
    </fill>
    <fill>
      <patternFill patternType="solid">
        <fgColor theme="5" tint="-0.499984740745262"/>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s>
  <borders count="8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medium">
        <color indexed="64"/>
      </right>
      <top style="thin">
        <color indexed="64"/>
      </top>
      <bottom/>
      <diagonal/>
    </border>
  </borders>
  <cellStyleXfs count="5">
    <xf numFmtId="0" fontId="0"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59" fillId="0" borderId="0" applyFont="0" applyFill="0" applyBorder="0" applyAlignment="0" applyProtection="0"/>
  </cellStyleXfs>
  <cellXfs count="1351">
    <xf numFmtId="0" fontId="0" fillId="0" borderId="0" xfId="0"/>
    <xf numFmtId="0" fontId="0" fillId="0" borderId="0" xfId="0" applyBorder="1"/>
    <xf numFmtId="0" fontId="7" fillId="0" borderId="0" xfId="0" applyFont="1"/>
    <xf numFmtId="0" fontId="6" fillId="0" borderId="1" xfId="0" applyFont="1" applyBorder="1" applyAlignment="1">
      <alignment horizontal="center" vertical="top" wrapText="1"/>
    </xf>
    <xf numFmtId="0" fontId="7" fillId="0" borderId="0" xfId="0" applyFont="1" applyBorder="1" applyAlignment="1">
      <alignment wrapText="1"/>
    </xf>
    <xf numFmtId="0" fontId="3"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0" fillId="0" borderId="2" xfId="0" applyBorder="1"/>
    <xf numFmtId="0" fontId="0" fillId="0" borderId="0" xfId="0"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left" vertical="center"/>
    </xf>
    <xf numFmtId="0" fontId="0" fillId="0" borderId="2" xfId="0" applyBorder="1" applyAlignment="1">
      <alignment horizontal="center" vertical="center"/>
    </xf>
    <xf numFmtId="0" fontId="7" fillId="0" borderId="2" xfId="0" applyFont="1" applyBorder="1"/>
    <xf numFmtId="0" fontId="4" fillId="0" borderId="0" xfId="0" applyFont="1" applyFill="1" applyBorder="1" applyAlignment="1">
      <alignment horizontal="center" wrapText="1"/>
    </xf>
    <xf numFmtId="0" fontId="7" fillId="0" borderId="0" xfId="0" applyFont="1" applyAlignment="1">
      <alignment wrapText="1"/>
    </xf>
    <xf numFmtId="0" fontId="43" fillId="0" borderId="0" xfId="0" applyFont="1" applyBorder="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6" fillId="0" borderId="3" xfId="0" applyFont="1" applyBorder="1" applyAlignment="1">
      <alignment horizontal="center" vertical="top" wrapText="1"/>
    </xf>
    <xf numFmtId="0" fontId="44" fillId="3" borderId="4" xfId="0" applyFont="1" applyFill="1" applyBorder="1" applyAlignment="1">
      <alignment vertical="top" wrapText="1"/>
    </xf>
    <xf numFmtId="0" fontId="44" fillId="4" borderId="4" xfId="0" applyFont="1" applyFill="1" applyBorder="1" applyAlignment="1">
      <alignment vertical="top" wrapText="1"/>
    </xf>
    <xf numFmtId="0" fontId="44" fillId="4" borderId="4"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7" fillId="0" borderId="0" xfId="0" applyFont="1" applyBorder="1" applyAlignment="1">
      <alignment horizontal="left" vertical="center"/>
    </xf>
    <xf numFmtId="0" fontId="44" fillId="4" borderId="4" xfId="0" applyFont="1" applyFill="1" applyBorder="1" applyAlignment="1">
      <alignment horizontal="right" vertical="top" wrapText="1"/>
    </xf>
    <xf numFmtId="0" fontId="44" fillId="3" borderId="4" xfId="0" applyFont="1" applyFill="1" applyBorder="1" applyAlignment="1">
      <alignment horizontal="center" vertical="center" wrapText="1"/>
    </xf>
    <xf numFmtId="0" fontId="45" fillId="3" borderId="4" xfId="0" applyFont="1" applyFill="1" applyBorder="1" applyAlignment="1">
      <alignment vertical="top" wrapText="1"/>
    </xf>
    <xf numFmtId="0" fontId="45" fillId="3" borderId="5" xfId="0" applyFont="1" applyFill="1" applyBorder="1" applyAlignment="1">
      <alignment vertical="top" wrapText="1"/>
    </xf>
    <xf numFmtId="0" fontId="44" fillId="4" borderId="6" xfId="0" applyFont="1" applyFill="1" applyBorder="1" applyAlignment="1">
      <alignment vertical="top" wrapText="1"/>
    </xf>
    <xf numFmtId="0" fontId="44" fillId="5" borderId="4" xfId="0" applyFont="1" applyFill="1" applyBorder="1" applyAlignment="1">
      <alignment vertical="top" wrapText="1"/>
    </xf>
    <xf numFmtId="0" fontId="44" fillId="5" borderId="6" xfId="0" applyFont="1" applyFill="1" applyBorder="1" applyAlignment="1">
      <alignment vertical="top" wrapText="1"/>
    </xf>
    <xf numFmtId="0" fontId="6" fillId="6" borderId="4" xfId="0" applyFont="1" applyFill="1" applyBorder="1" applyAlignment="1">
      <alignment horizontal="center" vertical="center" wrapText="1"/>
    </xf>
    <xf numFmtId="0" fontId="6" fillId="6" borderId="4" xfId="0" applyFont="1" applyFill="1" applyBorder="1" applyAlignment="1">
      <alignment vertical="top" wrapText="1"/>
    </xf>
    <xf numFmtId="0" fontId="0" fillId="0" borderId="7" xfId="0" applyBorder="1"/>
    <xf numFmtId="0" fontId="4" fillId="0" borderId="0" xfId="0" applyFont="1" applyBorder="1" applyAlignment="1">
      <alignment horizontal="center" vertical="center"/>
    </xf>
    <xf numFmtId="0" fontId="7" fillId="7" borderId="2" xfId="0" applyFont="1" applyFill="1" applyBorder="1" applyAlignment="1">
      <alignment horizontal="left" vertical="center"/>
    </xf>
    <xf numFmtId="0" fontId="7" fillId="7" borderId="2" xfId="0" applyFont="1" applyFill="1" applyBorder="1" applyAlignment="1">
      <alignment horizontal="left" vertical="center" wrapText="1"/>
    </xf>
    <xf numFmtId="0" fontId="3" fillId="0" borderId="2" xfId="0" applyFont="1" applyBorder="1"/>
    <xf numFmtId="0" fontId="0" fillId="0" borderId="0" xfId="0" applyAlignment="1">
      <alignment horizontal="center"/>
    </xf>
    <xf numFmtId="0" fontId="4" fillId="0" borderId="0" xfId="0" applyFont="1" applyBorder="1" applyAlignment="1">
      <alignment wrapText="1"/>
    </xf>
    <xf numFmtId="0" fontId="0" fillId="0" borderId="0" xfId="0" applyBorder="1" applyAlignment="1">
      <alignment horizontal="center"/>
    </xf>
    <xf numFmtId="0" fontId="4" fillId="8" borderId="2" xfId="0" applyFont="1" applyFill="1" applyBorder="1" applyAlignment="1">
      <alignment horizontal="center" vertical="center" wrapText="1"/>
    </xf>
    <xf numFmtId="0" fontId="7" fillId="6" borderId="2" xfId="0" applyFont="1" applyFill="1" applyBorder="1"/>
    <xf numFmtId="0" fontId="7" fillId="3" borderId="8" xfId="0" applyFont="1" applyFill="1" applyBorder="1"/>
    <xf numFmtId="0" fontId="7" fillId="3" borderId="2" xfId="0" applyFont="1" applyFill="1" applyBorder="1"/>
    <xf numFmtId="0" fontId="7" fillId="3" borderId="2" xfId="0" applyFont="1" applyFill="1" applyBorder="1" applyAlignment="1">
      <alignment horizontal="center"/>
    </xf>
    <xf numFmtId="0" fontId="4" fillId="6" borderId="2" xfId="0" applyFont="1" applyFill="1" applyBorder="1" applyAlignment="1">
      <alignment horizontal="center" wrapText="1"/>
    </xf>
    <xf numFmtId="0" fontId="7" fillId="4" borderId="2" xfId="0" applyFont="1" applyFill="1" applyBorder="1"/>
    <xf numFmtId="0" fontId="4" fillId="4" borderId="2" xfId="0" applyFont="1" applyFill="1" applyBorder="1" applyAlignment="1">
      <alignment horizontal="center" wrapText="1"/>
    </xf>
    <xf numFmtId="0" fontId="7" fillId="9" borderId="2" xfId="0" applyFont="1" applyFill="1" applyBorder="1"/>
    <xf numFmtId="0" fontId="4" fillId="9" borderId="2" xfId="0" applyFont="1" applyFill="1" applyBorder="1" applyAlignment="1">
      <alignment horizontal="center" wrapText="1"/>
    </xf>
    <xf numFmtId="0" fontId="4" fillId="3" borderId="9" xfId="0" applyFont="1" applyFill="1" applyBorder="1" applyAlignment="1">
      <alignment horizontal="center" wrapText="1"/>
    </xf>
    <xf numFmtId="0" fontId="4" fillId="8" borderId="10" xfId="0" applyFont="1" applyFill="1" applyBorder="1" applyAlignment="1">
      <alignment horizontal="center" vertical="center" wrapText="1"/>
    </xf>
    <xf numFmtId="0" fontId="20" fillId="7" borderId="0" xfId="0" applyFont="1" applyFill="1" applyBorder="1" applyAlignment="1">
      <alignment horizontal="left" vertic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0" xfId="0" applyAlignment="1">
      <alignment wrapText="1"/>
    </xf>
    <xf numFmtId="0" fontId="0" fillId="0" borderId="12" xfId="0" applyBorder="1"/>
    <xf numFmtId="0" fontId="0" fillId="0" borderId="13" xfId="0" applyBorder="1"/>
    <xf numFmtId="0" fontId="0" fillId="0" borderId="14" xfId="0" applyBorder="1" applyAlignment="1">
      <alignment horizontal="center"/>
    </xf>
    <xf numFmtId="0" fontId="0" fillId="0" borderId="15"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0" xfId="0" applyAlignment="1">
      <alignment horizontal="right"/>
    </xf>
    <xf numFmtId="0" fontId="22" fillId="0" borderId="0" xfId="0" applyFont="1"/>
    <xf numFmtId="0" fontId="22" fillId="2" borderId="0" xfId="0" applyFont="1" applyFill="1"/>
    <xf numFmtId="0" fontId="22" fillId="0" borderId="0" xfId="0" applyFont="1" applyBorder="1" applyAlignment="1">
      <alignment horizontal="center" vertical="center" wrapText="1"/>
    </xf>
    <xf numFmtId="0" fontId="27" fillId="7" borderId="0" xfId="0" applyFont="1" applyFill="1" applyBorder="1" applyAlignment="1">
      <alignment horizontal="center" vertical="top" wrapText="1"/>
    </xf>
    <xf numFmtId="0" fontId="22" fillId="7" borderId="0" xfId="0" applyFont="1" applyFill="1" applyBorder="1"/>
    <xf numFmtId="0" fontId="22" fillId="0" borderId="0" xfId="0" applyFont="1" applyAlignment="1">
      <alignment vertical="center"/>
    </xf>
    <xf numFmtId="0" fontId="27" fillId="7" borderId="0" xfId="0" applyFont="1" applyFill="1" applyBorder="1" applyAlignment="1">
      <alignment vertical="top" wrapText="1"/>
    </xf>
    <xf numFmtId="0" fontId="23" fillId="2" borderId="0" xfId="0" applyFont="1" applyFill="1" applyAlignment="1">
      <alignment horizontal="right"/>
    </xf>
    <xf numFmtId="0" fontId="30" fillId="0" borderId="0" xfId="0" applyFont="1"/>
    <xf numFmtId="0" fontId="30" fillId="2" borderId="0" xfId="0" applyFont="1" applyFill="1"/>
    <xf numFmtId="0" fontId="30" fillId="0" borderId="0" xfId="0" quotePrefix="1" applyFont="1"/>
    <xf numFmtId="0" fontId="30" fillId="7" borderId="0" xfId="0" applyFont="1" applyFill="1" applyBorder="1" applyAlignment="1">
      <alignment horizontal="left" vertical="center"/>
    </xf>
    <xf numFmtId="0" fontId="30" fillId="7" borderId="0" xfId="0" applyFont="1" applyFill="1" applyBorder="1"/>
    <xf numFmtId="0" fontId="24" fillId="7" borderId="0" xfId="0" applyFont="1" applyFill="1" applyBorder="1" applyAlignment="1">
      <alignment horizontal="center" vertical="top" wrapText="1"/>
    </xf>
    <xf numFmtId="0" fontId="24" fillId="7" borderId="0" xfId="0" applyFont="1" applyFill="1" applyBorder="1" applyAlignment="1">
      <alignment vertical="top" wrapText="1"/>
    </xf>
    <xf numFmtId="0" fontId="30" fillId="0" borderId="0" xfId="0" applyFont="1" applyAlignment="1">
      <alignment vertical="center"/>
    </xf>
    <xf numFmtId="0" fontId="30" fillId="7" borderId="0" xfId="0" applyFont="1" applyFill="1" applyBorder="1" applyAlignment="1">
      <alignment vertical="center"/>
    </xf>
    <xf numFmtId="0" fontId="24" fillId="0" borderId="0" xfId="0" applyFont="1"/>
    <xf numFmtId="0" fontId="24" fillId="7" borderId="0" xfId="0" applyFont="1" applyFill="1" applyBorder="1"/>
    <xf numFmtId="0" fontId="22" fillId="0" borderId="0" xfId="0" applyFont="1" applyAlignment="1" applyProtection="1">
      <alignment wrapText="1"/>
      <protection locked="0"/>
    </xf>
    <xf numFmtId="0" fontId="29" fillId="2" borderId="0" xfId="0" applyFont="1" applyFill="1" applyBorder="1" applyAlignment="1">
      <alignment horizontal="left"/>
    </xf>
    <xf numFmtId="0" fontId="24"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22" fillId="0" borderId="0" xfId="0" applyFont="1" applyBorder="1" applyAlignment="1">
      <alignment wrapText="1"/>
    </xf>
    <xf numFmtId="0" fontId="25" fillId="0" borderId="0" xfId="0" applyFont="1" applyBorder="1" applyAlignment="1">
      <alignment horizontal="center" vertical="center" wrapText="1"/>
    </xf>
    <xf numFmtId="0" fontId="46" fillId="2" borderId="2" xfId="0" applyFont="1" applyFill="1" applyBorder="1" applyAlignment="1" applyProtection="1">
      <alignment horizontal="center" vertical="center"/>
      <protection locked="0"/>
    </xf>
    <xf numFmtId="0" fontId="47" fillId="0" borderId="2" xfId="0" applyFont="1" applyBorder="1" applyAlignment="1" applyProtection="1">
      <alignment horizontal="center" vertical="center" wrapText="1"/>
      <protection locked="0"/>
    </xf>
    <xf numFmtId="0" fontId="33" fillId="0" borderId="0" xfId="0" applyFont="1"/>
    <xf numFmtId="0" fontId="33" fillId="7" borderId="0" xfId="0" applyFont="1" applyFill="1"/>
    <xf numFmtId="0" fontId="26" fillId="7" borderId="0" xfId="0" applyFont="1" applyFill="1" applyBorder="1" applyAlignment="1">
      <alignment horizontal="center" vertical="center"/>
    </xf>
    <xf numFmtId="0" fontId="26" fillId="0" borderId="0" xfId="0" applyFont="1"/>
    <xf numFmtId="0" fontId="33" fillId="0" borderId="0" xfId="0" applyFont="1" applyBorder="1" applyAlignment="1">
      <alignment horizontal="center" vertical="center"/>
    </xf>
    <xf numFmtId="0" fontId="48" fillId="0" borderId="0" xfId="0" applyFont="1" applyBorder="1" applyAlignment="1">
      <alignment horizontal="center" vertical="center"/>
    </xf>
    <xf numFmtId="0" fontId="33" fillId="0" borderId="0" xfId="0" applyFont="1" applyAlignment="1">
      <alignment horizontal="center" vertical="center" wrapText="1"/>
    </xf>
    <xf numFmtId="0" fontId="33" fillId="10" borderId="2"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2" borderId="0" xfId="0" applyFont="1" applyFill="1" applyBorder="1" applyAlignment="1">
      <alignment horizontal="left" vertical="center" wrapText="1"/>
    </xf>
    <xf numFmtId="0" fontId="33" fillId="2" borderId="0" xfId="0" applyFont="1" applyFill="1" applyBorder="1" applyAlignment="1">
      <alignment horizontal="center" vertical="center" wrapText="1"/>
    </xf>
    <xf numFmtId="0" fontId="33" fillId="2" borderId="0" xfId="0" applyFont="1" applyFill="1" applyBorder="1" applyAlignment="1">
      <alignment horizontal="center" vertical="center"/>
    </xf>
    <xf numFmtId="0" fontId="33" fillId="0" borderId="0" xfId="0" applyFont="1" applyBorder="1"/>
    <xf numFmtId="0" fontId="33" fillId="0" borderId="0" xfId="0" applyFont="1" applyAlignment="1">
      <alignment vertical="center"/>
    </xf>
    <xf numFmtId="0" fontId="26" fillId="0" borderId="0" xfId="0" applyFont="1" applyAlignment="1">
      <alignment vertical="center"/>
    </xf>
    <xf numFmtId="0" fontId="33" fillId="0" borderId="2" xfId="0" applyFont="1" applyBorder="1" applyAlignment="1" applyProtection="1">
      <alignment horizontal="left"/>
      <protection locked="0"/>
    </xf>
    <xf numFmtId="0" fontId="33" fillId="0" borderId="0" xfId="0" applyFont="1" applyAlignment="1">
      <alignment horizontal="left"/>
    </xf>
    <xf numFmtId="0" fontId="30" fillId="7" borderId="0" xfId="0" applyFont="1" applyFill="1"/>
    <xf numFmtId="0" fontId="26" fillId="11" borderId="19" xfId="0" applyFont="1" applyFill="1" applyBorder="1" applyAlignment="1">
      <alignment vertical="center" wrapText="1"/>
    </xf>
    <xf numFmtId="0" fontId="33" fillId="12" borderId="2" xfId="0" applyFont="1" applyFill="1" applyBorder="1" applyAlignment="1">
      <alignment horizontal="center" vertical="center" wrapText="1"/>
    </xf>
    <xf numFmtId="0" fontId="30" fillId="0" borderId="0" xfId="0" applyFont="1" applyProtection="1"/>
    <xf numFmtId="0" fontId="30" fillId="0" borderId="0" xfId="0" applyFont="1" applyAlignment="1" applyProtection="1">
      <alignment vertical="center"/>
    </xf>
    <xf numFmtId="0" fontId="30" fillId="0" borderId="0" xfId="0" applyFont="1" applyBorder="1" applyProtection="1"/>
    <xf numFmtId="0" fontId="30" fillId="0" borderId="0" xfId="0" applyFont="1" applyBorder="1" applyAlignment="1" applyProtection="1">
      <alignment vertical="center"/>
    </xf>
    <xf numFmtId="0" fontId="24" fillId="0" borderId="0"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24" fillId="7" borderId="0" xfId="0" applyFont="1" applyFill="1" applyBorder="1" applyAlignment="1" applyProtection="1">
      <alignment vertical="center" wrapText="1"/>
    </xf>
    <xf numFmtId="0" fontId="24" fillId="0" borderId="0" xfId="0" applyFont="1" applyProtection="1"/>
    <xf numFmtId="0" fontId="24" fillId="7" borderId="0" xfId="0" applyFont="1" applyFill="1" applyBorder="1" applyAlignment="1" applyProtection="1">
      <alignment vertical="justify" wrapText="1"/>
    </xf>
    <xf numFmtId="0" fontId="30" fillId="0" borderId="0" xfId="0" applyFont="1" applyBorder="1" applyAlignment="1" applyProtection="1">
      <alignment horizontal="left" vertical="center" wrapText="1"/>
    </xf>
    <xf numFmtId="0" fontId="24" fillId="12" borderId="2" xfId="0" applyFont="1" applyFill="1" applyBorder="1" applyAlignment="1" applyProtection="1">
      <alignment horizontal="center" vertical="center"/>
    </xf>
    <xf numFmtId="1" fontId="24" fillId="12" borderId="2" xfId="0" applyNumberFormat="1" applyFont="1" applyFill="1" applyBorder="1" applyAlignment="1" applyProtection="1">
      <alignment horizontal="center" vertical="center" wrapText="1"/>
    </xf>
    <xf numFmtId="0" fontId="30" fillId="7" borderId="0" xfId="0" applyFont="1" applyFill="1" applyBorder="1" applyAlignment="1" applyProtection="1">
      <alignment horizontal="left" vertical="center"/>
    </xf>
    <xf numFmtId="0" fontId="30" fillId="7" borderId="0" xfId="0" applyFont="1" applyFill="1" applyBorder="1" applyProtection="1"/>
    <xf numFmtId="0" fontId="24" fillId="7" borderId="0" xfId="0" applyFont="1" applyFill="1" applyBorder="1" applyAlignment="1" applyProtection="1">
      <alignment horizontal="center" vertical="top" wrapText="1"/>
    </xf>
    <xf numFmtId="0" fontId="24" fillId="7" borderId="0" xfId="0" applyFont="1" applyFill="1" applyBorder="1" applyAlignment="1" applyProtection="1">
      <alignment vertical="top" wrapText="1"/>
    </xf>
    <xf numFmtId="0" fontId="30" fillId="7" borderId="0" xfId="0" applyFont="1" applyFill="1" applyBorder="1" applyAlignment="1" applyProtection="1">
      <alignment vertical="center"/>
    </xf>
    <xf numFmtId="0" fontId="26" fillId="11" borderId="20" xfId="0" applyFont="1" applyFill="1" applyBorder="1" applyAlignment="1">
      <alignment vertical="center" wrapText="1"/>
    </xf>
    <xf numFmtId="0" fontId="24" fillId="7" borderId="0" xfId="0" applyFont="1" applyFill="1" applyBorder="1" applyAlignment="1" applyProtection="1">
      <alignment vertical="center" wrapText="1"/>
    </xf>
    <xf numFmtId="1" fontId="24" fillId="6" borderId="2" xfId="0" applyNumberFormat="1" applyFont="1" applyFill="1" applyBorder="1" applyAlignment="1" applyProtection="1">
      <alignment horizontal="center" vertical="center" wrapText="1"/>
    </xf>
    <xf numFmtId="0" fontId="24" fillId="13" borderId="1" xfId="0" applyFont="1" applyFill="1" applyBorder="1" applyAlignment="1" applyProtection="1">
      <alignment horizontal="center" vertical="center" wrapText="1"/>
    </xf>
    <xf numFmtId="0" fontId="30" fillId="7" borderId="22" xfId="0" applyFont="1" applyFill="1" applyBorder="1" applyAlignment="1">
      <alignment horizontal="left" vertical="center"/>
    </xf>
    <xf numFmtId="0" fontId="30" fillId="7" borderId="23" xfId="0" applyFont="1" applyFill="1" applyBorder="1" applyAlignment="1">
      <alignment horizontal="left" vertical="center"/>
    </xf>
    <xf numFmtId="0" fontId="30" fillId="7" borderId="24" xfId="0" applyFont="1" applyFill="1" applyBorder="1" applyAlignment="1">
      <alignment vertical="center" wrapText="1"/>
    </xf>
    <xf numFmtId="0" fontId="24" fillId="13" borderId="25" xfId="0" applyFont="1" applyFill="1" applyBorder="1" applyAlignment="1">
      <alignment horizontal="center" vertical="center" wrapText="1"/>
    </xf>
    <xf numFmtId="0" fontId="24" fillId="13" borderId="26" xfId="0" applyFont="1" applyFill="1" applyBorder="1" applyAlignment="1">
      <alignment horizontal="center" vertical="center" wrapText="1"/>
    </xf>
    <xf numFmtId="0" fontId="24" fillId="13" borderId="27" xfId="0" applyFont="1" applyFill="1" applyBorder="1" applyAlignment="1">
      <alignment horizontal="center" vertical="center" wrapText="1"/>
    </xf>
    <xf numFmtId="0" fontId="7" fillId="7" borderId="28" xfId="0" applyFont="1" applyFill="1" applyBorder="1" applyAlignment="1">
      <alignment vertical="center" wrapText="1"/>
    </xf>
    <xf numFmtId="0" fontId="30" fillId="7" borderId="28" xfId="0" applyFont="1" applyFill="1" applyBorder="1" applyAlignment="1">
      <alignment horizontal="left" vertical="center" wrapText="1"/>
    </xf>
    <xf numFmtId="0" fontId="30" fillId="7" borderId="29" xfId="0" applyFont="1" applyFill="1" applyBorder="1" applyAlignment="1">
      <alignment horizontal="left" vertical="center" wrapText="1"/>
    </xf>
    <xf numFmtId="0" fontId="49" fillId="7" borderId="30" xfId="0" applyFont="1" applyFill="1" applyBorder="1" applyAlignment="1">
      <alignment horizontal="center" vertical="center" wrapText="1"/>
    </xf>
    <xf numFmtId="0" fontId="50" fillId="0" borderId="30" xfId="0" applyFont="1" applyFill="1" applyBorder="1" applyAlignment="1">
      <alignment horizontal="center" vertical="center" wrapText="1"/>
    </xf>
    <xf numFmtId="0" fontId="50" fillId="0" borderId="31" xfId="0" applyFont="1" applyFill="1" applyBorder="1" applyAlignment="1">
      <alignment horizontal="center" vertical="center" wrapText="1"/>
    </xf>
    <xf numFmtId="0" fontId="23" fillId="13" borderId="25" xfId="0" applyFont="1" applyFill="1" applyBorder="1" applyAlignment="1">
      <alignment horizontal="center" wrapText="1"/>
    </xf>
    <xf numFmtId="0" fontId="23" fillId="13" borderId="27" xfId="0" applyFont="1" applyFill="1" applyBorder="1" applyAlignment="1">
      <alignment horizontal="center" wrapText="1"/>
    </xf>
    <xf numFmtId="0" fontId="23" fillId="13" borderId="32" xfId="0" applyFont="1" applyFill="1" applyBorder="1" applyAlignment="1">
      <alignment horizontal="center" wrapText="1"/>
    </xf>
    <xf numFmtId="0" fontId="23" fillId="13" borderId="33" xfId="0" applyFont="1" applyFill="1" applyBorder="1" applyAlignment="1">
      <alignment horizontal="center" wrapText="1"/>
    </xf>
    <xf numFmtId="0" fontId="24" fillId="12" borderId="9" xfId="0" applyFont="1" applyFill="1" applyBorder="1" applyAlignment="1" applyProtection="1">
      <alignment horizontal="center" vertical="center"/>
    </xf>
    <xf numFmtId="0" fontId="21" fillId="13" borderId="16" xfId="0" applyFont="1" applyFill="1" applyBorder="1" applyAlignment="1" applyProtection="1">
      <alignment horizontal="center" vertical="center" textRotation="90" wrapText="1"/>
    </xf>
    <xf numFmtId="0" fontId="24" fillId="13" borderId="3" xfId="0" applyFont="1" applyFill="1" applyBorder="1" applyAlignment="1" applyProtection="1">
      <alignment horizontal="center" vertical="center" wrapText="1"/>
    </xf>
    <xf numFmtId="0" fontId="24" fillId="12" borderId="34" xfId="0" applyFont="1" applyFill="1" applyBorder="1" applyAlignment="1" applyProtection="1">
      <alignment horizontal="center" vertical="center"/>
    </xf>
    <xf numFmtId="1" fontId="24" fillId="6" borderId="34" xfId="0" applyNumberFormat="1" applyFont="1" applyFill="1" applyBorder="1" applyAlignment="1" applyProtection="1">
      <alignment horizontal="center" vertical="center" wrapText="1"/>
    </xf>
    <xf numFmtId="0" fontId="46" fillId="2" borderId="35" xfId="0" applyFont="1" applyFill="1" applyBorder="1" applyAlignment="1" applyProtection="1">
      <alignment horizontal="center" vertical="center"/>
      <protection locked="0"/>
    </xf>
    <xf numFmtId="0" fontId="47" fillId="0" borderId="35" xfId="0" applyFont="1" applyBorder="1" applyAlignment="1" applyProtection="1">
      <alignment horizontal="center" vertical="center" wrapText="1"/>
      <protection locked="0"/>
    </xf>
    <xf numFmtId="0" fontId="24" fillId="12" borderId="35" xfId="0" applyFont="1" applyFill="1" applyBorder="1" applyAlignment="1" applyProtection="1">
      <alignment horizontal="center" vertical="center"/>
    </xf>
    <xf numFmtId="1" fontId="24" fillId="12" borderId="35" xfId="0" applyNumberFormat="1" applyFont="1" applyFill="1" applyBorder="1" applyAlignment="1" applyProtection="1">
      <alignment horizontal="center" vertical="center" wrapText="1"/>
    </xf>
    <xf numFmtId="0" fontId="26" fillId="13" borderId="1" xfId="0" applyFont="1" applyFill="1" applyBorder="1" applyAlignment="1" applyProtection="1">
      <alignment horizontal="center" vertical="center" wrapText="1"/>
    </xf>
    <xf numFmtId="49" fontId="24" fillId="13" borderId="1" xfId="0" applyNumberFormat="1" applyFont="1" applyFill="1" applyBorder="1" applyAlignment="1" applyProtection="1">
      <alignment horizontal="center" vertical="center" wrapText="1"/>
    </xf>
    <xf numFmtId="49" fontId="24" fillId="13" borderId="3" xfId="0" applyNumberFormat="1" applyFont="1" applyFill="1" applyBorder="1" applyAlignment="1" applyProtection="1">
      <alignment horizontal="center" vertical="center" wrapText="1"/>
    </xf>
    <xf numFmtId="0" fontId="24" fillId="12" borderId="36" xfId="0" applyFont="1" applyFill="1" applyBorder="1" applyAlignment="1" applyProtection="1">
      <alignment horizontal="center" vertical="center" wrapText="1"/>
    </xf>
    <xf numFmtId="0" fontId="24" fillId="12" borderId="13" xfId="0" applyFont="1" applyFill="1" applyBorder="1" applyAlignment="1" applyProtection="1">
      <alignment horizontal="center" vertical="center" wrapText="1"/>
    </xf>
    <xf numFmtId="0" fontId="24" fillId="12" borderId="32" xfId="0" applyFont="1" applyFill="1" applyBorder="1" applyAlignment="1" applyProtection="1">
      <alignment horizontal="center" vertical="center"/>
    </xf>
    <xf numFmtId="0" fontId="24" fillId="12" borderId="37" xfId="0" applyFont="1" applyFill="1" applyBorder="1" applyAlignment="1" applyProtection="1">
      <alignment horizontal="center" vertical="center" wrapText="1"/>
    </xf>
    <xf numFmtId="0" fontId="24" fillId="12" borderId="0" xfId="0" applyFont="1" applyFill="1" applyBorder="1" applyAlignment="1" applyProtection="1">
      <alignment horizontal="center" vertical="center" wrapText="1"/>
    </xf>
    <xf numFmtId="0" fontId="24" fillId="12" borderId="25" xfId="0" applyFont="1" applyFill="1" applyBorder="1" applyAlignment="1" applyProtection="1">
      <alignment horizontal="center" vertical="center"/>
    </xf>
    <xf numFmtId="1" fontId="24" fillId="12" borderId="9" xfId="0" applyNumberFormat="1" applyFont="1" applyFill="1" applyBorder="1" applyAlignment="1" applyProtection="1">
      <alignment horizontal="center" vertical="center" wrapText="1"/>
    </xf>
    <xf numFmtId="1" fontId="24" fillId="6" borderId="35" xfId="0" applyNumberFormat="1" applyFont="1" applyFill="1" applyBorder="1" applyAlignment="1" applyProtection="1">
      <alignment horizontal="center" vertical="center" wrapText="1"/>
    </xf>
    <xf numFmtId="1" fontId="24" fillId="12" borderId="34" xfId="0" applyNumberFormat="1" applyFont="1" applyFill="1" applyBorder="1" applyAlignment="1" applyProtection="1">
      <alignment horizontal="center" vertical="center" wrapText="1"/>
    </xf>
    <xf numFmtId="0" fontId="24" fillId="12" borderId="38" xfId="0" applyFont="1" applyFill="1" applyBorder="1" applyAlignment="1" applyProtection="1">
      <alignment horizontal="center" vertical="center"/>
    </xf>
    <xf numFmtId="1" fontId="24" fillId="12" borderId="38" xfId="0" applyNumberFormat="1" applyFont="1" applyFill="1" applyBorder="1" applyAlignment="1" applyProtection="1">
      <alignment horizontal="center" vertical="center" wrapText="1"/>
    </xf>
    <xf numFmtId="0" fontId="46" fillId="2" borderId="9" xfId="0" applyFont="1" applyFill="1" applyBorder="1" applyAlignment="1" applyProtection="1">
      <alignment horizontal="center" vertical="center"/>
      <protection locked="0"/>
    </xf>
    <xf numFmtId="0" fontId="46" fillId="2" borderId="34" xfId="0" applyFont="1" applyFill="1" applyBorder="1" applyAlignment="1" applyProtection="1">
      <alignment horizontal="center" vertical="center"/>
      <protection locked="0"/>
    </xf>
    <xf numFmtId="0" fontId="46" fillId="2" borderId="38" xfId="0" applyFont="1" applyFill="1" applyBorder="1" applyAlignment="1" applyProtection="1">
      <alignment horizontal="center" vertical="center"/>
      <protection locked="0"/>
    </xf>
    <xf numFmtId="0" fontId="47" fillId="0" borderId="38" xfId="0" applyFont="1" applyBorder="1" applyAlignment="1" applyProtection="1">
      <alignment horizontal="center" vertical="center" wrapText="1"/>
      <protection locked="0"/>
    </xf>
    <xf numFmtId="0" fontId="47" fillId="0" borderId="9" xfId="0" applyFont="1" applyBorder="1" applyAlignment="1" applyProtection="1">
      <alignment horizontal="center" vertical="center" wrapText="1"/>
      <protection locked="0"/>
    </xf>
    <xf numFmtId="0" fontId="47" fillId="0" borderId="34" xfId="0" applyFont="1" applyBorder="1" applyAlignment="1" applyProtection="1">
      <alignment horizontal="center" vertical="center" wrapText="1"/>
      <protection locked="0"/>
    </xf>
    <xf numFmtId="0" fontId="34" fillId="0" borderId="0" xfId="0" applyFont="1" applyAlignment="1">
      <alignment horizontal="left" vertical="center" wrapText="1"/>
    </xf>
    <xf numFmtId="0" fontId="34" fillId="7" borderId="0" xfId="0" applyFont="1" applyFill="1" applyBorder="1" applyAlignment="1">
      <alignment vertical="center" wrapText="1"/>
    </xf>
    <xf numFmtId="0" fontId="21" fillId="7" borderId="0" xfId="0" applyFont="1" applyFill="1" applyBorder="1" applyAlignment="1">
      <alignment vertical="center" wrapText="1"/>
    </xf>
    <xf numFmtId="0" fontId="21" fillId="7" borderId="0" xfId="0" applyFont="1" applyFill="1" applyBorder="1" applyAlignment="1">
      <alignment vertical="top" wrapText="1"/>
    </xf>
    <xf numFmtId="0" fontId="34" fillId="7" borderId="0" xfId="0" applyFont="1" applyFill="1" applyBorder="1" applyAlignment="1">
      <alignment vertical="top" wrapText="1"/>
    </xf>
    <xf numFmtId="0" fontId="34" fillId="0" borderId="0" xfId="0" applyFont="1" applyAlignment="1">
      <alignment wrapText="1"/>
    </xf>
    <xf numFmtId="0" fontId="21" fillId="0" borderId="36" xfId="0" applyFont="1" applyBorder="1" applyAlignment="1">
      <alignment wrapText="1"/>
    </xf>
    <xf numFmtId="0" fontId="21" fillId="0" borderId="37" xfId="0" applyFont="1" applyBorder="1" applyAlignment="1">
      <alignment wrapText="1"/>
    </xf>
    <xf numFmtId="0" fontId="21" fillId="0" borderId="6" xfId="0" applyFont="1" applyBorder="1" applyAlignment="1">
      <alignment wrapText="1"/>
    </xf>
    <xf numFmtId="0" fontId="34" fillId="7" borderId="0" xfId="0" applyFont="1" applyFill="1" applyBorder="1" applyAlignment="1">
      <alignment wrapText="1"/>
    </xf>
    <xf numFmtId="0" fontId="34" fillId="0" borderId="0" xfId="0" applyFont="1" applyAlignment="1">
      <alignment vertical="center" wrapText="1"/>
    </xf>
    <xf numFmtId="0" fontId="21" fillId="0" borderId="0" xfId="0" applyFont="1" applyAlignment="1">
      <alignment wrapText="1"/>
    </xf>
    <xf numFmtId="0" fontId="46" fillId="2" borderId="39" xfId="0" applyFont="1" applyFill="1" applyBorder="1" applyAlignment="1" applyProtection="1">
      <alignment horizontal="left" vertical="center" wrapText="1"/>
      <protection locked="0"/>
    </xf>
    <xf numFmtId="0" fontId="46" fillId="2" borderId="40" xfId="0" applyFont="1" applyFill="1" applyBorder="1" applyAlignment="1" applyProtection="1">
      <alignment horizontal="left" vertical="center" wrapText="1"/>
      <protection locked="0"/>
    </xf>
    <xf numFmtId="0" fontId="46" fillId="2" borderId="7" xfId="0" applyFont="1" applyFill="1" applyBorder="1" applyAlignment="1" applyProtection="1">
      <alignment horizontal="left" vertical="center" wrapText="1"/>
      <protection locked="0"/>
    </xf>
    <xf numFmtId="0" fontId="46" fillId="2" borderId="41" xfId="0" applyFont="1" applyFill="1" applyBorder="1" applyAlignment="1" applyProtection="1">
      <alignment horizontal="left" vertical="center" wrapText="1"/>
      <protection locked="0"/>
    </xf>
    <xf numFmtId="0" fontId="46" fillId="2" borderId="19" xfId="0" applyFont="1" applyFill="1" applyBorder="1" applyAlignment="1" applyProtection="1">
      <alignment horizontal="left" vertical="center" wrapText="1"/>
      <protection locked="0"/>
    </xf>
    <xf numFmtId="0" fontId="22" fillId="7" borderId="26" xfId="0" applyFont="1" applyFill="1" applyBorder="1" applyAlignment="1">
      <alignment horizontal="left" vertical="center"/>
    </xf>
    <xf numFmtId="0" fontId="22" fillId="7" borderId="26" xfId="0" applyFont="1" applyFill="1" applyBorder="1" applyAlignment="1">
      <alignment horizontal="left" vertical="center" wrapText="1"/>
    </xf>
    <xf numFmtId="0" fontId="22" fillId="7" borderId="27" xfId="0" applyFont="1" applyFill="1" applyBorder="1" applyAlignment="1">
      <alignment vertical="center" wrapText="1"/>
    </xf>
    <xf numFmtId="0" fontId="24" fillId="0" borderId="42" xfId="0" applyFont="1" applyBorder="1" applyAlignment="1">
      <alignment horizontal="center" vertical="top" wrapText="1"/>
    </xf>
    <xf numFmtId="0" fontId="24" fillId="0" borderId="3" xfId="0" applyFont="1" applyBorder="1" applyAlignment="1">
      <alignment horizontal="center" vertical="top" wrapText="1"/>
    </xf>
    <xf numFmtId="0" fontId="30" fillId="0" borderId="8" xfId="0" applyFont="1" applyBorder="1" applyAlignment="1" applyProtection="1">
      <alignment horizontal="left" vertical="top"/>
    </xf>
    <xf numFmtId="0" fontId="30" fillId="0" borderId="7" xfId="0" applyFont="1" applyBorder="1" applyProtection="1"/>
    <xf numFmtId="0" fontId="30" fillId="0" borderId="43" xfId="0" applyFont="1" applyBorder="1" applyAlignment="1" applyProtection="1">
      <alignment horizontal="left" vertical="top"/>
    </xf>
    <xf numFmtId="0" fontId="30" fillId="0" borderId="8" xfId="0" applyFont="1" applyBorder="1" applyAlignment="1" applyProtection="1">
      <alignment horizontal="left" vertical="top" wrapText="1"/>
    </xf>
    <xf numFmtId="14" fontId="33" fillId="0" borderId="7" xfId="0" applyNumberFormat="1" applyFont="1" applyBorder="1" applyAlignment="1">
      <alignment horizontal="left" vertical="top"/>
    </xf>
    <xf numFmtId="0" fontId="20" fillId="13" borderId="32" xfId="0" applyFont="1" applyFill="1" applyBorder="1" applyAlignment="1">
      <alignment horizontal="center"/>
    </xf>
    <xf numFmtId="0" fontId="24" fillId="12" borderId="7" xfId="0" applyFont="1" applyFill="1" applyBorder="1" applyAlignment="1" applyProtection="1">
      <alignment horizontal="center" vertical="center"/>
    </xf>
    <xf numFmtId="0" fontId="24" fillId="12" borderId="40" xfId="0" applyFont="1" applyFill="1" applyBorder="1" applyAlignment="1" applyProtection="1">
      <alignment horizontal="center" vertical="center"/>
    </xf>
    <xf numFmtId="0" fontId="7" fillId="7" borderId="2" xfId="0" applyFont="1" applyFill="1" applyBorder="1" applyAlignment="1">
      <alignment horizontal="justify" vertical="center" wrapText="1"/>
    </xf>
    <xf numFmtId="0" fontId="20" fillId="13" borderId="25" xfId="0" applyFont="1" applyFill="1" applyBorder="1" applyAlignment="1">
      <alignment horizontal="center"/>
    </xf>
    <xf numFmtId="0" fontId="20" fillId="13" borderId="26" xfId="0" applyFont="1" applyFill="1" applyBorder="1" applyAlignment="1">
      <alignment horizontal="center"/>
    </xf>
    <xf numFmtId="0" fontId="22" fillId="7" borderId="0" xfId="0" applyFont="1" applyFill="1" applyBorder="1" applyAlignment="1">
      <alignment horizontal="center" vertical="center" wrapText="1"/>
    </xf>
    <xf numFmtId="0" fontId="23" fillId="13" borderId="44"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3" fillId="13" borderId="36"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23" fillId="13" borderId="45" xfId="0" applyFont="1" applyFill="1" applyBorder="1" applyAlignment="1">
      <alignment horizontal="center" vertical="center" wrapText="1"/>
    </xf>
    <xf numFmtId="0" fontId="22" fillId="7" borderId="45"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23" fillId="13" borderId="46" xfId="0" applyFont="1" applyFill="1" applyBorder="1" applyAlignment="1">
      <alignment horizontal="center" vertical="center" wrapText="1"/>
    </xf>
    <xf numFmtId="0" fontId="22" fillId="7" borderId="46" xfId="0" applyFont="1" applyFill="1" applyBorder="1" applyAlignment="1">
      <alignment horizontal="center" vertical="center" wrapText="1"/>
    </xf>
    <xf numFmtId="0" fontId="22" fillId="7" borderId="26" xfId="0" applyFont="1" applyFill="1" applyBorder="1" applyAlignment="1">
      <alignment horizontal="center" vertical="center" wrapText="1"/>
    </xf>
    <xf numFmtId="0" fontId="23" fillId="13" borderId="47" xfId="0" applyFont="1" applyFill="1" applyBorder="1" applyAlignment="1">
      <alignment horizontal="center" vertical="center" wrapText="1"/>
    </xf>
    <xf numFmtId="0" fontId="22" fillId="7" borderId="33" xfId="0" applyFont="1" applyFill="1" applyBorder="1" applyAlignment="1">
      <alignment horizontal="center" vertical="center" wrapText="1"/>
    </xf>
    <xf numFmtId="0" fontId="7" fillId="2" borderId="10" xfId="0" applyFont="1" applyFill="1" applyBorder="1" applyAlignment="1">
      <alignment horizontal="justify" vertical="center" wrapText="1"/>
    </xf>
    <xf numFmtId="0" fontId="22" fillId="2" borderId="38"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38"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23" fillId="13" borderId="2"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3" fillId="13" borderId="48"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3" fillId="13" borderId="50" xfId="0" applyFont="1" applyFill="1" applyBorder="1" applyAlignment="1">
      <alignment horizontal="center" vertical="center" wrapText="1"/>
    </xf>
    <xf numFmtId="0" fontId="23" fillId="13" borderId="51" xfId="0" applyFont="1" applyFill="1" applyBorder="1" applyAlignment="1">
      <alignment horizontal="center" vertical="center" wrapText="1"/>
    </xf>
    <xf numFmtId="0" fontId="23" fillId="13" borderId="13" xfId="0" applyFont="1" applyFill="1" applyBorder="1" applyAlignment="1">
      <alignment horizontal="center" vertical="center" wrapText="1"/>
    </xf>
    <xf numFmtId="0" fontId="23" fillId="13" borderId="7" xfId="0" applyFont="1" applyFill="1" applyBorder="1" applyAlignment="1">
      <alignment horizontal="center" vertical="center" wrapText="1"/>
    </xf>
    <xf numFmtId="0" fontId="0" fillId="7" borderId="0" xfId="0" applyFill="1" applyBorder="1" applyAlignment="1">
      <alignment horizontal="center"/>
    </xf>
    <xf numFmtId="0" fontId="23" fillId="7" borderId="0" xfId="0" applyFont="1" applyFill="1" applyBorder="1" applyAlignment="1">
      <alignment horizontal="center" vertical="center" wrapText="1"/>
    </xf>
    <xf numFmtId="0" fontId="17" fillId="0" borderId="44"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4" fillId="2" borderId="2"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22" fillId="7" borderId="2"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3" fillId="13" borderId="36" xfId="0" applyFont="1" applyFill="1" applyBorder="1" applyAlignment="1">
      <alignment horizontal="center" vertical="center" wrapText="1"/>
    </xf>
    <xf numFmtId="0" fontId="23" fillId="13" borderId="15" xfId="0" applyFont="1" applyFill="1" applyBorder="1" applyAlignment="1">
      <alignment horizontal="center" vertical="center" wrapText="1"/>
    </xf>
    <xf numFmtId="0" fontId="7" fillId="7" borderId="10" xfId="0" applyFont="1" applyFill="1" applyBorder="1" applyAlignment="1">
      <alignment horizontal="justify" vertical="center" wrapText="1"/>
    </xf>
    <xf numFmtId="0" fontId="22" fillId="7" borderId="15" xfId="0" applyFont="1" applyFill="1" applyBorder="1" applyAlignment="1">
      <alignment horizontal="center" vertical="center" wrapText="1"/>
    </xf>
    <xf numFmtId="0" fontId="22" fillId="7" borderId="37"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4" fillId="0" borderId="2" xfId="0" applyFont="1" applyBorder="1"/>
    <xf numFmtId="0" fontId="22" fillId="2" borderId="2" xfId="0" applyFont="1" applyFill="1" applyBorder="1" applyAlignment="1">
      <alignment vertical="center" wrapText="1"/>
    </xf>
    <xf numFmtId="0" fontId="23" fillId="13" borderId="12" xfId="0" applyFont="1" applyFill="1" applyBorder="1" applyAlignment="1">
      <alignment horizontal="center" vertical="center" wrapText="1"/>
    </xf>
    <xf numFmtId="0" fontId="23" fillId="13" borderId="36" xfId="0" applyFont="1" applyFill="1" applyBorder="1" applyAlignment="1">
      <alignment horizontal="center" vertical="center" wrapText="1"/>
    </xf>
    <xf numFmtId="0" fontId="23" fillId="13" borderId="48" xfId="0" applyFont="1" applyFill="1" applyBorder="1" applyAlignment="1">
      <alignment horizontal="center" vertical="center" wrapText="1"/>
    </xf>
    <xf numFmtId="0" fontId="8" fillId="0" borderId="38"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30" fillId="2" borderId="2" xfId="0" applyFont="1" applyFill="1" applyBorder="1" applyAlignment="1" applyProtection="1">
      <alignment horizontal="left" vertical="center" wrapText="1"/>
      <protection locked="0"/>
    </xf>
    <xf numFmtId="0" fontId="30" fillId="2" borderId="38" xfId="0" applyFont="1" applyFill="1" applyBorder="1" applyAlignment="1" applyProtection="1">
      <alignment horizontal="left" vertical="center" wrapText="1"/>
      <protection locked="0"/>
    </xf>
    <xf numFmtId="0" fontId="30" fillId="2" borderId="40" xfId="0" applyFont="1" applyFill="1" applyBorder="1" applyAlignment="1" applyProtection="1">
      <alignment horizontal="left" vertical="center" wrapText="1"/>
      <protection locked="0"/>
    </xf>
    <xf numFmtId="0" fontId="30" fillId="2" borderId="7" xfId="0" applyFont="1" applyFill="1" applyBorder="1" applyAlignment="1" applyProtection="1">
      <alignment horizontal="left" vertical="center" wrapText="1"/>
      <protection locked="0"/>
    </xf>
    <xf numFmtId="0" fontId="30" fillId="0" borderId="6" xfId="0" applyFont="1" applyBorder="1" applyAlignment="1">
      <alignment horizontal="center" vertical="top" wrapText="1"/>
    </xf>
    <xf numFmtId="0" fontId="30" fillId="0" borderId="1" xfId="0" applyFont="1" applyBorder="1" applyAlignment="1">
      <alignment horizontal="center" vertical="top" wrapText="1"/>
    </xf>
    <xf numFmtId="0" fontId="27" fillId="12" borderId="36" xfId="0" applyFont="1" applyFill="1" applyBorder="1" applyAlignment="1">
      <alignment horizontal="center" vertical="center" wrapText="1"/>
    </xf>
    <xf numFmtId="0" fontId="7" fillId="0" borderId="28" xfId="0" applyFont="1" applyFill="1" applyBorder="1" applyAlignment="1">
      <alignment horizontal="left" vertical="top" wrapText="1"/>
    </xf>
    <xf numFmtId="0" fontId="23" fillId="13" borderId="27" xfId="0" applyFont="1" applyFill="1" applyBorder="1" applyAlignment="1">
      <alignment horizontal="center" wrapText="1"/>
    </xf>
    <xf numFmtId="0" fontId="23" fillId="13" borderId="32" xfId="0" applyFont="1" applyFill="1" applyBorder="1" applyAlignment="1">
      <alignment horizontal="center" wrapText="1"/>
    </xf>
    <xf numFmtId="0" fontId="23" fillId="13" borderId="33" xfId="0" applyFont="1" applyFill="1" applyBorder="1" applyAlignment="1">
      <alignment horizontal="center" wrapText="1"/>
    </xf>
    <xf numFmtId="0" fontId="22" fillId="13" borderId="22" xfId="0" applyFont="1" applyFill="1" applyBorder="1" applyAlignment="1">
      <alignment horizontal="center"/>
    </xf>
    <xf numFmtId="0" fontId="22" fillId="13" borderId="24" xfId="0" applyFont="1" applyFill="1" applyBorder="1" applyAlignment="1">
      <alignment horizontal="center"/>
    </xf>
    <xf numFmtId="0" fontId="20" fillId="13" borderId="32" xfId="0" applyFont="1" applyFill="1" applyBorder="1" applyAlignment="1">
      <alignment horizontal="center"/>
    </xf>
    <xf numFmtId="0" fontId="20" fillId="13" borderId="25" xfId="0" applyFont="1" applyFill="1" applyBorder="1" applyAlignment="1">
      <alignment horizontal="center"/>
    </xf>
    <xf numFmtId="0" fontId="30" fillId="0" borderId="41" xfId="0" applyFont="1" applyFill="1" applyBorder="1" applyAlignment="1" applyProtection="1">
      <alignment horizontal="left" vertical="center" wrapText="1"/>
      <protection locked="0"/>
    </xf>
    <xf numFmtId="0" fontId="33" fillId="12" borderId="10" xfId="0" applyFont="1" applyFill="1" applyBorder="1" applyAlignment="1">
      <alignment horizontal="center" vertical="center" wrapText="1"/>
    </xf>
    <xf numFmtId="0" fontId="33" fillId="12" borderId="38" xfId="0" applyFont="1" applyFill="1" applyBorder="1" applyAlignment="1">
      <alignment horizontal="center" vertical="center" wrapText="1"/>
    </xf>
    <xf numFmtId="0" fontId="7" fillId="7" borderId="53" xfId="0" applyFont="1" applyFill="1" applyBorder="1" applyAlignment="1">
      <alignment vertical="center" wrapText="1"/>
    </xf>
    <xf numFmtId="0" fontId="49" fillId="7" borderId="54" xfId="0" applyFont="1" applyFill="1" applyBorder="1" applyAlignment="1">
      <alignment horizontal="center" vertical="center" wrapText="1"/>
    </xf>
    <xf numFmtId="0" fontId="30" fillId="0" borderId="16" xfId="0" applyFont="1" applyBorder="1" applyProtection="1"/>
    <xf numFmtId="0" fontId="30" fillId="0" borderId="1" xfId="0" applyFont="1" applyBorder="1" applyProtection="1"/>
    <xf numFmtId="0" fontId="30" fillId="0" borderId="1" xfId="0" applyFont="1" applyBorder="1" applyAlignment="1" applyProtection="1">
      <alignment vertical="center"/>
    </xf>
    <xf numFmtId="0" fontId="30" fillId="0" borderId="5" xfId="0" applyFont="1" applyBorder="1" applyProtection="1"/>
    <xf numFmtId="0" fontId="33" fillId="10" borderId="9" xfId="0" applyFont="1" applyFill="1" applyBorder="1" applyAlignment="1">
      <alignment horizontal="center" vertical="center" wrapText="1"/>
    </xf>
    <xf numFmtId="0" fontId="8" fillId="0" borderId="52" xfId="0" applyFont="1" applyBorder="1" applyAlignment="1" applyProtection="1">
      <alignment horizontal="center" vertical="center" wrapText="1"/>
      <protection locked="0"/>
    </xf>
    <xf numFmtId="0" fontId="33" fillId="0" borderId="35" xfId="0" applyFont="1" applyBorder="1" applyAlignment="1" applyProtection="1">
      <alignment horizontal="left"/>
      <protection locked="0"/>
    </xf>
    <xf numFmtId="0" fontId="2" fillId="2" borderId="2"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30" fillId="2" borderId="34" xfId="0" applyFont="1" applyFill="1" applyBorder="1" applyAlignment="1" applyProtection="1">
      <alignment horizontal="center" vertical="center"/>
      <protection locked="0"/>
    </xf>
    <xf numFmtId="0" fontId="30" fillId="2" borderId="2" xfId="0" applyFont="1" applyFill="1" applyBorder="1" applyAlignment="1" applyProtection="1">
      <alignment horizontal="center" vertical="center"/>
      <protection locked="0"/>
    </xf>
    <xf numFmtId="0" fontId="30" fillId="2" borderId="35" xfId="0" applyFont="1" applyFill="1" applyBorder="1" applyAlignment="1" applyProtection="1">
      <alignment horizontal="center" vertical="center"/>
      <protection locked="0"/>
    </xf>
    <xf numFmtId="0" fontId="0" fillId="0" borderId="2" xfId="0" applyBorder="1" applyAlignment="1">
      <alignment horizontal="center"/>
    </xf>
    <xf numFmtId="0" fontId="7" fillId="0" borderId="2" xfId="0" applyFont="1" applyBorder="1" applyAlignment="1">
      <alignment horizontal="center"/>
    </xf>
    <xf numFmtId="0" fontId="23" fillId="13" borderId="56"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23" fillId="13" borderId="45" xfId="0" applyFont="1" applyFill="1" applyBorder="1" applyAlignment="1">
      <alignment horizontal="center" wrapText="1"/>
    </xf>
    <xf numFmtId="0" fontId="23" fillId="13" borderId="57" xfId="0" applyFont="1" applyFill="1" applyBorder="1" applyAlignment="1">
      <alignment horizontal="center" wrapText="1"/>
    </xf>
    <xf numFmtId="0" fontId="20" fillId="13" borderId="22" xfId="0" applyFont="1" applyFill="1" applyBorder="1" applyAlignment="1">
      <alignment horizontal="center"/>
    </xf>
    <xf numFmtId="0" fontId="53" fillId="0" borderId="2" xfId="0" applyFont="1" applyBorder="1" applyAlignment="1" applyProtection="1">
      <alignment horizontal="center" wrapText="1"/>
      <protection locked="0"/>
    </xf>
    <xf numFmtId="0" fontId="44" fillId="4" borderId="16" xfId="0" applyFont="1" applyFill="1" applyBorder="1" applyAlignment="1">
      <alignment vertical="top" wrapText="1"/>
    </xf>
    <xf numFmtId="0" fontId="4" fillId="7" borderId="0"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4" xfId="0" applyFont="1" applyBorder="1" applyAlignment="1">
      <alignment horizontal="center" vertical="center" wrapText="1"/>
    </xf>
    <xf numFmtId="0" fontId="4" fillId="0" borderId="0" xfId="0" applyFont="1" applyBorder="1" applyAlignment="1">
      <alignment horizontal="center" vertical="center" wrapText="1"/>
    </xf>
    <xf numFmtId="0" fontId="6" fillId="6" borderId="37" xfId="0" applyFont="1" applyFill="1" applyBorder="1" applyAlignment="1">
      <alignment horizontal="center" vertical="center" wrapText="1"/>
    </xf>
    <xf numFmtId="0" fontId="6" fillId="6" borderId="36" xfId="0" applyFont="1" applyFill="1" applyBorder="1" applyAlignment="1">
      <alignment vertical="top" wrapText="1"/>
    </xf>
    <xf numFmtId="0" fontId="6" fillId="6" borderId="37" xfId="0" applyFont="1" applyFill="1" applyBorder="1" applyAlignment="1">
      <alignment vertical="top" wrapText="1"/>
    </xf>
    <xf numFmtId="0" fontId="6" fillId="6" borderId="6" xfId="0" applyFont="1" applyFill="1" applyBorder="1" applyAlignment="1">
      <alignment vertical="top" wrapText="1"/>
    </xf>
    <xf numFmtId="0" fontId="44" fillId="4" borderId="37" xfId="0" applyFont="1" applyFill="1" applyBorder="1" applyAlignment="1">
      <alignment horizontal="left" vertical="center" wrapText="1"/>
    </xf>
    <xf numFmtId="0" fontId="44" fillId="4" borderId="6" xfId="0" applyFont="1" applyFill="1" applyBorder="1" applyAlignment="1">
      <alignment horizontal="left" vertical="center" wrapText="1"/>
    </xf>
    <xf numFmtId="0" fontId="6" fillId="6" borderId="12" xfId="0" applyFont="1" applyFill="1" applyBorder="1" applyAlignment="1">
      <alignment horizontal="right" vertical="center" wrapText="1"/>
    </xf>
    <xf numFmtId="0" fontId="6" fillId="6" borderId="15" xfId="0" applyFont="1" applyFill="1" applyBorder="1" applyAlignment="1">
      <alignment horizontal="center" vertical="center" wrapText="1"/>
    </xf>
    <xf numFmtId="0" fontId="6" fillId="6" borderId="15" xfId="0" applyFont="1" applyFill="1" applyBorder="1" applyAlignment="1">
      <alignment vertical="top" wrapText="1"/>
    </xf>
    <xf numFmtId="0" fontId="6" fillId="6" borderId="16" xfId="0" applyFont="1" applyFill="1" applyBorder="1" applyAlignment="1">
      <alignment vertical="top" wrapText="1"/>
    </xf>
    <xf numFmtId="0" fontId="44" fillId="4" borderId="36" xfId="0" applyFont="1" applyFill="1" applyBorder="1" applyAlignment="1">
      <alignment horizontal="right" vertical="center" wrapText="1"/>
    </xf>
    <xf numFmtId="0" fontId="44" fillId="5" borderId="4" xfId="0" applyFont="1" applyFill="1" applyBorder="1" applyAlignment="1">
      <alignment horizontal="right" vertical="center" wrapText="1"/>
    </xf>
    <xf numFmtId="0" fontId="44" fillId="4" borderId="37"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44" fillId="5" borderId="36" xfId="0" applyFont="1" applyFill="1" applyBorder="1" applyAlignment="1">
      <alignment horizontal="right" vertical="center" wrapText="1"/>
    </xf>
    <xf numFmtId="0" fontId="44" fillId="5" borderId="37"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7" fillId="7" borderId="0" xfId="0" applyFont="1" applyFill="1" applyBorder="1"/>
    <xf numFmtId="0" fontId="6" fillId="7" borderId="0" xfId="0" applyFont="1" applyFill="1" applyBorder="1" applyAlignment="1">
      <alignment horizontal="right" vertical="top" wrapText="1"/>
    </xf>
    <xf numFmtId="0" fontId="6" fillId="7" borderId="0" xfId="0" applyFont="1" applyFill="1" applyBorder="1" applyAlignment="1">
      <alignment horizontal="center" vertical="center" wrapText="1"/>
    </xf>
    <xf numFmtId="0" fontId="6" fillId="7" borderId="0" xfId="0" applyFont="1" applyFill="1" applyBorder="1" applyAlignment="1">
      <alignment vertical="top" wrapText="1"/>
    </xf>
    <xf numFmtId="0" fontId="44" fillId="3" borderId="36" xfId="0" applyFont="1" applyFill="1" applyBorder="1" applyAlignment="1">
      <alignment horizontal="right" vertical="top" wrapText="1"/>
    </xf>
    <xf numFmtId="0" fontId="44" fillId="3" borderId="14" xfId="0" applyFont="1" applyFill="1" applyBorder="1" applyAlignment="1">
      <alignment horizontal="right" vertical="top" wrapText="1"/>
    </xf>
    <xf numFmtId="0" fontId="6" fillId="6" borderId="14" xfId="0" applyFont="1" applyFill="1" applyBorder="1" applyAlignment="1">
      <alignment horizontal="right" vertical="center" wrapText="1"/>
    </xf>
    <xf numFmtId="0" fontId="44" fillId="3" borderId="37" xfId="0" applyFont="1" applyFill="1" applyBorder="1" applyAlignment="1">
      <alignment horizontal="center" vertical="center" wrapText="1"/>
    </xf>
    <xf numFmtId="0" fontId="44" fillId="3" borderId="37" xfId="0" applyFont="1" applyFill="1" applyBorder="1" applyAlignment="1">
      <alignment vertical="top" wrapText="1"/>
    </xf>
    <xf numFmtId="0" fontId="45" fillId="3" borderId="37" xfId="0" applyFont="1" applyFill="1" applyBorder="1" applyAlignment="1">
      <alignment vertical="top" wrapText="1"/>
    </xf>
    <xf numFmtId="0" fontId="45" fillId="3" borderId="6" xfId="0" applyFont="1" applyFill="1" applyBorder="1" applyAlignment="1">
      <alignment vertical="top" wrapText="1"/>
    </xf>
    <xf numFmtId="0" fontId="44" fillId="3" borderId="37" xfId="0" applyFont="1" applyFill="1" applyBorder="1" applyAlignment="1">
      <alignment horizontal="right" vertical="top" wrapText="1"/>
    </xf>
    <xf numFmtId="0" fontId="6" fillId="0" borderId="11" xfId="0" applyFont="1" applyBorder="1" applyAlignment="1">
      <alignment horizontal="center" vertical="top" wrapText="1"/>
    </xf>
    <xf numFmtId="0" fontId="7" fillId="6" borderId="4" xfId="0" applyFont="1" applyFill="1" applyBorder="1" applyAlignment="1">
      <alignment vertical="top" wrapText="1"/>
    </xf>
    <xf numFmtId="0" fontId="44" fillId="4" borderId="0" xfId="0" applyFont="1" applyFill="1" applyBorder="1" applyAlignment="1">
      <alignment horizontal="right" vertical="top" wrapText="1"/>
    </xf>
    <xf numFmtId="0" fontId="44" fillId="4" borderId="0" xfId="0" applyFont="1" applyFill="1" applyBorder="1" applyAlignment="1">
      <alignment horizontal="center" vertical="top" wrapText="1"/>
    </xf>
    <xf numFmtId="0" fontId="44" fillId="4" borderId="0" xfId="0" applyFont="1" applyFill="1" applyBorder="1" applyAlignment="1">
      <alignment vertical="top" wrapText="1"/>
    </xf>
    <xf numFmtId="0" fontId="6" fillId="6" borderId="15" xfId="0" applyFont="1" applyFill="1" applyBorder="1" applyAlignment="1">
      <alignment horizontal="right" vertical="center" wrapText="1"/>
    </xf>
    <xf numFmtId="0" fontId="4" fillId="7" borderId="0" xfId="0" applyFont="1" applyFill="1" applyBorder="1" applyAlignment="1">
      <alignment vertical="center" wrapText="1"/>
    </xf>
    <xf numFmtId="0" fontId="0" fillId="7" borderId="0" xfId="0" applyFill="1" applyBorder="1"/>
    <xf numFmtId="0" fontId="9" fillId="0" borderId="0" xfId="0" applyFont="1" applyBorder="1" applyAlignment="1">
      <alignment vertical="center" wrapText="1"/>
    </xf>
    <xf numFmtId="0" fontId="4" fillId="3" borderId="58" xfId="0" applyFont="1" applyFill="1" applyBorder="1" applyAlignment="1">
      <alignment horizontal="center" vertical="center" wrapText="1"/>
    </xf>
    <xf numFmtId="0" fontId="4" fillId="3" borderId="30" xfId="0" applyFont="1" applyFill="1" applyBorder="1" applyAlignment="1">
      <alignment horizontal="center" vertical="center"/>
    </xf>
    <xf numFmtId="0" fontId="4" fillId="6" borderId="30"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9" borderId="30" xfId="0" applyFont="1" applyFill="1" applyBorder="1" applyAlignment="1">
      <alignment horizontal="center" vertical="center" wrapText="1"/>
    </xf>
    <xf numFmtId="0" fontId="4" fillId="9" borderId="31" xfId="0" applyFont="1" applyFill="1" applyBorder="1" applyAlignment="1">
      <alignment horizontal="center" vertical="center" wrapText="1"/>
    </xf>
    <xf numFmtId="0" fontId="4" fillId="0" borderId="0" xfId="0" applyFont="1" applyBorder="1"/>
    <xf numFmtId="0" fontId="24" fillId="7" borderId="0" xfId="0" applyFont="1" applyFill="1" applyBorder="1" applyAlignment="1" applyProtection="1">
      <alignment vertical="center" wrapText="1"/>
    </xf>
    <xf numFmtId="0" fontId="6" fillId="0" borderId="0" xfId="0" applyFont="1"/>
    <xf numFmtId="0" fontId="38" fillId="0" borderId="0" xfId="0" applyFont="1"/>
    <xf numFmtId="0" fontId="3" fillId="0" borderId="0" xfId="0" applyFont="1" applyBorder="1" applyAlignment="1">
      <alignment horizontal="center"/>
    </xf>
    <xf numFmtId="0" fontId="2" fillId="0" borderId="0" xfId="0" applyFont="1" applyFill="1" applyBorder="1" applyAlignment="1">
      <alignment wrapText="1"/>
    </xf>
    <xf numFmtId="0" fontId="39" fillId="0" borderId="0" xfId="0" applyFont="1" applyAlignment="1">
      <alignment horizontal="left"/>
    </xf>
    <xf numFmtId="1" fontId="20" fillId="13" borderId="24" xfId="0" applyNumberFormat="1" applyFont="1" applyFill="1" applyBorder="1" applyAlignment="1">
      <alignment horizontal="center"/>
    </xf>
    <xf numFmtId="1" fontId="41" fillId="0" borderId="0" xfId="0" applyNumberFormat="1" applyFont="1"/>
    <xf numFmtId="0" fontId="45" fillId="7" borderId="2" xfId="0" applyFont="1" applyFill="1" applyBorder="1"/>
    <xf numFmtId="0" fontId="56" fillId="13" borderId="3" xfId="0" applyFont="1" applyFill="1" applyBorder="1" applyAlignment="1" applyProtection="1">
      <alignment horizontal="center" vertical="center" wrapText="1"/>
    </xf>
    <xf numFmtId="0" fontId="57" fillId="0" borderId="0" xfId="0" applyFont="1" applyAlignment="1">
      <alignment wrapText="1"/>
    </xf>
    <xf numFmtId="0" fontId="56" fillId="13" borderId="69" xfId="0" applyFont="1" applyFill="1" applyBorder="1" applyAlignment="1" applyProtection="1">
      <alignment horizontal="center" vertical="center" wrapText="1"/>
    </xf>
    <xf numFmtId="0" fontId="24" fillId="7" borderId="0" xfId="0" applyFont="1" applyFill="1" applyBorder="1" applyAlignment="1" applyProtection="1">
      <alignment horizontal="left" vertical="justify" wrapText="1"/>
    </xf>
    <xf numFmtId="0" fontId="30" fillId="2" borderId="2" xfId="0" applyFont="1" applyFill="1" applyBorder="1" applyAlignment="1" applyProtection="1">
      <alignment horizontal="center" vertical="center" wrapText="1"/>
      <protection locked="0"/>
    </xf>
    <xf numFmtId="1" fontId="24" fillId="12" borderId="13" xfId="0" applyNumberFormat="1" applyFont="1" applyFill="1" applyBorder="1" applyAlignment="1" applyProtection="1">
      <alignment horizontal="center" vertical="center" wrapText="1"/>
    </xf>
    <xf numFmtId="0" fontId="22" fillId="7" borderId="32" xfId="0" applyFont="1" applyFill="1" applyBorder="1" applyAlignment="1">
      <alignment horizontal="left" vertical="center"/>
    </xf>
    <xf numFmtId="0" fontId="21" fillId="7" borderId="0" xfId="0" applyFont="1" applyFill="1" applyBorder="1" applyAlignment="1">
      <alignment wrapText="1"/>
    </xf>
    <xf numFmtId="0" fontId="24" fillId="7" borderId="0" xfId="0" applyFont="1" applyFill="1" applyBorder="1" applyAlignment="1" applyProtection="1">
      <alignment horizontal="left" vertical="center" wrapText="1"/>
    </xf>
    <xf numFmtId="0" fontId="30" fillId="7" borderId="0" xfId="0" applyFont="1" applyFill="1" applyBorder="1" applyAlignment="1" applyProtection="1">
      <alignment vertical="center" wrapText="1"/>
    </xf>
    <xf numFmtId="0" fontId="33" fillId="12" borderId="10" xfId="0" applyFont="1" applyFill="1" applyBorder="1" applyAlignment="1">
      <alignment horizontal="center" vertical="center" wrapText="1"/>
    </xf>
    <xf numFmtId="0" fontId="33" fillId="12" borderId="9" xfId="0" applyFont="1" applyFill="1" applyBorder="1" applyAlignment="1">
      <alignment horizontal="center" vertical="center" wrapText="1"/>
    </xf>
    <xf numFmtId="0" fontId="26" fillId="11" borderId="38" xfId="0" applyFont="1" applyFill="1" applyBorder="1" applyAlignment="1">
      <alignment horizontal="center" vertical="center" wrapText="1"/>
    </xf>
    <xf numFmtId="0" fontId="33" fillId="12" borderId="56" xfId="0" applyFont="1" applyFill="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2" fillId="0" borderId="0" xfId="0" applyFont="1"/>
    <xf numFmtId="0" fontId="3" fillId="0" borderId="0" xfId="0" applyFont="1" applyAlignment="1">
      <alignment horizontal="center"/>
    </xf>
    <xf numFmtId="0" fontId="3" fillId="0" borderId="0" xfId="0" applyFont="1"/>
    <xf numFmtId="0" fontId="2" fillId="8" borderId="59" xfId="0" applyFont="1" applyFill="1" applyBorder="1" applyAlignment="1">
      <alignment horizontal="center" wrapText="1"/>
    </xf>
    <xf numFmtId="0" fontId="7" fillId="8" borderId="52" xfId="0" applyFont="1" applyFill="1" applyBorder="1" applyAlignment="1">
      <alignment horizontal="center"/>
    </xf>
    <xf numFmtId="0" fontId="7" fillId="8" borderId="61" xfId="0" applyFont="1" applyFill="1" applyBorder="1" applyAlignment="1">
      <alignment horizontal="center"/>
    </xf>
    <xf numFmtId="0" fontId="3" fillId="17" borderId="12" xfId="0" applyFont="1" applyFill="1" applyBorder="1" applyAlignment="1">
      <alignment horizontal="center"/>
    </xf>
    <xf numFmtId="0" fontId="3" fillId="17" borderId="16" xfId="0" applyFont="1" applyFill="1" applyBorder="1"/>
    <xf numFmtId="0" fontId="3" fillId="17" borderId="0" xfId="0" applyFont="1" applyFill="1" applyBorder="1" applyAlignment="1">
      <alignment horizontal="center" vertical="center"/>
    </xf>
    <xf numFmtId="0" fontId="3" fillId="17" borderId="0" xfId="0" applyFont="1" applyFill="1" applyBorder="1"/>
    <xf numFmtId="0" fontId="2" fillId="17" borderId="9" xfId="0" applyFont="1" applyFill="1" applyBorder="1" applyAlignment="1">
      <alignment horizontal="center"/>
    </xf>
    <xf numFmtId="0" fontId="2" fillId="17" borderId="60" xfId="0" applyFont="1" applyFill="1" applyBorder="1" applyAlignment="1">
      <alignment wrapText="1"/>
    </xf>
    <xf numFmtId="0" fontId="2" fillId="17" borderId="2" xfId="0" applyFont="1" applyFill="1" applyBorder="1" applyAlignment="1">
      <alignment horizontal="center"/>
    </xf>
    <xf numFmtId="0" fontId="2" fillId="17" borderId="8" xfId="0" applyFont="1" applyFill="1" applyBorder="1" applyAlignment="1">
      <alignment wrapText="1"/>
    </xf>
    <xf numFmtId="0" fontId="2" fillId="17" borderId="43" xfId="0" applyFont="1" applyFill="1" applyBorder="1" applyAlignment="1">
      <alignment wrapText="1"/>
    </xf>
    <xf numFmtId="0" fontId="3" fillId="17" borderId="3" xfId="0" applyFont="1" applyFill="1" applyBorder="1" applyAlignment="1">
      <alignment horizontal="center"/>
    </xf>
    <xf numFmtId="0" fontId="21" fillId="0" borderId="0" xfId="0" applyFont="1" applyAlignment="1">
      <alignment horizontal="left" vertical="center" wrapText="1"/>
    </xf>
    <xf numFmtId="0" fontId="2" fillId="0" borderId="28" xfId="0" applyFont="1" applyFill="1" applyBorder="1" applyAlignment="1">
      <alignment horizontal="left" vertical="top" wrapText="1"/>
    </xf>
    <xf numFmtId="0" fontId="2" fillId="0" borderId="2" xfId="0" applyFont="1" applyBorder="1" applyAlignment="1">
      <alignment horizontal="center" vertical="center"/>
    </xf>
    <xf numFmtId="0" fontId="24" fillId="7" borderId="8" xfId="0" applyFont="1" applyFill="1" applyBorder="1" applyAlignment="1" applyProtection="1">
      <alignment vertical="center" wrapText="1"/>
    </xf>
    <xf numFmtId="0" fontId="24" fillId="7" borderId="44" xfId="0" applyFont="1" applyFill="1" applyBorder="1" applyAlignment="1" applyProtection="1">
      <alignment vertical="center" wrapText="1"/>
    </xf>
    <xf numFmtId="0" fontId="24" fillId="7" borderId="7" xfId="0" applyFont="1" applyFill="1" applyBorder="1" applyAlignment="1" applyProtection="1">
      <alignment vertical="center" wrapText="1"/>
    </xf>
    <xf numFmtId="164" fontId="34" fillId="2" borderId="1" xfId="0" applyNumberFormat="1" applyFont="1" applyFill="1" applyBorder="1" applyAlignment="1">
      <alignment vertical="center" wrapText="1"/>
    </xf>
    <xf numFmtId="0" fontId="24" fillId="2" borderId="0" xfId="0" applyFont="1" applyFill="1" applyAlignment="1">
      <alignment horizontal="left"/>
    </xf>
    <xf numFmtId="14" fontId="24" fillId="2" borderId="38" xfId="0" applyNumberFormat="1" applyFont="1" applyFill="1" applyBorder="1" applyAlignment="1">
      <alignment horizontal="left"/>
    </xf>
    <xf numFmtId="0" fontId="23" fillId="2" borderId="0" xfId="0" applyFont="1" applyFill="1" applyAlignment="1">
      <alignment horizontal="left"/>
    </xf>
    <xf numFmtId="0" fontId="58" fillId="0" borderId="2" xfId="0" applyFont="1" applyBorder="1" applyAlignment="1" applyProtection="1">
      <alignment horizontal="center" wrapText="1"/>
      <protection locked="0"/>
    </xf>
    <xf numFmtId="0" fontId="27" fillId="13" borderId="18" xfId="0" applyFont="1" applyFill="1" applyBorder="1" applyAlignment="1">
      <alignment horizontal="center" wrapText="1"/>
    </xf>
    <xf numFmtId="0" fontId="27" fillId="13" borderId="10" xfId="0" applyFont="1" applyFill="1" applyBorder="1" applyAlignment="1">
      <alignment horizontal="center" wrapText="1"/>
    </xf>
    <xf numFmtId="0" fontId="27" fillId="13" borderId="17" xfId="0" applyFont="1" applyFill="1" applyBorder="1" applyAlignment="1">
      <alignment horizontal="center" wrapText="1"/>
    </xf>
    <xf numFmtId="0" fontId="25" fillId="13" borderId="3" xfId="0" applyFont="1" applyFill="1" applyBorder="1" applyAlignment="1" applyProtection="1">
      <alignment horizontal="center" vertical="center" wrapText="1"/>
    </xf>
    <xf numFmtId="0" fontId="25" fillId="13" borderId="1" xfId="0" applyFont="1" applyFill="1" applyBorder="1" applyAlignment="1" applyProtection="1">
      <alignment horizontal="center" vertical="center" wrapText="1"/>
    </xf>
    <xf numFmtId="0" fontId="25" fillId="13" borderId="69" xfId="0" applyFont="1" applyFill="1" applyBorder="1" applyAlignment="1" applyProtection="1">
      <alignment horizontal="center" vertical="center" wrapText="1"/>
    </xf>
    <xf numFmtId="0" fontId="30" fillId="2" borderId="34" xfId="0" applyFont="1" applyFill="1" applyBorder="1" applyAlignment="1" applyProtection="1">
      <alignment horizontal="center" vertical="center" wrapText="1"/>
      <protection locked="0"/>
    </xf>
    <xf numFmtId="0" fontId="30" fillId="2" borderId="34" xfId="0" applyFont="1" applyFill="1" applyBorder="1" applyAlignment="1" applyProtection="1">
      <alignment horizontal="left" vertical="center" wrapText="1"/>
      <protection locked="0"/>
    </xf>
    <xf numFmtId="0" fontId="2" fillId="2" borderId="34" xfId="0" applyFont="1" applyFill="1" applyBorder="1" applyAlignment="1" applyProtection="1">
      <alignment horizontal="center" vertical="center"/>
      <protection locked="0"/>
    </xf>
    <xf numFmtId="0" fontId="2" fillId="0" borderId="34" xfId="0" applyFont="1" applyBorder="1" applyAlignment="1" applyProtection="1">
      <alignment horizontal="center" vertical="center" wrapText="1"/>
      <protection locked="0"/>
    </xf>
    <xf numFmtId="0" fontId="4" fillId="2" borderId="34" xfId="0" applyFont="1" applyFill="1" applyBorder="1" applyAlignment="1" applyProtection="1">
      <alignment horizontal="center" vertical="center"/>
      <protection locked="0"/>
    </xf>
    <xf numFmtId="0" fontId="4" fillId="7" borderId="34" xfId="0" applyFont="1" applyFill="1" applyBorder="1" applyAlignment="1" applyProtection="1">
      <alignment horizontal="center" vertical="center"/>
      <protection locked="0"/>
    </xf>
    <xf numFmtId="0" fontId="30" fillId="2" borderId="35" xfId="0" applyFont="1" applyFill="1" applyBorder="1" applyAlignment="1" applyProtection="1">
      <alignment horizontal="center" vertical="center" wrapText="1"/>
      <protection locked="0"/>
    </xf>
    <xf numFmtId="0" fontId="30" fillId="2" borderId="35" xfId="0" applyFont="1" applyFill="1" applyBorder="1" applyAlignment="1" applyProtection="1">
      <alignment horizontal="left" vertical="center" wrapText="1"/>
      <protection locked="0"/>
    </xf>
    <xf numFmtId="0" fontId="2" fillId="2" borderId="35" xfId="0" applyFont="1" applyFill="1" applyBorder="1" applyAlignment="1" applyProtection="1">
      <alignment horizontal="center" vertical="center"/>
      <protection locked="0"/>
    </xf>
    <xf numFmtId="0" fontId="2" fillId="0" borderId="35" xfId="0" applyFont="1" applyBorder="1" applyAlignment="1" applyProtection="1">
      <alignment horizontal="center" vertical="center" wrapText="1"/>
      <protection locked="0"/>
    </xf>
    <xf numFmtId="0" fontId="4" fillId="2" borderId="35" xfId="0" applyFont="1" applyFill="1" applyBorder="1" applyAlignment="1" applyProtection="1">
      <alignment horizontal="center" vertical="center"/>
      <protection locked="0"/>
    </xf>
    <xf numFmtId="0" fontId="4" fillId="7" borderId="35" xfId="0" applyFont="1" applyFill="1" applyBorder="1" applyAlignment="1" applyProtection="1">
      <alignment horizontal="center" vertical="center"/>
      <protection locked="0"/>
    </xf>
    <xf numFmtId="0" fontId="30" fillId="2" borderId="38" xfId="0" applyFont="1" applyFill="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4" fillId="2" borderId="38" xfId="0" applyFont="1" applyFill="1" applyBorder="1" applyAlignment="1" applyProtection="1">
      <alignment horizontal="center" vertical="center"/>
      <protection locked="0"/>
    </xf>
    <xf numFmtId="0" fontId="4" fillId="7" borderId="38" xfId="0" applyFont="1" applyFill="1" applyBorder="1" applyAlignment="1" applyProtection="1">
      <alignment horizontal="center" vertical="center"/>
      <protection locked="0"/>
    </xf>
    <xf numFmtId="0" fontId="30" fillId="0" borderId="13" xfId="0" applyFont="1" applyBorder="1" applyProtection="1"/>
    <xf numFmtId="0" fontId="30" fillId="0" borderId="14" xfId="0" applyFont="1" applyBorder="1" applyProtection="1"/>
    <xf numFmtId="0" fontId="30" fillId="0" borderId="4" xfId="0" applyFont="1" applyBorder="1" applyProtection="1"/>
    <xf numFmtId="0" fontId="52" fillId="2" borderId="19" xfId="0" applyFont="1" applyFill="1" applyBorder="1" applyAlignment="1" applyProtection="1">
      <alignment horizontal="left" vertical="center" wrapText="1"/>
      <protection locked="0"/>
    </xf>
    <xf numFmtId="0" fontId="26" fillId="11" borderId="10" xfId="0" applyFont="1" applyFill="1" applyBorder="1" applyAlignment="1">
      <alignment horizontal="center" vertical="center" wrapText="1"/>
    </xf>
    <xf numFmtId="0" fontId="7" fillId="0" borderId="8" xfId="0" applyFont="1" applyBorder="1" applyAlignment="1">
      <alignment vertical="center" wrapText="1"/>
    </xf>
    <xf numFmtId="0" fontId="7" fillId="0" borderId="7" xfId="0" applyFont="1" applyBorder="1" applyAlignment="1">
      <alignment vertical="center" wrapText="1"/>
    </xf>
    <xf numFmtId="0" fontId="7" fillId="7" borderId="29" xfId="0" applyFont="1" applyFill="1" applyBorder="1" applyAlignment="1">
      <alignment vertical="center" wrapText="1"/>
    </xf>
    <xf numFmtId="0" fontId="26" fillId="11" borderId="78" xfId="0" applyFont="1" applyFill="1" applyBorder="1" applyAlignment="1">
      <alignment horizontal="center" vertical="center" wrapText="1"/>
    </xf>
    <xf numFmtId="0" fontId="33" fillId="12" borderId="34" xfId="0" applyFont="1" applyFill="1" applyBorder="1" applyAlignment="1">
      <alignment horizontal="center" vertical="center" wrapText="1"/>
    </xf>
    <xf numFmtId="0" fontId="0" fillId="0" borderId="2" xfId="0" applyBorder="1" applyAlignment="1">
      <alignment horizontal="center"/>
    </xf>
    <xf numFmtId="0" fontId="24" fillId="11" borderId="3" xfId="0" applyFont="1" applyFill="1" applyBorder="1" applyAlignment="1">
      <alignment horizontal="center" vertical="center" wrapText="1"/>
    </xf>
    <xf numFmtId="0" fontId="38" fillId="14" borderId="0" xfId="0" applyFont="1" applyFill="1" applyBorder="1" applyAlignment="1">
      <alignment horizontal="center"/>
    </xf>
    <xf numFmtId="0" fontId="4" fillId="14" borderId="0" xfId="0" applyFont="1" applyFill="1" applyBorder="1" applyAlignment="1">
      <alignment horizontal="center"/>
    </xf>
    <xf numFmtId="0" fontId="26" fillId="13" borderId="38" xfId="0" applyFont="1" applyFill="1" applyBorder="1" applyAlignment="1">
      <alignment horizontal="center" vertical="center" wrapText="1"/>
    </xf>
    <xf numFmtId="0" fontId="33" fillId="0" borderId="34" xfId="0" applyFont="1" applyBorder="1" applyAlignment="1" applyProtection="1">
      <alignment horizontal="left"/>
      <protection locked="0"/>
    </xf>
    <xf numFmtId="0" fontId="62" fillId="0" borderId="0" xfId="0" applyFont="1" applyBorder="1" applyAlignment="1">
      <alignment vertical="center" wrapText="1"/>
    </xf>
    <xf numFmtId="0" fontId="62" fillId="0" borderId="37" xfId="0" applyFont="1" applyBorder="1" applyAlignment="1">
      <alignment vertical="center" wrapText="1"/>
    </xf>
    <xf numFmtId="0" fontId="62" fillId="0" borderId="15" xfId="0" applyFont="1" applyBorder="1" applyAlignment="1">
      <alignment vertical="center" wrapText="1"/>
    </xf>
    <xf numFmtId="0" fontId="62" fillId="0" borderId="6" xfId="0" applyFont="1" applyBorder="1" applyAlignment="1">
      <alignment vertical="center" wrapText="1"/>
    </xf>
    <xf numFmtId="0" fontId="62" fillId="0" borderId="17" xfId="0" applyFont="1" applyBorder="1" applyAlignment="1">
      <alignment vertical="center" wrapText="1"/>
    </xf>
    <xf numFmtId="0" fontId="62" fillId="0" borderId="1" xfId="0" applyFont="1" applyBorder="1" applyAlignment="1">
      <alignment vertical="center" wrapText="1"/>
    </xf>
    <xf numFmtId="4" fontId="62" fillId="0" borderId="13" xfId="0" applyNumberFormat="1" applyFont="1" applyBorder="1" applyAlignment="1">
      <alignment vertical="center" wrapText="1"/>
    </xf>
    <xf numFmtId="0" fontId="62" fillId="0" borderId="13" xfId="0" applyFont="1" applyBorder="1" applyAlignment="1">
      <alignment vertical="center" wrapText="1"/>
    </xf>
    <xf numFmtId="0" fontId="62" fillId="0" borderId="36" xfId="0" applyFont="1" applyBorder="1" applyAlignment="1">
      <alignment vertical="center" wrapText="1"/>
    </xf>
    <xf numFmtId="0" fontId="33" fillId="0" borderId="6" xfId="0" applyFont="1" applyBorder="1" applyAlignment="1">
      <alignment horizontal="left" vertical="center" wrapText="1"/>
    </xf>
    <xf numFmtId="0" fontId="2" fillId="7" borderId="28" xfId="0" applyFont="1" applyFill="1" applyBorder="1" applyAlignment="1">
      <alignment horizontal="left" vertical="top" wrapText="1"/>
    </xf>
    <xf numFmtId="0" fontId="2" fillId="0" borderId="28" xfId="0" applyFont="1" applyFill="1" applyBorder="1" applyAlignment="1">
      <alignment horizontal="left" vertical="center" wrapText="1"/>
    </xf>
    <xf numFmtId="0" fontId="24" fillId="12" borderId="36" xfId="0" applyFont="1" applyFill="1" applyBorder="1" applyAlignment="1" applyProtection="1">
      <alignment horizontal="center" vertical="center" wrapText="1"/>
    </xf>
    <xf numFmtId="0" fontId="33" fillId="12" borderId="56" xfId="0" applyFont="1" applyFill="1" applyBorder="1" applyAlignment="1">
      <alignment horizontal="center" vertical="center" wrapText="1"/>
    </xf>
    <xf numFmtId="0" fontId="2" fillId="0" borderId="46" xfId="0" applyFont="1" applyBorder="1" applyAlignment="1">
      <alignment vertical="top" wrapText="1"/>
    </xf>
    <xf numFmtId="0" fontId="2" fillId="0" borderId="44" xfId="0" applyFont="1" applyBorder="1" applyAlignment="1">
      <alignment vertical="top" wrapText="1"/>
    </xf>
    <xf numFmtId="0" fontId="2" fillId="0" borderId="23" xfId="0" applyFont="1" applyBorder="1" applyAlignment="1">
      <alignment vertical="top" wrapText="1"/>
    </xf>
    <xf numFmtId="0" fontId="8" fillId="0" borderId="2" xfId="0" applyFont="1" applyFill="1" applyBorder="1" applyAlignment="1">
      <alignment horizontal="left" vertical="center" wrapText="1"/>
    </xf>
    <xf numFmtId="0" fontId="8" fillId="7" borderId="2" xfId="0" applyFont="1" applyFill="1" applyBorder="1" applyAlignment="1">
      <alignment horizontal="justify" vertical="center" wrapText="1"/>
    </xf>
    <xf numFmtId="0" fontId="2" fillId="7" borderId="28" xfId="0" applyFont="1" applyFill="1" applyBorder="1" applyAlignment="1">
      <alignment horizontal="left" vertical="center" wrapText="1"/>
    </xf>
    <xf numFmtId="0" fontId="62" fillId="0" borderId="16" xfId="0" applyFont="1" applyBorder="1" applyAlignment="1">
      <alignment vertical="center" wrapText="1"/>
    </xf>
    <xf numFmtId="4" fontId="62" fillId="0" borderId="6" xfId="0" applyNumberFormat="1" applyFont="1" applyBorder="1" applyAlignment="1">
      <alignment vertical="center" wrapText="1"/>
    </xf>
    <xf numFmtId="0" fontId="62" fillId="0" borderId="17" xfId="0" applyFont="1" applyBorder="1" applyAlignment="1">
      <alignment horizontal="left" vertical="center" wrapText="1"/>
    </xf>
    <xf numFmtId="0" fontId="34" fillId="0" borderId="25" xfId="0" applyFont="1" applyBorder="1" applyAlignment="1" applyProtection="1">
      <alignment horizontal="left" vertical="center" wrapText="1"/>
      <protection locked="0"/>
    </xf>
    <xf numFmtId="0" fontId="34" fillId="0" borderId="27" xfId="0" applyFont="1" applyBorder="1" applyAlignment="1" applyProtection="1">
      <alignment horizontal="left" vertical="center" wrapText="1"/>
      <protection locked="0"/>
    </xf>
    <xf numFmtId="0" fontId="34" fillId="0" borderId="26" xfId="0" applyFont="1" applyBorder="1" applyAlignment="1" applyProtection="1">
      <alignment horizontal="left" vertical="center" wrapText="1"/>
      <protection locked="0"/>
    </xf>
    <xf numFmtId="0" fontId="62" fillId="0" borderId="15" xfId="0" applyFont="1" applyBorder="1" applyAlignment="1">
      <alignment horizontal="left" vertical="center" wrapText="1"/>
    </xf>
    <xf numFmtId="0" fontId="62" fillId="0" borderId="0" xfId="0" applyFont="1" applyBorder="1" applyAlignment="1">
      <alignment horizontal="left" vertical="center" wrapText="1"/>
    </xf>
    <xf numFmtId="0" fontId="62" fillId="0" borderId="37" xfId="0" applyFont="1" applyBorder="1" applyAlignment="1">
      <alignment horizontal="left" vertical="center" wrapText="1"/>
    </xf>
    <xf numFmtId="0" fontId="62" fillId="0" borderId="6" xfId="0" applyFont="1" applyBorder="1" applyAlignment="1">
      <alignment horizontal="left" vertical="center" wrapText="1"/>
    </xf>
    <xf numFmtId="0" fontId="24" fillId="13" borderId="68" xfId="0" applyFont="1" applyFill="1" applyBorder="1" applyAlignment="1">
      <alignment horizontal="center" vertical="center" wrapText="1"/>
    </xf>
    <xf numFmtId="0" fontId="24" fillId="13" borderId="46" xfId="0" applyFont="1" applyFill="1" applyBorder="1" applyAlignment="1">
      <alignment horizontal="center" vertical="center" wrapText="1"/>
    </xf>
    <xf numFmtId="0" fontId="24" fillId="13" borderId="38"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63" fillId="7"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Border="1" applyAlignment="1">
      <alignment vertical="center" wrapText="1"/>
    </xf>
    <xf numFmtId="0" fontId="8" fillId="0" borderId="2" xfId="0" applyFont="1" applyFill="1" applyBorder="1" applyAlignment="1">
      <alignment vertical="center" wrapText="1"/>
    </xf>
    <xf numFmtId="0" fontId="0" fillId="0" borderId="2" xfId="0" applyBorder="1" applyAlignment="1">
      <alignment horizontal="center"/>
    </xf>
    <xf numFmtId="0" fontId="33" fillId="7" borderId="13" xfId="0" applyFont="1" applyFill="1" applyBorder="1" applyAlignment="1">
      <alignment wrapText="1"/>
    </xf>
    <xf numFmtId="0" fontId="62" fillId="0" borderId="36" xfId="0" applyFont="1" applyBorder="1" applyAlignment="1">
      <alignment horizontal="left" vertical="center" wrapText="1"/>
    </xf>
    <xf numFmtId="0" fontId="62" fillId="7" borderId="0" xfId="0" applyFont="1" applyFill="1" applyBorder="1" applyAlignment="1">
      <alignment vertical="center" wrapText="1"/>
    </xf>
    <xf numFmtId="0" fontId="33" fillId="0" borderId="13" xfId="0" applyFont="1" applyBorder="1" applyAlignment="1">
      <alignment horizontal="left" vertical="center" wrapText="1"/>
    </xf>
    <xf numFmtId="0" fontId="62" fillId="0" borderId="33" xfId="0" applyFont="1" applyBorder="1" applyAlignment="1">
      <alignment horizontal="left" vertical="center" wrapText="1"/>
    </xf>
    <xf numFmtId="0" fontId="33" fillId="0" borderId="13" xfId="0" applyFont="1" applyBorder="1" applyAlignment="1">
      <alignment vertical="center" wrapText="1"/>
    </xf>
    <xf numFmtId="0" fontId="33" fillId="0" borderId="0" xfId="0" applyFont="1" applyBorder="1" applyAlignment="1">
      <alignment wrapText="1"/>
    </xf>
    <xf numFmtId="0" fontId="62" fillId="0" borderId="0" xfId="0" applyFont="1" applyBorder="1" applyAlignment="1">
      <alignment wrapText="1"/>
    </xf>
    <xf numFmtId="4" fontId="62" fillId="0" borderId="0" xfId="0" applyNumberFormat="1" applyFont="1" applyBorder="1" applyAlignment="1">
      <alignment wrapText="1"/>
    </xf>
    <xf numFmtId="0" fontId="64" fillId="0" borderId="0" xfId="0" applyFont="1" applyAlignment="1">
      <alignment wrapText="1"/>
    </xf>
    <xf numFmtId="0" fontId="33" fillId="0" borderId="36" xfId="0" applyFont="1" applyBorder="1" applyAlignment="1">
      <alignment vertical="center" wrapText="1"/>
    </xf>
    <xf numFmtId="0" fontId="62" fillId="0" borderId="43" xfId="0" applyFont="1" applyBorder="1" applyAlignment="1">
      <alignment horizontal="left" vertical="center" wrapText="1"/>
    </xf>
    <xf numFmtId="0" fontId="33" fillId="0" borderId="37" xfId="0" applyFont="1" applyBorder="1" applyAlignment="1">
      <alignment wrapText="1"/>
    </xf>
    <xf numFmtId="4" fontId="62" fillId="0" borderId="0" xfId="0" applyNumberFormat="1" applyFont="1" applyBorder="1" applyAlignment="1">
      <alignment vertical="center" wrapText="1"/>
    </xf>
    <xf numFmtId="4" fontId="62" fillId="0" borderId="1" xfId="0" applyNumberFormat="1" applyFont="1" applyBorder="1" applyAlignment="1">
      <alignment vertical="center" wrapText="1"/>
    </xf>
    <xf numFmtId="0" fontId="33" fillId="0" borderId="12" xfId="0" applyFont="1" applyBorder="1" applyAlignment="1">
      <alignment horizontal="left" vertical="center" wrapText="1"/>
    </xf>
    <xf numFmtId="0" fontId="33" fillId="0" borderId="37" xfId="0" applyFont="1" applyBorder="1" applyAlignment="1">
      <alignment horizontal="left" vertical="center" wrapText="1"/>
    </xf>
    <xf numFmtId="0" fontId="33" fillId="0" borderId="0" xfId="0" applyFont="1" applyBorder="1" applyAlignment="1">
      <alignment horizontal="left" vertical="center" wrapText="1"/>
    </xf>
    <xf numFmtId="0" fontId="34" fillId="0" borderId="0" xfId="0" applyFont="1" applyBorder="1" applyAlignment="1">
      <alignment horizontal="center" vertical="center" wrapText="1"/>
    </xf>
    <xf numFmtId="0" fontId="34" fillId="0" borderId="0" xfId="0" applyFont="1" applyBorder="1" applyAlignment="1">
      <alignment horizontal="left" vertical="center" wrapText="1"/>
    </xf>
    <xf numFmtId="0" fontId="65" fillId="0" borderId="0" xfId="0" applyFont="1" applyBorder="1" applyAlignment="1">
      <alignment horizontal="left" vertical="center" wrapText="1"/>
    </xf>
    <xf numFmtId="0" fontId="65" fillId="0" borderId="0" xfId="0" applyFont="1" applyAlignment="1">
      <alignment wrapText="1"/>
    </xf>
    <xf numFmtId="0" fontId="51" fillId="0" borderId="0" xfId="0" applyFont="1" applyBorder="1" applyAlignment="1">
      <alignment horizontal="left" vertical="center" wrapText="1"/>
    </xf>
    <xf numFmtId="0" fontId="21" fillId="7" borderId="3" xfId="0" applyFont="1" applyFill="1" applyBorder="1" applyAlignment="1">
      <alignment horizontal="center" vertical="center" wrapText="1"/>
    </xf>
    <xf numFmtId="1" fontId="24" fillId="6" borderId="38" xfId="0" applyNumberFormat="1" applyFont="1" applyFill="1" applyBorder="1" applyAlignment="1" applyProtection="1">
      <alignment horizontal="center" vertical="center" wrapText="1"/>
    </xf>
    <xf numFmtId="15" fontId="34" fillId="2" borderId="1" xfId="0" applyNumberFormat="1" applyFont="1" applyFill="1" applyBorder="1" applyAlignment="1">
      <alignment vertical="center" wrapText="1"/>
    </xf>
    <xf numFmtId="0" fontId="66" fillId="0" borderId="2" xfId="0" applyFont="1" applyBorder="1" applyAlignment="1">
      <alignment horizontal="center"/>
    </xf>
    <xf numFmtId="0" fontId="7" fillId="7" borderId="2"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24" fillId="0" borderId="2" xfId="0" applyFont="1" applyBorder="1" applyAlignment="1">
      <alignment horizontal="center"/>
    </xf>
    <xf numFmtId="0" fontId="22" fillId="0" borderId="2" xfId="0" applyFont="1" applyBorder="1" applyAlignment="1">
      <alignment vertical="top"/>
    </xf>
    <xf numFmtId="0" fontId="22" fillId="0" borderId="2" xfId="0" applyFont="1" applyBorder="1" applyAlignment="1">
      <alignment vertical="top" wrapText="1"/>
    </xf>
    <xf numFmtId="0" fontId="30" fillId="0" borderId="39" xfId="0" applyFont="1" applyBorder="1" applyAlignment="1" applyProtection="1">
      <alignment horizontal="left"/>
    </xf>
    <xf numFmtId="0" fontId="4" fillId="0" borderId="2" xfId="0" applyFont="1" applyBorder="1" applyAlignment="1">
      <alignment horizontal="center" vertical="center"/>
    </xf>
    <xf numFmtId="0" fontId="38" fillId="14" borderId="13" xfId="0" applyFont="1" applyFill="1" applyBorder="1" applyAlignment="1">
      <alignment horizontal="center" vertical="center"/>
    </xf>
    <xf numFmtId="0" fontId="30" fillId="0" borderId="46" xfId="0" applyFont="1" applyBorder="1" applyAlignment="1" applyProtection="1">
      <alignment horizontal="center" vertical="top" wrapText="1"/>
      <protection locked="0"/>
    </xf>
    <xf numFmtId="0" fontId="30" fillId="0" borderId="23" xfId="0" applyFont="1" applyBorder="1" applyAlignment="1" applyProtection="1">
      <alignment horizontal="center" vertical="top" wrapText="1"/>
      <protection locked="0"/>
    </xf>
    <xf numFmtId="0" fontId="34" fillId="0" borderId="51" xfId="0" applyFont="1" applyBorder="1" applyAlignment="1" applyProtection="1">
      <alignment horizontal="center" vertical="top" wrapText="1"/>
      <protection locked="0"/>
    </xf>
    <xf numFmtId="0" fontId="34" fillId="0" borderId="1" xfId="0" applyFont="1" applyBorder="1" applyAlignment="1" applyProtection="1">
      <alignment horizontal="center" vertical="top" wrapText="1"/>
      <protection locked="0"/>
    </xf>
    <xf numFmtId="0" fontId="34" fillId="0" borderId="33"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30" fillId="0" borderId="57" xfId="0" applyFont="1" applyBorder="1" applyAlignment="1" applyProtection="1">
      <alignment horizontal="center" vertical="top" wrapText="1"/>
      <protection locked="0"/>
    </xf>
    <xf numFmtId="0" fontId="30" fillId="0" borderId="24" xfId="0" applyFont="1" applyBorder="1" applyAlignment="1" applyProtection="1">
      <alignment horizontal="center" vertical="top" wrapText="1"/>
      <protection locked="0"/>
    </xf>
    <xf numFmtId="0" fontId="30" fillId="0" borderId="28" xfId="0" applyFont="1" applyBorder="1" applyAlignment="1" applyProtection="1">
      <alignment horizontal="center" vertical="top" wrapText="1"/>
      <protection locked="0"/>
    </xf>
    <xf numFmtId="0" fontId="30" fillId="0" borderId="30" xfId="0" applyFont="1" applyBorder="1" applyAlignment="1" applyProtection="1">
      <alignment horizontal="center" vertical="top" wrapText="1"/>
      <protection locked="0"/>
    </xf>
    <xf numFmtId="0" fontId="34" fillId="0" borderId="63" xfId="0" applyFont="1" applyBorder="1" applyAlignment="1" applyProtection="1">
      <alignment horizontal="center" vertical="top" wrapText="1"/>
      <protection locked="0"/>
    </xf>
    <xf numFmtId="0" fontId="34" fillId="0" borderId="25" xfId="0" applyFont="1" applyBorder="1" applyAlignment="1" applyProtection="1">
      <alignment horizontal="center" vertical="center" wrapText="1"/>
      <protection locked="0"/>
    </xf>
    <xf numFmtId="0" fontId="30" fillId="0" borderId="55" xfId="0" applyFont="1" applyBorder="1" applyAlignment="1" applyProtection="1">
      <alignment horizontal="center" vertical="center" wrapText="1"/>
      <protection locked="0"/>
    </xf>
    <xf numFmtId="0" fontId="30" fillId="0" borderId="58"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34" fillId="0" borderId="63" xfId="0" applyFont="1" applyBorder="1" applyAlignment="1" applyProtection="1">
      <alignment horizontal="center" vertical="center" wrapText="1"/>
      <protection locked="0"/>
    </xf>
    <xf numFmtId="0" fontId="34" fillId="0" borderId="37" xfId="0" applyFont="1" applyBorder="1" applyAlignment="1" applyProtection="1">
      <alignment horizontal="left" vertical="center" wrapText="1"/>
      <protection locked="0"/>
    </xf>
    <xf numFmtId="0" fontId="34" fillId="0" borderId="25" xfId="0" applyFont="1" applyBorder="1" applyAlignment="1" applyProtection="1">
      <alignment horizontal="left" vertical="center" wrapText="1"/>
      <protection locked="0"/>
    </xf>
    <xf numFmtId="0" fontId="30" fillId="0" borderId="28" xfId="0" applyFont="1" applyBorder="1" applyAlignment="1" applyProtection="1">
      <alignment horizontal="center" vertical="center" wrapText="1"/>
      <protection locked="0"/>
    </xf>
    <xf numFmtId="0" fontId="30" fillId="0" borderId="30" xfId="0" applyFont="1" applyBorder="1" applyAlignment="1" applyProtection="1">
      <alignment horizontal="center" vertical="center" wrapText="1"/>
      <protection locked="0"/>
    </xf>
    <xf numFmtId="0" fontId="34" fillId="0" borderId="51" xfId="0" applyFont="1" applyBorder="1" applyAlignment="1" applyProtection="1">
      <alignment horizontal="center" vertical="center" wrapText="1"/>
      <protection locked="0"/>
    </xf>
    <xf numFmtId="0" fontId="34" fillId="7" borderId="1" xfId="0" applyFont="1" applyFill="1" applyBorder="1" applyAlignment="1">
      <alignment horizontal="left" vertical="center" wrapText="1"/>
    </xf>
    <xf numFmtId="0" fontId="21" fillId="13" borderId="48" xfId="0" applyFont="1" applyFill="1" applyBorder="1" applyAlignment="1">
      <alignment horizontal="center" vertical="center" wrapText="1"/>
    </xf>
    <xf numFmtId="0" fontId="21" fillId="13" borderId="42" xfId="0" applyFont="1" applyFill="1" applyBorder="1" applyAlignment="1">
      <alignment horizontal="center" vertical="center" wrapText="1"/>
    </xf>
    <xf numFmtId="0" fontId="21" fillId="13" borderId="11" xfId="0" applyFont="1" applyFill="1" applyBorder="1" applyAlignment="1">
      <alignment horizontal="center" vertical="center" wrapText="1"/>
    </xf>
    <xf numFmtId="0" fontId="21" fillId="7" borderId="59" xfId="0" applyFont="1" applyFill="1" applyBorder="1" applyAlignment="1">
      <alignment horizontal="center" vertical="center" wrapText="1"/>
    </xf>
    <xf numFmtId="0" fontId="21" fillId="7" borderId="64" xfId="0" applyFont="1" applyFill="1" applyBorder="1" applyAlignment="1">
      <alignment horizontal="center" vertical="center" wrapText="1"/>
    </xf>
    <xf numFmtId="0" fontId="21" fillId="7" borderId="42" xfId="0" applyFont="1" applyFill="1" applyBorder="1" applyAlignment="1">
      <alignment horizontal="center" vertical="center" wrapText="1"/>
    </xf>
    <xf numFmtId="0" fontId="21" fillId="13" borderId="36" xfId="0" applyFont="1" applyFill="1" applyBorder="1" applyAlignment="1">
      <alignment horizontal="center" vertical="center" textRotation="90" wrapText="1"/>
    </xf>
    <xf numFmtId="0" fontId="21" fillId="13" borderId="37" xfId="0" applyFont="1" applyFill="1" applyBorder="1" applyAlignment="1">
      <alignment horizontal="center" vertical="center" textRotation="90" wrapText="1"/>
    </xf>
    <xf numFmtId="0" fontId="21" fillId="13" borderId="6" xfId="0" applyFont="1" applyFill="1" applyBorder="1" applyAlignment="1">
      <alignment horizontal="center" vertical="center" textRotation="90" wrapText="1"/>
    </xf>
    <xf numFmtId="0" fontId="62" fillId="0" borderId="15" xfId="0" applyFont="1" applyBorder="1" applyAlignment="1">
      <alignment horizontal="left" vertical="center" wrapText="1"/>
    </xf>
    <xf numFmtId="0" fontId="62" fillId="0" borderId="0" xfId="0" applyFont="1" applyBorder="1" applyAlignment="1">
      <alignment horizontal="left" vertical="center" wrapText="1"/>
    </xf>
    <xf numFmtId="0" fontId="21" fillId="13" borderId="12" xfId="0" applyFont="1" applyFill="1" applyBorder="1" applyAlignment="1">
      <alignment horizontal="center" vertical="center" textRotation="90" wrapText="1"/>
    </xf>
    <xf numFmtId="0" fontId="21" fillId="13" borderId="15" xfId="0" applyFont="1" applyFill="1" applyBorder="1" applyAlignment="1">
      <alignment horizontal="center" vertical="center" textRotation="90" wrapText="1"/>
    </xf>
    <xf numFmtId="0" fontId="21" fillId="13" borderId="16" xfId="0" applyFont="1" applyFill="1" applyBorder="1" applyAlignment="1">
      <alignment horizontal="center" vertical="center" textRotation="90" wrapText="1"/>
    </xf>
    <xf numFmtId="0" fontId="62" fillId="0" borderId="13" xfId="0" applyFont="1" applyBorder="1" applyAlignment="1">
      <alignment horizontal="left" vertical="center" wrapText="1"/>
    </xf>
    <xf numFmtId="0" fontId="62" fillId="0" borderId="36" xfId="0" applyFont="1" applyBorder="1" applyAlignment="1">
      <alignment horizontal="left" vertical="center" wrapText="1"/>
    </xf>
    <xf numFmtId="0" fontId="62" fillId="0" borderId="37" xfId="0" applyFont="1" applyBorder="1" applyAlignment="1">
      <alignment horizontal="left" vertical="center" wrapText="1"/>
    </xf>
    <xf numFmtId="0" fontId="21" fillId="7" borderId="0" xfId="0" applyFont="1" applyFill="1" applyBorder="1" applyAlignment="1">
      <alignment horizontal="left" vertical="center" wrapText="1"/>
    </xf>
    <xf numFmtId="0" fontId="21" fillId="7" borderId="0" xfId="0" applyFont="1" applyFill="1" applyBorder="1" applyAlignment="1" applyProtection="1">
      <alignment horizontal="center" vertical="center" wrapText="1"/>
      <protection locked="0"/>
    </xf>
    <xf numFmtId="0" fontId="24" fillId="15" borderId="12" xfId="0" applyFont="1" applyFill="1" applyBorder="1" applyAlignment="1">
      <alignment horizontal="center" vertical="center" wrapText="1"/>
    </xf>
    <xf numFmtId="0" fontId="24" fillId="15" borderId="13" xfId="0" applyFont="1" applyFill="1" applyBorder="1" applyAlignment="1">
      <alignment horizontal="center" vertical="center" wrapText="1"/>
    </xf>
    <xf numFmtId="0" fontId="24" fillId="15" borderId="14" xfId="0" applyFont="1" applyFill="1" applyBorder="1" applyAlignment="1">
      <alignment horizontal="center" vertical="center" wrapText="1"/>
    </xf>
    <xf numFmtId="0" fontId="24" fillId="11" borderId="48" xfId="0" applyFont="1" applyFill="1" applyBorder="1" applyAlignment="1">
      <alignment horizontal="center" vertical="center" wrapText="1"/>
    </xf>
    <xf numFmtId="0" fontId="24" fillId="11" borderId="42" xfId="0" applyFont="1" applyFill="1" applyBorder="1" applyAlignment="1">
      <alignment horizontal="center" vertical="center" wrapText="1"/>
    </xf>
    <xf numFmtId="0" fontId="24" fillId="11" borderId="11" xfId="0" applyFont="1" applyFill="1" applyBorder="1" applyAlignment="1">
      <alignment horizontal="center" vertical="center" wrapText="1"/>
    </xf>
    <xf numFmtId="0" fontId="21" fillId="0" borderId="45"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24" xfId="0" applyFont="1" applyBorder="1" applyAlignment="1">
      <alignment horizontal="center" vertical="center" wrapText="1"/>
    </xf>
    <xf numFmtId="0" fontId="21" fillId="14" borderId="59" xfId="0" applyFont="1" applyFill="1" applyBorder="1" applyAlignment="1">
      <alignment horizontal="center" vertical="center" wrapText="1"/>
    </xf>
    <xf numFmtId="0" fontId="21" fillId="14" borderId="65" xfId="0" applyFont="1" applyFill="1" applyBorder="1" applyAlignment="1">
      <alignment horizontal="center" vertical="center" wrapText="1"/>
    </xf>
    <xf numFmtId="0" fontId="34" fillId="7" borderId="48" xfId="0" applyFont="1" applyFill="1" applyBorder="1" applyAlignment="1" applyProtection="1">
      <alignment horizontal="left" vertical="top" wrapText="1"/>
      <protection locked="0"/>
    </xf>
    <xf numFmtId="0" fontId="34" fillId="7" borderId="42" xfId="0" applyFont="1" applyFill="1" applyBorder="1" applyAlignment="1" applyProtection="1">
      <alignment horizontal="left" vertical="top" wrapText="1"/>
      <protection locked="0"/>
    </xf>
    <xf numFmtId="0" fontId="34" fillId="7" borderId="11" xfId="0" applyFont="1" applyFill="1" applyBorder="1" applyAlignment="1" applyProtection="1">
      <alignment horizontal="left" vertical="top"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21" fillId="0" borderId="42" xfId="0" applyFont="1" applyBorder="1" applyAlignment="1">
      <alignment horizontal="center" wrapText="1"/>
    </xf>
    <xf numFmtId="0" fontId="24" fillId="0" borderId="12"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24" fillId="0" borderId="0" xfId="0" applyFont="1" applyBorder="1" applyAlignment="1">
      <alignment horizontal="center"/>
    </xf>
    <xf numFmtId="0" fontId="24" fillId="0" borderId="16" xfId="0" applyFont="1" applyBorder="1" applyAlignment="1">
      <alignment horizontal="center"/>
    </xf>
    <xf numFmtId="0" fontId="24" fillId="0" borderId="1" xfId="0" applyFont="1" applyBorder="1" applyAlignment="1">
      <alignment horizontal="center"/>
    </xf>
    <xf numFmtId="0" fontId="30" fillId="0" borderId="8" xfId="0" applyFont="1" applyBorder="1" applyAlignment="1">
      <alignment horizontal="left" vertical="center" wrapText="1"/>
    </xf>
    <xf numFmtId="0" fontId="30" fillId="0" borderId="44" xfId="0" applyFont="1" applyBorder="1" applyAlignment="1">
      <alignment horizontal="left" vertical="center" wrapText="1"/>
    </xf>
    <xf numFmtId="0" fontId="30" fillId="0" borderId="7" xfId="0" applyFont="1" applyBorder="1" applyAlignment="1">
      <alignment horizontal="left" vertical="center" wrapText="1"/>
    </xf>
    <xf numFmtId="0" fontId="24" fillId="13" borderId="49"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60" xfId="0" applyFont="1" applyFill="1" applyBorder="1" applyAlignment="1">
      <alignment horizontal="center" vertical="center" wrapText="1"/>
    </xf>
    <xf numFmtId="0" fontId="24" fillId="13" borderId="19" xfId="0" applyFont="1" applyFill="1" applyBorder="1" applyAlignment="1">
      <alignment horizontal="center" vertical="center" wrapText="1"/>
    </xf>
    <xf numFmtId="0" fontId="24" fillId="0" borderId="0" xfId="0" applyFont="1" applyAlignment="1">
      <alignment horizontal="center"/>
    </xf>
    <xf numFmtId="0" fontId="24" fillId="7" borderId="0"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24" fillId="14" borderId="48" xfId="0" applyFont="1" applyFill="1" applyBorder="1" applyAlignment="1">
      <alignment horizontal="center" vertical="center" wrapText="1"/>
    </xf>
    <xf numFmtId="0" fontId="30" fillId="14" borderId="11" xfId="0" applyFont="1" applyFill="1" applyBorder="1" applyAlignment="1">
      <alignment horizontal="center" vertical="center" wrapText="1"/>
    </xf>
    <xf numFmtId="0" fontId="24" fillId="13" borderId="36" xfId="0" applyFont="1" applyFill="1" applyBorder="1" applyAlignment="1">
      <alignment horizontal="center" vertical="center" wrapText="1"/>
    </xf>
    <xf numFmtId="0" fontId="24" fillId="13" borderId="37" xfId="0" applyFont="1" applyFill="1" applyBorder="1" applyAlignment="1">
      <alignment horizontal="center" vertical="center" wrapText="1"/>
    </xf>
    <xf numFmtId="0" fontId="24" fillId="13" borderId="6" xfId="0" applyFont="1" applyFill="1" applyBorder="1" applyAlignment="1">
      <alignment horizontal="center" vertical="center" wrapText="1"/>
    </xf>
    <xf numFmtId="0" fontId="24" fillId="13" borderId="18" xfId="0" applyFont="1" applyFill="1" applyBorder="1" applyAlignment="1">
      <alignment horizontal="center" vertical="center" wrapText="1"/>
    </xf>
    <xf numFmtId="0" fontId="29" fillId="7" borderId="48" xfId="0" applyFont="1" applyFill="1" applyBorder="1" applyAlignment="1">
      <alignment horizontal="left" vertical="center" wrapText="1"/>
    </xf>
    <xf numFmtId="0" fontId="29" fillId="7" borderId="42" xfId="0" applyFont="1" applyFill="1" applyBorder="1" applyAlignment="1">
      <alignment horizontal="left" vertical="center" wrapText="1"/>
    </xf>
    <xf numFmtId="0" fontId="29" fillId="7" borderId="11" xfId="0" applyFont="1" applyFill="1" applyBorder="1" applyAlignment="1">
      <alignment horizontal="left" vertical="center" wrapText="1"/>
    </xf>
    <xf numFmtId="0" fontId="24" fillId="7" borderId="0" xfId="0" applyFont="1" applyFill="1" applyBorder="1" applyAlignment="1">
      <alignment horizontal="left" vertical="center"/>
    </xf>
    <xf numFmtId="0" fontId="30" fillId="14" borderId="42" xfId="0" applyFont="1" applyFill="1" applyBorder="1" applyAlignment="1">
      <alignment horizontal="center" vertical="center" wrapText="1"/>
    </xf>
    <xf numFmtId="0" fontId="24" fillId="0" borderId="55" xfId="0" applyFont="1" applyBorder="1" applyAlignment="1">
      <alignment horizontal="center" vertical="center"/>
    </xf>
    <xf numFmtId="0" fontId="24" fillId="0" borderId="34" xfId="0" applyFont="1" applyBorder="1" applyAlignment="1">
      <alignment horizontal="center" vertical="center"/>
    </xf>
    <xf numFmtId="0" fontId="24" fillId="0" borderId="58" xfId="0" applyFont="1" applyBorder="1" applyAlignment="1">
      <alignment horizontal="center" vertical="center"/>
    </xf>
    <xf numFmtId="0" fontId="24" fillId="13" borderId="70" xfId="0" applyFont="1" applyFill="1" applyBorder="1" applyAlignment="1">
      <alignment horizontal="center" vertical="center" wrapText="1"/>
    </xf>
    <xf numFmtId="0" fontId="24" fillId="13" borderId="71" xfId="0" applyFont="1" applyFill="1" applyBorder="1" applyAlignment="1">
      <alignment horizontal="center" vertical="center" wrapText="1"/>
    </xf>
    <xf numFmtId="0" fontId="24" fillId="13" borderId="34" xfId="0" applyFont="1" applyFill="1" applyBorder="1" applyAlignment="1">
      <alignment horizontal="center" vertical="center" wrapText="1"/>
    </xf>
    <xf numFmtId="0" fontId="24" fillId="13" borderId="2" xfId="0" applyFont="1" applyFill="1" applyBorder="1" applyAlignment="1">
      <alignment horizontal="center" vertical="center" wrapText="1"/>
    </xf>
    <xf numFmtId="0" fontId="24" fillId="13" borderId="38" xfId="0" applyFont="1" applyFill="1" applyBorder="1" applyAlignment="1">
      <alignment horizontal="center" vertical="center" wrapText="1"/>
    </xf>
    <xf numFmtId="0" fontId="24" fillId="0" borderId="28" xfId="0" applyFont="1" applyBorder="1" applyAlignment="1">
      <alignment horizontal="center" vertical="center"/>
    </xf>
    <xf numFmtId="0" fontId="24" fillId="0" borderId="2" xfId="0" applyFont="1" applyBorder="1" applyAlignment="1">
      <alignment horizontal="center" vertical="center"/>
    </xf>
    <xf numFmtId="0" fontId="24" fillId="0" borderId="30" xfId="0" applyFont="1" applyBorder="1" applyAlignment="1">
      <alignment horizontal="center" vertical="center"/>
    </xf>
    <xf numFmtId="0" fontId="24" fillId="0" borderId="13" xfId="0" applyFont="1" applyBorder="1" applyAlignment="1">
      <alignment horizontal="center" vertical="top"/>
    </xf>
    <xf numFmtId="0" fontId="7" fillId="0" borderId="8" xfId="0" applyFont="1" applyBorder="1" applyAlignment="1">
      <alignment horizontal="left" vertical="center" wrapText="1"/>
    </xf>
    <xf numFmtId="0" fontId="7" fillId="0" borderId="44" xfId="0" applyFont="1" applyBorder="1" applyAlignment="1">
      <alignment horizontal="left" vertical="center" wrapText="1"/>
    </xf>
    <xf numFmtId="0" fontId="7" fillId="0" borderId="7" xfId="0" applyFont="1" applyBorder="1" applyAlignment="1">
      <alignment horizontal="left" vertical="center" wrapText="1"/>
    </xf>
    <xf numFmtId="0" fontId="7" fillId="7" borderId="35" xfId="0" applyFont="1" applyFill="1" applyBorder="1" applyAlignment="1">
      <alignment vertical="center" wrapText="1"/>
    </xf>
    <xf numFmtId="0" fontId="7" fillId="7" borderId="2" xfId="0" applyFont="1" applyFill="1" applyBorder="1" applyAlignment="1">
      <alignment vertical="center" wrapText="1"/>
    </xf>
    <xf numFmtId="0" fontId="7" fillId="7" borderId="8" xfId="0" applyFont="1" applyFill="1" applyBorder="1" applyAlignment="1">
      <alignment horizontal="left" vertical="top" wrapText="1"/>
    </xf>
    <xf numFmtId="0" fontId="7" fillId="7" borderId="44" xfId="0" applyFont="1" applyFill="1" applyBorder="1" applyAlignment="1">
      <alignment horizontal="left" vertical="top" wrapText="1"/>
    </xf>
    <xf numFmtId="0" fontId="7" fillId="7" borderId="7" xfId="0" applyFont="1" applyFill="1" applyBorder="1" applyAlignment="1">
      <alignment horizontal="left" vertical="top" wrapText="1"/>
    </xf>
    <xf numFmtId="0" fontId="30" fillId="0" borderId="66" xfId="0" applyFont="1" applyBorder="1" applyAlignment="1">
      <alignment horizontal="left" vertical="center" wrapText="1"/>
    </xf>
    <xf numFmtId="0" fontId="30" fillId="0" borderId="62" xfId="0" applyFont="1" applyBorder="1" applyAlignment="1">
      <alignment horizontal="left" vertical="center" wrapText="1"/>
    </xf>
    <xf numFmtId="0" fontId="30" fillId="0" borderId="41" xfId="0" applyFont="1" applyBorder="1" applyAlignment="1">
      <alignment horizontal="left" vertical="center" wrapText="1"/>
    </xf>
    <xf numFmtId="0" fontId="7" fillId="7" borderId="9" xfId="0" applyFont="1" applyFill="1" applyBorder="1" applyAlignment="1">
      <alignment vertical="center" wrapText="1"/>
    </xf>
    <xf numFmtId="0" fontId="24" fillId="0" borderId="48" xfId="0" applyFont="1" applyBorder="1" applyAlignment="1">
      <alignment horizontal="center" vertical="top" wrapText="1"/>
    </xf>
    <xf numFmtId="0" fontId="24" fillId="0" borderId="11" xfId="0" applyFont="1" applyBorder="1" applyAlignment="1">
      <alignment horizontal="center" vertical="top" wrapText="1"/>
    </xf>
    <xf numFmtId="0" fontId="24" fillId="13" borderId="48" xfId="0" applyFont="1" applyFill="1" applyBorder="1" applyAlignment="1">
      <alignment horizontal="center" vertical="center" wrapText="1"/>
    </xf>
    <xf numFmtId="0" fontId="24" fillId="13" borderId="4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0" borderId="59" xfId="0" applyFont="1" applyBorder="1" applyAlignment="1">
      <alignment horizontal="center" vertical="top" wrapText="1"/>
    </xf>
    <xf numFmtId="0" fontId="24" fillId="0" borderId="72" xfId="0" applyFont="1" applyBorder="1" applyAlignment="1">
      <alignment horizontal="center" vertical="top" wrapText="1"/>
    </xf>
    <xf numFmtId="0" fontId="24" fillId="0" borderId="65" xfId="0" applyFont="1" applyBorder="1" applyAlignment="1">
      <alignment horizontal="center" vertical="top" wrapText="1"/>
    </xf>
    <xf numFmtId="0" fontId="2" fillId="0" borderId="45" xfId="0" applyFont="1" applyBorder="1" applyAlignment="1">
      <alignment horizontal="center" vertical="top" wrapText="1"/>
    </xf>
    <xf numFmtId="0" fontId="2" fillId="0" borderId="50" xfId="0" applyFont="1" applyBorder="1" applyAlignment="1">
      <alignment horizontal="center" vertical="top" wrapText="1"/>
    </xf>
    <xf numFmtId="0" fontId="2" fillId="0" borderId="22" xfId="0" applyFont="1" applyBorder="1" applyAlignment="1">
      <alignment horizontal="center" vertical="top" wrapText="1"/>
    </xf>
    <xf numFmtId="0" fontId="30" fillId="0" borderId="33" xfId="0" applyFont="1" applyBorder="1" applyAlignment="1">
      <alignment horizontal="center" vertical="top" wrapText="1"/>
    </xf>
    <xf numFmtId="0" fontId="30" fillId="0" borderId="25" xfId="0" applyFont="1" applyBorder="1" applyAlignment="1">
      <alignment horizontal="center" vertical="top" wrapText="1"/>
    </xf>
    <xf numFmtId="0" fontId="30" fillId="0" borderId="63" xfId="0" applyFont="1" applyBorder="1" applyAlignment="1">
      <alignment horizontal="center" vertical="top" wrapText="1"/>
    </xf>
    <xf numFmtId="0" fontId="30" fillId="0" borderId="67" xfId="0" applyFont="1" applyBorder="1" applyAlignment="1">
      <alignment horizontal="center" vertical="top" wrapText="1"/>
    </xf>
    <xf numFmtId="0" fontId="29" fillId="0" borderId="19" xfId="0" applyFont="1" applyBorder="1" applyAlignment="1">
      <alignment horizontal="left" vertical="top" wrapText="1"/>
    </xf>
    <xf numFmtId="0" fontId="29" fillId="0" borderId="60" xfId="0" applyFont="1" applyBorder="1" applyAlignment="1">
      <alignment horizontal="left" vertical="top" wrapText="1"/>
    </xf>
    <xf numFmtId="0" fontId="30" fillId="0" borderId="68" xfId="0" applyFont="1" applyBorder="1" applyAlignment="1">
      <alignment horizontal="center" vertical="top" wrapText="1"/>
    </xf>
    <xf numFmtId="0" fontId="24" fillId="0" borderId="73" xfId="0" applyFont="1" applyBorder="1" applyAlignment="1">
      <alignment horizontal="center" vertical="top" wrapText="1"/>
    </xf>
    <xf numFmtId="0" fontId="24" fillId="0" borderId="64" xfId="0" applyFont="1" applyBorder="1" applyAlignment="1">
      <alignment horizontal="center" vertical="top" wrapText="1"/>
    </xf>
    <xf numFmtId="0" fontId="2" fillId="0" borderId="45" xfId="0" applyFont="1" applyFill="1" applyBorder="1" applyAlignment="1">
      <alignment horizontal="center" vertical="top" wrapText="1"/>
    </xf>
    <xf numFmtId="0" fontId="2" fillId="0" borderId="50" xfId="0" applyFont="1" applyFill="1" applyBorder="1" applyAlignment="1">
      <alignment horizontal="center" vertical="top" wrapText="1"/>
    </xf>
    <xf numFmtId="0" fontId="2" fillId="0" borderId="22" xfId="0" applyFont="1" applyFill="1" applyBorder="1" applyAlignment="1">
      <alignment horizontal="center" vertical="top" wrapText="1"/>
    </xf>
    <xf numFmtId="0" fontId="24" fillId="0" borderId="29" xfId="0" applyFont="1" applyBorder="1" applyAlignment="1">
      <alignment horizontal="center" vertical="center"/>
    </xf>
    <xf numFmtId="0" fontId="24" fillId="0" borderId="35" xfId="0" applyFont="1" applyBorder="1" applyAlignment="1">
      <alignment horizontal="center" vertical="center"/>
    </xf>
    <xf numFmtId="0" fontId="24" fillId="0" borderId="31" xfId="0" applyFont="1" applyBorder="1" applyAlignment="1">
      <alignment horizontal="center" vertical="center"/>
    </xf>
    <xf numFmtId="0" fontId="7" fillId="0" borderId="66" xfId="0" applyFont="1" applyBorder="1" applyAlignment="1">
      <alignment horizontal="left" vertical="center" wrapText="1"/>
    </xf>
    <xf numFmtId="0" fontId="7" fillId="0" borderId="41" xfId="0" applyFont="1" applyBorder="1" applyAlignment="1">
      <alignment horizontal="left" vertical="center" wrapText="1"/>
    </xf>
    <xf numFmtId="0" fontId="8" fillId="7"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7" borderId="2" xfId="0" applyFont="1" applyFill="1" applyBorder="1" applyAlignment="1">
      <alignment horizontal="left" vertical="top" wrapText="1"/>
    </xf>
    <xf numFmtId="0" fontId="30" fillId="0" borderId="1" xfId="0" applyFont="1" applyBorder="1" applyAlignment="1">
      <alignment horizontal="center" vertical="top" wrapText="1"/>
    </xf>
    <xf numFmtId="0" fontId="30" fillId="0" borderId="5" xfId="0" applyFont="1" applyBorder="1" applyAlignment="1">
      <alignment horizontal="center" vertical="top" wrapText="1"/>
    </xf>
    <xf numFmtId="0" fontId="30" fillId="0" borderId="41" xfId="0" applyFont="1" applyBorder="1" applyAlignment="1">
      <alignment horizontal="center" vertical="top" wrapText="1"/>
    </xf>
    <xf numFmtId="0" fontId="30" fillId="0" borderId="66" xfId="0" applyFont="1" applyBorder="1" applyAlignment="1">
      <alignment horizontal="center" vertical="top" wrapText="1"/>
    </xf>
    <xf numFmtId="0" fontId="30" fillId="0" borderId="16" xfId="0" applyFont="1" applyBorder="1" applyAlignment="1">
      <alignment horizontal="center" vertical="top" wrapText="1"/>
    </xf>
    <xf numFmtId="0" fontId="24" fillId="0" borderId="33" xfId="0" applyFont="1" applyBorder="1" applyAlignment="1">
      <alignment horizontal="center" vertical="top" wrapText="1"/>
    </xf>
    <xf numFmtId="0" fontId="24" fillId="0" borderId="25" xfId="0" applyFont="1" applyBorder="1" applyAlignment="1">
      <alignment horizontal="center" vertical="top" wrapText="1"/>
    </xf>
    <xf numFmtId="0" fontId="30" fillId="0" borderId="51" xfId="0" applyFont="1" applyBorder="1" applyAlignment="1">
      <alignment horizontal="center" vertical="top" wrapText="1"/>
    </xf>
    <xf numFmtId="0" fontId="30" fillId="0" borderId="29" xfId="0" applyFont="1" applyBorder="1" applyAlignment="1">
      <alignment horizontal="left" vertical="top" wrapText="1"/>
    </xf>
    <xf numFmtId="0" fontId="30" fillId="0" borderId="35" xfId="0" applyFont="1" applyBorder="1" applyAlignment="1">
      <alignment horizontal="left" vertical="top" wrapText="1"/>
    </xf>
    <xf numFmtId="0" fontId="30" fillId="0" borderId="31" xfId="0" applyFont="1" applyBorder="1" applyAlignment="1">
      <alignment horizontal="left" vertical="top" wrapText="1"/>
    </xf>
    <xf numFmtId="0" fontId="17" fillId="0" borderId="46" xfId="0" applyFont="1" applyBorder="1" applyAlignment="1">
      <alignment horizontal="left" vertical="top" wrapText="1"/>
    </xf>
    <xf numFmtId="0" fontId="17" fillId="0" borderId="44" xfId="0" applyFont="1" applyBorder="1" applyAlignment="1">
      <alignment horizontal="left" vertical="top" wrapText="1"/>
    </xf>
    <xf numFmtId="0" fontId="17" fillId="0" borderId="23" xfId="0" applyFont="1" applyBorder="1" applyAlignment="1">
      <alignment horizontal="left" vertical="top" wrapText="1"/>
    </xf>
    <xf numFmtId="0" fontId="30" fillId="0" borderId="7" xfId="0" applyFont="1" applyBorder="1" applyAlignment="1">
      <alignment horizontal="center" vertical="top" wrapText="1"/>
    </xf>
    <xf numFmtId="0" fontId="30" fillId="0" borderId="8" xfId="0" applyFont="1" applyBorder="1" applyAlignment="1">
      <alignment horizontal="center" vertical="top" wrapText="1"/>
    </xf>
    <xf numFmtId="0" fontId="25" fillId="0" borderId="36" xfId="0" applyFont="1" applyBorder="1" applyAlignment="1">
      <alignment horizontal="center" vertical="center" wrapText="1"/>
    </xf>
    <xf numFmtId="0" fontId="25" fillId="0" borderId="25" xfId="0" applyFont="1" applyBorder="1" applyAlignment="1">
      <alignment horizontal="center" vertical="center"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7" fillId="0" borderId="8" xfId="0" applyFont="1" applyBorder="1" applyAlignment="1">
      <alignment horizontal="left" vertical="top" wrapText="1"/>
    </xf>
    <xf numFmtId="0" fontId="7" fillId="0" borderId="44" xfId="0" applyFont="1" applyBorder="1" applyAlignment="1">
      <alignment horizontal="left" vertical="top" wrapText="1"/>
    </xf>
    <xf numFmtId="0" fontId="7" fillId="0" borderId="7" xfId="0" applyFont="1" applyBorder="1" applyAlignment="1">
      <alignment horizontal="left" vertical="top" wrapText="1"/>
    </xf>
    <xf numFmtId="0" fontId="30" fillId="0" borderId="36" xfId="0" applyFont="1" applyBorder="1" applyAlignment="1">
      <alignment horizontal="center" vertical="top" wrapText="1"/>
    </xf>
    <xf numFmtId="0" fontId="7" fillId="7" borderId="35" xfId="0" quotePrefix="1" applyFont="1" applyFill="1" applyBorder="1" applyAlignment="1">
      <alignment horizontal="left" vertical="top" wrapText="1"/>
    </xf>
    <xf numFmtId="0" fontId="7" fillId="7" borderId="35" xfId="0" applyFont="1" applyFill="1" applyBorder="1" applyAlignment="1">
      <alignment horizontal="left" vertical="top" wrapText="1"/>
    </xf>
    <xf numFmtId="0" fontId="51" fillId="0" borderId="43" xfId="0" applyFont="1" applyBorder="1" applyAlignment="1">
      <alignment horizontal="center" vertical="center"/>
    </xf>
    <xf numFmtId="0" fontId="51" fillId="0" borderId="39" xfId="0" applyFont="1" applyBorder="1" applyAlignment="1">
      <alignment horizontal="center" vertical="center"/>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1" fillId="0" borderId="60" xfId="0" applyFont="1" applyBorder="1" applyAlignment="1">
      <alignment horizontal="center" vertical="center"/>
    </xf>
    <xf numFmtId="0" fontId="51" fillId="0" borderId="19" xfId="0" applyFont="1" applyBorder="1" applyAlignment="1">
      <alignment horizontal="center" vertical="center"/>
    </xf>
    <xf numFmtId="0" fontId="24" fillId="0" borderId="2" xfId="0" applyFont="1" applyBorder="1" applyAlignment="1">
      <alignment horizontal="center"/>
    </xf>
    <xf numFmtId="0" fontId="24" fillId="13" borderId="56"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61" fillId="8" borderId="0" xfId="0" applyFont="1" applyFill="1" applyAlignment="1">
      <alignment horizontal="center"/>
    </xf>
    <xf numFmtId="0" fontId="7" fillId="0" borderId="0" xfId="0" applyFont="1" applyAlignment="1">
      <alignment horizontal="left" vertical="top" wrapText="1"/>
    </xf>
    <xf numFmtId="0" fontId="0" fillId="0" borderId="0" xfId="0" applyAlignment="1">
      <alignment horizontal="left" vertical="top" wrapText="1"/>
    </xf>
    <xf numFmtId="0" fontId="24" fillId="13" borderId="69" xfId="0" applyFont="1" applyFill="1" applyBorder="1" applyAlignment="1">
      <alignment horizontal="center" vertical="center" wrapText="1"/>
    </xf>
    <xf numFmtId="0" fontId="24" fillId="13" borderId="52" xfId="0" applyFont="1" applyFill="1" applyBorder="1" applyAlignment="1">
      <alignment horizontal="center" vertical="center" wrapText="1"/>
    </xf>
    <xf numFmtId="0" fontId="28" fillId="0" borderId="51" xfId="0" applyFont="1" applyBorder="1" applyAlignment="1" applyProtection="1">
      <alignment horizontal="center" vertical="top" wrapText="1"/>
      <protection locked="0"/>
    </xf>
    <xf numFmtId="0" fontId="28" fillId="0" borderId="63" xfId="0" applyFont="1" applyBorder="1" applyAlignment="1" applyProtection="1">
      <alignment horizontal="center" vertical="top" wrapText="1"/>
      <protection locked="0"/>
    </xf>
    <xf numFmtId="0" fontId="28" fillId="0" borderId="33" xfId="0" applyFont="1" applyBorder="1" applyAlignment="1" applyProtection="1">
      <alignment horizontal="center" vertical="top" wrapText="1"/>
      <protection locked="0"/>
    </xf>
    <xf numFmtId="0" fontId="28" fillId="0" borderId="25" xfId="0" applyFont="1" applyBorder="1" applyAlignment="1" applyProtection="1">
      <alignment horizontal="center" vertical="top" wrapText="1"/>
      <protection locked="0"/>
    </xf>
    <xf numFmtId="0" fontId="28" fillId="0" borderId="28" xfId="0" applyFont="1" applyBorder="1" applyAlignment="1" applyProtection="1">
      <alignment horizontal="center" vertical="top" wrapText="1"/>
      <protection locked="0"/>
    </xf>
    <xf numFmtId="0" fontId="28" fillId="0" borderId="30" xfId="0" applyFont="1" applyBorder="1" applyAlignment="1" applyProtection="1">
      <alignment horizontal="center" vertical="top" wrapText="1"/>
      <protection locked="0"/>
    </xf>
    <xf numFmtId="0" fontId="17" fillId="0" borderId="28"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44"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28" fillId="0" borderId="46" xfId="0" applyFont="1" applyBorder="1" applyAlignment="1" applyProtection="1">
      <alignment horizontal="center" vertical="top" wrapText="1"/>
      <protection locked="0"/>
    </xf>
    <xf numFmtId="0" fontId="28" fillId="0" borderId="44" xfId="0" applyFont="1" applyBorder="1" applyAlignment="1" applyProtection="1">
      <alignment horizontal="center" vertical="top" wrapText="1"/>
      <protection locked="0"/>
    </xf>
    <xf numFmtId="0" fontId="28" fillId="0" borderId="23" xfId="0" applyFont="1" applyBorder="1" applyAlignment="1" applyProtection="1">
      <alignment horizontal="center" vertical="top" wrapText="1"/>
      <protection locked="0"/>
    </xf>
    <xf numFmtId="0" fontId="22" fillId="7" borderId="0" xfId="0" applyFont="1" applyFill="1" applyBorder="1" applyAlignment="1">
      <alignment horizontal="center" vertical="center" wrapText="1"/>
    </xf>
    <xf numFmtId="0" fontId="23" fillId="13" borderId="32" xfId="0" applyFont="1" applyFill="1" applyBorder="1" applyAlignment="1">
      <alignment horizontal="center" vertical="center" wrapText="1"/>
    </xf>
    <xf numFmtId="0" fontId="23" fillId="13" borderId="33" xfId="0" applyFont="1" applyFill="1" applyBorder="1" applyAlignment="1">
      <alignment horizontal="center" vertical="center" wrapText="1"/>
    </xf>
    <xf numFmtId="0" fontId="22" fillId="7" borderId="55" xfId="0" applyFont="1" applyFill="1" applyBorder="1" applyAlignment="1">
      <alignment horizontal="left" vertical="top" wrapText="1"/>
    </xf>
    <xf numFmtId="0" fontId="22" fillId="7" borderId="34" xfId="0" applyFont="1" applyFill="1" applyBorder="1" applyAlignment="1">
      <alignment horizontal="left" vertical="top" wrapText="1"/>
    </xf>
    <xf numFmtId="0" fontId="22" fillId="7" borderId="58" xfId="0" applyFont="1" applyFill="1" applyBorder="1" applyAlignment="1">
      <alignment horizontal="left" vertical="top" wrapText="1"/>
    </xf>
    <xf numFmtId="0" fontId="22" fillId="7" borderId="74" xfId="0" applyFont="1" applyFill="1" applyBorder="1" applyAlignment="1">
      <alignment horizontal="left" vertical="top" wrapText="1"/>
    </xf>
    <xf numFmtId="0" fontId="22" fillId="7" borderId="38" xfId="0" applyFont="1" applyFill="1" applyBorder="1" applyAlignment="1">
      <alignment horizontal="left" vertical="top" wrapText="1"/>
    </xf>
    <xf numFmtId="0" fontId="22" fillId="7" borderId="75" xfId="0" applyFont="1" applyFill="1" applyBorder="1" applyAlignment="1">
      <alignment horizontal="left" vertical="top" wrapText="1"/>
    </xf>
    <xf numFmtId="0" fontId="22" fillId="7" borderId="29" xfId="0" applyFont="1" applyFill="1" applyBorder="1" applyAlignment="1">
      <alignment horizontal="left" vertical="top" wrapText="1"/>
    </xf>
    <xf numFmtId="0" fontId="22" fillId="7" borderId="35" xfId="0" applyFont="1" applyFill="1" applyBorder="1" applyAlignment="1">
      <alignment horizontal="left" vertical="top" wrapText="1"/>
    </xf>
    <xf numFmtId="0" fontId="22" fillId="7" borderId="31" xfId="0" applyFont="1" applyFill="1" applyBorder="1" applyAlignment="1">
      <alignment horizontal="left" vertical="top" wrapText="1"/>
    </xf>
    <xf numFmtId="0" fontId="23" fillId="13" borderId="27" xfId="0" applyFont="1" applyFill="1" applyBorder="1" applyAlignment="1">
      <alignment horizontal="center" vertical="center" wrapText="1"/>
    </xf>
    <xf numFmtId="0" fontId="22" fillId="13" borderId="13"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6" xfId="0" applyFont="1" applyFill="1" applyBorder="1" applyAlignment="1">
      <alignment horizontal="center" vertical="center" wrapText="1"/>
    </xf>
    <xf numFmtId="1" fontId="58" fillId="0" borderId="8" xfId="0" applyNumberFormat="1" applyFont="1" applyBorder="1" applyAlignment="1" applyProtection="1">
      <alignment horizontal="center" vertical="center" wrapText="1"/>
      <protection locked="0"/>
    </xf>
    <xf numFmtId="1" fontId="58" fillId="0" borderId="44" xfId="0" applyNumberFormat="1" applyFont="1" applyBorder="1" applyAlignment="1" applyProtection="1">
      <alignment horizontal="center" vertical="center" wrapText="1"/>
      <protection locked="0"/>
    </xf>
    <xf numFmtId="1" fontId="58" fillId="0" borderId="7" xfId="0" applyNumberFormat="1" applyFont="1" applyBorder="1" applyAlignment="1" applyProtection="1">
      <alignment horizontal="center" vertical="center" wrapText="1"/>
      <protection locked="0"/>
    </xf>
    <xf numFmtId="1" fontId="58" fillId="0" borderId="46" xfId="0" applyNumberFormat="1" applyFont="1" applyBorder="1" applyAlignment="1" applyProtection="1">
      <alignment horizontal="center" vertical="center" wrapText="1"/>
      <protection locked="0"/>
    </xf>
    <xf numFmtId="0" fontId="27" fillId="13" borderId="40" xfId="0" applyFont="1" applyFill="1" applyBorder="1" applyAlignment="1">
      <alignment horizontal="center" vertical="center" wrapText="1"/>
    </xf>
    <xf numFmtId="0" fontId="28" fillId="13" borderId="34" xfId="0" applyFont="1" applyFill="1" applyBorder="1" applyAlignment="1">
      <alignment horizontal="center" vertical="center" wrapText="1"/>
    </xf>
    <xf numFmtId="0" fontId="28" fillId="13" borderId="76" xfId="0" applyFont="1" applyFill="1" applyBorder="1" applyAlignment="1">
      <alignment horizontal="center" vertical="center" wrapText="1"/>
    </xf>
    <xf numFmtId="0" fontId="28" fillId="13" borderId="7" xfId="0" applyFont="1" applyFill="1" applyBorder="1" applyAlignment="1">
      <alignment horizontal="center" vertical="center" wrapText="1"/>
    </xf>
    <xf numFmtId="0" fontId="28" fillId="13" borderId="2" xfId="0" applyFont="1" applyFill="1" applyBorder="1" applyAlignment="1">
      <alignment horizontal="center" vertical="center" wrapText="1"/>
    </xf>
    <xf numFmtId="0" fontId="28" fillId="13" borderId="8" xfId="0" applyFont="1" applyFill="1" applyBorder="1" applyAlignment="1">
      <alignment horizontal="center" vertical="center" wrapText="1"/>
    </xf>
    <xf numFmtId="0" fontId="28" fillId="13" borderId="41" xfId="0" applyFont="1" applyFill="1" applyBorder="1" applyAlignment="1">
      <alignment horizontal="center" vertical="center" wrapText="1"/>
    </xf>
    <xf numFmtId="0" fontId="28" fillId="13" borderId="35" xfId="0" applyFont="1" applyFill="1" applyBorder="1" applyAlignment="1">
      <alignment horizontal="center" vertical="center" wrapText="1"/>
    </xf>
    <xf numFmtId="0" fontId="28" fillId="13" borderId="66" xfId="0" applyFont="1" applyFill="1" applyBorder="1" applyAlignment="1">
      <alignment horizontal="center" vertical="center" wrapText="1"/>
    </xf>
    <xf numFmtId="0" fontId="27" fillId="13" borderId="32" xfId="0" applyFont="1" applyFill="1" applyBorder="1" applyAlignment="1">
      <alignment horizontal="center" vertical="center" textRotation="90" wrapText="1"/>
    </xf>
    <xf numFmtId="0" fontId="27" fillId="13" borderId="26" xfId="0" applyFont="1" applyFill="1" applyBorder="1" applyAlignment="1">
      <alignment horizontal="center" vertical="center" wrapText="1"/>
    </xf>
    <xf numFmtId="0" fontId="27" fillId="13" borderId="27" xfId="0" applyFont="1" applyFill="1" applyBorder="1" applyAlignment="1">
      <alignment horizontal="center" vertical="center" wrapText="1"/>
    </xf>
    <xf numFmtId="0" fontId="27" fillId="12" borderId="48" xfId="0" applyFont="1" applyFill="1" applyBorder="1" applyAlignment="1">
      <alignment horizontal="center" vertical="center" wrapText="1"/>
    </xf>
    <xf numFmtId="0" fontId="27" fillId="12" borderId="42" xfId="0" applyFont="1" applyFill="1" applyBorder="1" applyAlignment="1">
      <alignment horizontal="center" vertical="center" wrapText="1"/>
    </xf>
    <xf numFmtId="0" fontId="27" fillId="12" borderId="11" xfId="0" applyFont="1" applyFill="1" applyBorder="1" applyAlignment="1">
      <alignment horizontal="center" vertical="center" wrapText="1"/>
    </xf>
    <xf numFmtId="0" fontId="27" fillId="12" borderId="77" xfId="0" applyFont="1" applyFill="1" applyBorder="1" applyAlignment="1">
      <alignment horizontal="center" vertical="center" wrapText="1"/>
    </xf>
    <xf numFmtId="0" fontId="27" fillId="12" borderId="70" xfId="0" applyFont="1" applyFill="1" applyBorder="1" applyAlignment="1">
      <alignment horizontal="center" vertical="center" wrapText="1"/>
    </xf>
    <xf numFmtId="0" fontId="27" fillId="13" borderId="48" xfId="0" applyFont="1" applyFill="1" applyBorder="1" applyAlignment="1">
      <alignment horizontal="center" vertical="center" wrapText="1"/>
    </xf>
    <xf numFmtId="0" fontId="27" fillId="13" borderId="42" xfId="0" applyFont="1" applyFill="1" applyBorder="1" applyAlignment="1">
      <alignment horizontal="center" vertical="center" wrapText="1"/>
    </xf>
    <xf numFmtId="0" fontId="27" fillId="13" borderId="11" xfId="0" applyFont="1" applyFill="1" applyBorder="1" applyAlignment="1">
      <alignment horizontal="center" vertical="center" wrapText="1"/>
    </xf>
    <xf numFmtId="0" fontId="27" fillId="13" borderId="12" xfId="0" applyFont="1" applyFill="1" applyBorder="1" applyAlignment="1">
      <alignment horizontal="center" vertical="center" wrapText="1"/>
    </xf>
    <xf numFmtId="0" fontId="27" fillId="13" borderId="13" xfId="0" applyFont="1" applyFill="1" applyBorder="1" applyAlignment="1">
      <alignment horizontal="center" vertical="center" wrapText="1"/>
    </xf>
    <xf numFmtId="0" fontId="27" fillId="13" borderId="14" xfId="0" applyFont="1" applyFill="1" applyBorder="1" applyAlignment="1">
      <alignment horizontal="center" vertical="center" wrapText="1"/>
    </xf>
    <xf numFmtId="0" fontId="23" fillId="13" borderId="50" xfId="0" applyFont="1" applyFill="1" applyBorder="1" applyAlignment="1">
      <alignment horizontal="center" vertical="center" textRotation="90" wrapText="1"/>
    </xf>
    <xf numFmtId="0" fontId="23" fillId="13" borderId="44" xfId="0" applyFont="1" applyFill="1" applyBorder="1" applyAlignment="1">
      <alignment horizontal="center" vertical="center" wrapText="1"/>
    </xf>
    <xf numFmtId="0" fontId="23" fillId="13" borderId="62" xfId="0" applyFont="1" applyFill="1" applyBorder="1" applyAlignment="1">
      <alignment horizontal="center" vertical="center" wrapText="1"/>
    </xf>
    <xf numFmtId="0" fontId="23" fillId="13" borderId="32" xfId="0" applyFont="1" applyFill="1" applyBorder="1" applyAlignment="1">
      <alignment horizontal="center" vertical="center" textRotation="90" wrapText="1"/>
    </xf>
    <xf numFmtId="0" fontId="23" fillId="13" borderId="26" xfId="0" applyFont="1" applyFill="1" applyBorder="1" applyAlignment="1">
      <alignment horizontal="center" vertical="center" wrapText="1"/>
    </xf>
    <xf numFmtId="1" fontId="53" fillId="0" borderId="46" xfId="0" applyNumberFormat="1" applyFont="1" applyBorder="1" applyAlignment="1" applyProtection="1">
      <alignment horizontal="center" vertical="center" wrapText="1"/>
      <protection locked="0"/>
    </xf>
    <xf numFmtId="1" fontId="53" fillId="0" borderId="44" xfId="0" applyNumberFormat="1" applyFont="1" applyBorder="1" applyAlignment="1" applyProtection="1">
      <alignment horizontal="center" vertical="center" wrapText="1"/>
      <protection locked="0"/>
    </xf>
    <xf numFmtId="1" fontId="53" fillId="0" borderId="7" xfId="0" applyNumberFormat="1" applyFont="1" applyBorder="1" applyAlignment="1" applyProtection="1">
      <alignment horizontal="center" vertical="center" wrapText="1"/>
      <protection locked="0"/>
    </xf>
    <xf numFmtId="0" fontId="22" fillId="14" borderId="42" xfId="0" applyFont="1" applyFill="1" applyBorder="1" applyAlignment="1">
      <alignment horizontal="center" vertical="center" wrapText="1"/>
    </xf>
    <xf numFmtId="0" fontId="22" fillId="14" borderId="11" xfId="0" applyFont="1" applyFill="1" applyBorder="1" applyAlignment="1">
      <alignment horizontal="center" vertical="center" wrapText="1"/>
    </xf>
    <xf numFmtId="0" fontId="28" fillId="7" borderId="48" xfId="0" applyFont="1" applyFill="1" applyBorder="1" applyAlignment="1">
      <alignment horizontal="left" vertical="center" wrapText="1"/>
    </xf>
    <xf numFmtId="0" fontId="28" fillId="7" borderId="42" xfId="0" applyFont="1" applyFill="1" applyBorder="1" applyAlignment="1">
      <alignment horizontal="left" vertical="center" wrapText="1"/>
    </xf>
    <xf numFmtId="0" fontId="28" fillId="7" borderId="11" xfId="0" applyFont="1" applyFill="1" applyBorder="1" applyAlignment="1">
      <alignment horizontal="left" vertical="center" wrapText="1"/>
    </xf>
    <xf numFmtId="0" fontId="29" fillId="7" borderId="0" xfId="0" applyFont="1" applyFill="1" applyBorder="1" applyAlignment="1">
      <alignment horizontal="left" vertical="center" wrapText="1"/>
    </xf>
    <xf numFmtId="0" fontId="25" fillId="13" borderId="8" xfId="0" applyFont="1" applyFill="1" applyBorder="1" applyAlignment="1">
      <alignment horizontal="center" vertical="center" wrapText="1"/>
    </xf>
    <xf numFmtId="0" fontId="25" fillId="13" borderId="44" xfId="0" applyFont="1" applyFill="1" applyBorder="1" applyAlignment="1">
      <alignment horizontal="center" vertical="center" wrapText="1"/>
    </xf>
    <xf numFmtId="0" fontId="25" fillId="13" borderId="7"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3" xfId="0" applyFont="1" applyFill="1" applyBorder="1" applyAlignment="1">
      <alignment horizontal="center" vertical="center" wrapText="1"/>
    </xf>
    <xf numFmtId="0" fontId="23" fillId="13" borderId="14" xfId="0" applyFont="1" applyFill="1" applyBorder="1" applyAlignment="1">
      <alignment horizontal="center" vertical="center" wrapText="1"/>
    </xf>
    <xf numFmtId="0" fontId="23" fillId="13" borderId="16"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3" fillId="13" borderId="5" xfId="0" applyFont="1" applyFill="1" applyBorder="1" applyAlignment="1">
      <alignment horizontal="center" vertical="center" wrapText="1"/>
    </xf>
    <xf numFmtId="0" fontId="23" fillId="13" borderId="22" xfId="0" applyFont="1" applyFill="1" applyBorder="1" applyAlignment="1">
      <alignment horizontal="center" vertical="center" textRotation="90" wrapText="1"/>
    </xf>
    <xf numFmtId="0" fontId="23" fillId="13" borderId="23" xfId="0" applyFont="1" applyFill="1" applyBorder="1" applyAlignment="1">
      <alignment horizontal="center" vertical="center" wrapText="1"/>
    </xf>
    <xf numFmtId="0" fontId="23" fillId="13" borderId="24" xfId="0" applyFont="1" applyFill="1" applyBorder="1" applyAlignment="1">
      <alignment horizontal="center" vertical="center" wrapText="1"/>
    </xf>
    <xf numFmtId="0" fontId="25" fillId="7" borderId="0" xfId="0" applyFont="1" applyFill="1" applyBorder="1" applyAlignment="1">
      <alignment horizontal="center" vertical="center" wrapText="1"/>
    </xf>
    <xf numFmtId="0" fontId="22" fillId="7" borderId="0" xfId="0" applyFont="1" applyFill="1" applyBorder="1" applyAlignment="1">
      <alignment wrapText="1"/>
    </xf>
    <xf numFmtId="0" fontId="22" fillId="7" borderId="2" xfId="0" applyFont="1" applyFill="1" applyBorder="1" applyAlignment="1">
      <alignment horizontal="center" vertical="center" wrapText="1"/>
    </xf>
    <xf numFmtId="0" fontId="29" fillId="16" borderId="43" xfId="0" applyFont="1" applyFill="1" applyBorder="1" applyAlignment="1">
      <alignment horizontal="left" vertical="center" wrapText="1"/>
    </xf>
    <xf numFmtId="0" fontId="29" fillId="16" borderId="51" xfId="0" applyFont="1" applyFill="1" applyBorder="1" applyAlignment="1">
      <alignment horizontal="left" vertical="center" wrapText="1"/>
    </xf>
    <xf numFmtId="0" fontId="22" fillId="16" borderId="51" xfId="0" applyFont="1" applyFill="1" applyBorder="1" applyAlignment="1">
      <alignment wrapText="1"/>
    </xf>
    <xf numFmtId="0" fontId="22" fillId="16" borderId="39" xfId="0" applyFont="1" applyFill="1" applyBorder="1" applyAlignment="1">
      <alignment wrapText="1"/>
    </xf>
    <xf numFmtId="0" fontId="29" fillId="16" borderId="60" xfId="0" applyFont="1" applyFill="1" applyBorder="1" applyAlignment="1">
      <alignment horizontal="left" vertical="center" wrapText="1"/>
    </xf>
    <xf numFmtId="0" fontId="29" fillId="16" borderId="63" xfId="0" applyFont="1" applyFill="1" applyBorder="1" applyAlignment="1">
      <alignment horizontal="left" vertical="center" wrapText="1"/>
    </xf>
    <xf numFmtId="0" fontId="22" fillId="16" borderId="63" xfId="0" applyFont="1" applyFill="1" applyBorder="1" applyAlignment="1">
      <alignment wrapText="1"/>
    </xf>
    <xf numFmtId="0" fontId="22" fillId="16" borderId="19" xfId="0" applyFont="1" applyFill="1" applyBorder="1" applyAlignment="1">
      <alignment wrapText="1"/>
    </xf>
    <xf numFmtId="0" fontId="22" fillId="7" borderId="0" xfId="0" applyFont="1" applyFill="1" applyBorder="1" applyAlignment="1">
      <alignment horizontal="left" vertical="center" wrapText="1"/>
    </xf>
    <xf numFmtId="0" fontId="22" fillId="13" borderId="44" xfId="0" applyFont="1" applyFill="1" applyBorder="1" applyAlignment="1">
      <alignment horizontal="center" vertical="center" wrapText="1"/>
    </xf>
    <xf numFmtId="0" fontId="22" fillId="13" borderId="7" xfId="0" applyFont="1" applyFill="1" applyBorder="1" applyAlignment="1">
      <alignment horizontal="center" vertical="center" wrapText="1"/>
    </xf>
    <xf numFmtId="0" fontId="22" fillId="13" borderId="44" xfId="0" applyFont="1" applyFill="1" applyBorder="1" applyAlignment="1">
      <alignment wrapText="1"/>
    </xf>
    <xf numFmtId="0" fontId="22" fillId="13" borderId="7" xfId="0" applyFont="1" applyFill="1" applyBorder="1" applyAlignment="1">
      <alignment wrapText="1"/>
    </xf>
    <xf numFmtId="0" fontId="22" fillId="13" borderId="26" xfId="0" applyFont="1" applyFill="1" applyBorder="1" applyAlignment="1">
      <alignment horizontal="center" vertical="center" wrapText="1"/>
    </xf>
    <xf numFmtId="0" fontId="22" fillId="13" borderId="27" xfId="0" applyFont="1" applyFill="1" applyBorder="1" applyAlignment="1">
      <alignment horizontal="center" vertical="center" wrapText="1"/>
    </xf>
    <xf numFmtId="0" fontId="24" fillId="14" borderId="8" xfId="0" applyFont="1" applyFill="1" applyBorder="1" applyAlignment="1">
      <alignment horizontal="center" vertical="center" wrapText="1"/>
    </xf>
    <xf numFmtId="0" fontId="24" fillId="14" borderId="44" xfId="0" applyFont="1" applyFill="1" applyBorder="1" applyAlignment="1">
      <alignment horizontal="center" vertical="center" wrapText="1"/>
    </xf>
    <xf numFmtId="0" fontId="22" fillId="14" borderId="44" xfId="0" applyFont="1" applyFill="1" applyBorder="1" applyAlignment="1">
      <alignment horizontal="center" vertical="center" wrapText="1"/>
    </xf>
    <xf numFmtId="0" fontId="22" fillId="14" borderId="7" xfId="0" applyFont="1" applyFill="1" applyBorder="1" applyAlignment="1">
      <alignment horizontal="center" vertical="center" wrapText="1"/>
    </xf>
    <xf numFmtId="0" fontId="25" fillId="13" borderId="2"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2" fillId="7" borderId="44" xfId="0" applyFont="1" applyFill="1" applyBorder="1" applyAlignment="1">
      <alignment horizontal="center" vertical="center" wrapText="1"/>
    </xf>
    <xf numFmtId="0" fontId="22" fillId="7" borderId="7" xfId="0" applyFont="1" applyFill="1" applyBorder="1" applyAlignment="1">
      <alignment horizontal="center" vertical="center" wrapText="1"/>
    </xf>
    <xf numFmtId="1" fontId="25" fillId="7" borderId="8" xfId="0" applyNumberFormat="1" applyFont="1" applyFill="1" applyBorder="1" applyAlignment="1">
      <alignment horizontal="center" vertical="center" wrapText="1"/>
    </xf>
    <xf numFmtId="1" fontId="25" fillId="7" borderId="44" xfId="0" applyNumberFormat="1" applyFont="1" applyFill="1" applyBorder="1" applyAlignment="1">
      <alignment horizontal="center" vertical="center" wrapText="1"/>
    </xf>
    <xf numFmtId="1" fontId="25" fillId="7" borderId="7" xfId="0" applyNumberFormat="1" applyFont="1" applyFill="1" applyBorder="1" applyAlignment="1">
      <alignment horizontal="center" vertical="center" wrapText="1"/>
    </xf>
    <xf numFmtId="1" fontId="25" fillId="7" borderId="2" xfId="0" applyNumberFormat="1" applyFont="1" applyFill="1" applyBorder="1" applyAlignment="1">
      <alignment horizontal="center" vertical="center" wrapText="1"/>
    </xf>
    <xf numFmtId="1" fontId="22" fillId="7" borderId="2" xfId="0" applyNumberFormat="1" applyFont="1" applyFill="1" applyBorder="1" applyAlignment="1">
      <alignment wrapText="1"/>
    </xf>
    <xf numFmtId="14" fontId="25" fillId="2" borderId="43" xfId="0" applyNumberFormat="1" applyFont="1" applyFill="1" applyBorder="1" applyAlignment="1">
      <alignment horizontal="left" vertical="center" wrapText="1"/>
    </xf>
    <xf numFmtId="0" fontId="23" fillId="2" borderId="51"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14" borderId="42" xfId="0" applyFont="1" applyFill="1" applyBorder="1" applyAlignment="1">
      <alignment horizontal="center" vertical="center" wrapText="1"/>
    </xf>
    <xf numFmtId="0" fontId="23" fillId="14" borderId="11" xfId="0" applyFont="1" applyFill="1" applyBorder="1" applyAlignment="1">
      <alignment horizontal="center" vertical="center" wrapText="1"/>
    </xf>
    <xf numFmtId="0" fontId="51" fillId="0" borderId="2" xfId="0" applyFont="1" applyBorder="1" applyAlignment="1">
      <alignment horizontal="center" vertical="center"/>
    </xf>
    <xf numFmtId="0" fontId="22" fillId="0" borderId="8" xfId="0" applyFont="1" applyBorder="1" applyAlignment="1">
      <alignment vertical="top"/>
    </xf>
    <xf numFmtId="0" fontId="22" fillId="0" borderId="7" xfId="0" applyFont="1" applyBorder="1" applyAlignment="1">
      <alignment vertical="top"/>
    </xf>
    <xf numFmtId="0" fontId="22" fillId="0" borderId="8" xfId="0" applyFont="1" applyBorder="1" applyAlignment="1">
      <alignment vertical="top" wrapText="1"/>
    </xf>
    <xf numFmtId="0" fontId="22" fillId="0" borderId="7" xfId="0" applyFont="1" applyBorder="1" applyAlignment="1">
      <alignment vertical="top" wrapText="1"/>
    </xf>
    <xf numFmtId="0" fontId="17" fillId="0" borderId="29"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17" fillId="0" borderId="31" xfId="0" applyFont="1" applyBorder="1" applyAlignment="1" applyProtection="1">
      <alignment horizontal="left" vertical="top" wrapText="1"/>
      <protection locked="0"/>
    </xf>
    <xf numFmtId="0" fontId="17" fillId="0" borderId="62"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28" fillId="0" borderId="57" xfId="0" applyFont="1" applyBorder="1" applyAlignment="1" applyProtection="1">
      <alignment horizontal="center" vertical="top" wrapText="1"/>
      <protection locked="0"/>
    </xf>
    <xf numFmtId="0" fontId="28" fillId="0" borderId="62" xfId="0" applyFont="1" applyBorder="1" applyAlignment="1" applyProtection="1">
      <alignment horizontal="center" vertical="top" wrapText="1"/>
      <protection locked="0"/>
    </xf>
    <xf numFmtId="0" fontId="28" fillId="0" borderId="24" xfId="0" applyFont="1" applyBorder="1" applyAlignment="1" applyProtection="1">
      <alignment horizontal="center" vertical="top" wrapText="1"/>
      <protection locked="0"/>
    </xf>
    <xf numFmtId="0" fontId="28" fillId="0" borderId="29" xfId="0" applyFont="1" applyBorder="1" applyAlignment="1" applyProtection="1">
      <alignment horizontal="center" vertical="top" wrapText="1"/>
      <protection locked="0"/>
    </xf>
    <xf numFmtId="0" fontId="28" fillId="0" borderId="31" xfId="0" applyFont="1" applyBorder="1" applyAlignment="1" applyProtection="1">
      <alignment horizontal="center" vertical="top" wrapText="1"/>
      <protection locked="0"/>
    </xf>
    <xf numFmtId="0" fontId="17" fillId="0" borderId="28"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30" xfId="0" applyFont="1" applyBorder="1" applyAlignment="1" applyProtection="1">
      <alignment horizontal="left" vertical="top" wrapText="1"/>
      <protection locked="0"/>
    </xf>
    <xf numFmtId="0" fontId="17" fillId="0" borderId="45" xfId="0" applyFont="1" applyBorder="1" applyAlignment="1" applyProtection="1">
      <alignment horizontal="left" vertical="top" wrapText="1"/>
      <protection locked="0"/>
    </xf>
    <xf numFmtId="0" fontId="17" fillId="0" borderId="50" xfId="0" applyFont="1" applyBorder="1" applyAlignment="1" applyProtection="1">
      <alignment horizontal="left" vertical="top" wrapText="1"/>
      <protection locked="0"/>
    </xf>
    <xf numFmtId="0" fontId="17" fillId="0" borderId="22" xfId="0" applyFont="1" applyBorder="1" applyAlignment="1" applyProtection="1">
      <alignment horizontal="left" vertical="top" wrapText="1"/>
      <protection locked="0"/>
    </xf>
    <xf numFmtId="0" fontId="28" fillId="0" borderId="55" xfId="0" applyFont="1" applyBorder="1" applyAlignment="1" applyProtection="1">
      <alignment horizontal="center" vertical="top" wrapText="1"/>
      <protection locked="0"/>
    </xf>
    <xf numFmtId="0" fontId="28" fillId="0" borderId="58" xfId="0" applyFont="1" applyBorder="1" applyAlignment="1" applyProtection="1">
      <alignment horizontal="center" vertical="top" wrapText="1"/>
      <protection locked="0"/>
    </xf>
    <xf numFmtId="0" fontId="2" fillId="0" borderId="46" xfId="0" applyFont="1" applyBorder="1" applyAlignment="1">
      <alignment horizontal="center" vertical="top" wrapText="1"/>
    </xf>
    <xf numFmtId="0" fontId="2" fillId="0" borderId="44" xfId="0" applyFont="1" applyBorder="1" applyAlignment="1">
      <alignment horizontal="center" vertical="top" wrapText="1"/>
    </xf>
    <xf numFmtId="0" fontId="2" fillId="0" borderId="23" xfId="0" applyFont="1" applyBorder="1" applyAlignment="1">
      <alignment horizontal="center" vertical="top" wrapText="1"/>
    </xf>
    <xf numFmtId="0" fontId="17" fillId="0" borderId="50"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2" fillId="7" borderId="46" xfId="0" applyFont="1" applyFill="1" applyBorder="1" applyAlignment="1">
      <alignment horizontal="center" vertical="top" wrapText="1"/>
    </xf>
    <xf numFmtId="0" fontId="2" fillId="7" borderId="44" xfId="0" applyFont="1" applyFill="1" applyBorder="1" applyAlignment="1">
      <alignment horizontal="center" vertical="top" wrapText="1"/>
    </xf>
    <xf numFmtId="0" fontId="2" fillId="7" borderId="23" xfId="0" applyFont="1" applyFill="1" applyBorder="1" applyAlignment="1">
      <alignment horizontal="center" vertical="top" wrapText="1"/>
    </xf>
    <xf numFmtId="0" fontId="17" fillId="0" borderId="46" xfId="0" applyFont="1" applyBorder="1" applyAlignment="1" applyProtection="1">
      <alignment horizontal="center" vertical="center" wrapText="1"/>
      <protection locked="0"/>
    </xf>
    <xf numFmtId="0" fontId="17" fillId="0" borderId="53" xfId="0" applyFont="1" applyBorder="1" applyAlignment="1" applyProtection="1">
      <alignment horizontal="center" vertical="top" wrapText="1"/>
      <protection locked="0"/>
    </xf>
    <xf numFmtId="0" fontId="17" fillId="0" borderId="9" xfId="0" applyFont="1" applyBorder="1" applyAlignment="1" applyProtection="1">
      <alignment horizontal="center" vertical="top" wrapText="1"/>
      <protection locked="0"/>
    </xf>
    <xf numFmtId="0" fontId="17" fillId="0" borderId="54" xfId="0" applyFont="1" applyBorder="1" applyAlignment="1" applyProtection="1">
      <alignment horizontal="center" vertical="top" wrapText="1"/>
      <protection locked="0"/>
    </xf>
    <xf numFmtId="0" fontId="17" fillId="0" borderId="63" xfId="0" applyFont="1" applyBorder="1" applyAlignment="1" applyProtection="1">
      <alignment horizontal="center" vertical="center" wrapText="1"/>
      <protection locked="0"/>
    </xf>
    <xf numFmtId="0" fontId="17" fillId="0" borderId="67" xfId="0" applyFont="1" applyBorder="1" applyAlignment="1" applyProtection="1">
      <alignment horizontal="center" vertical="center" wrapText="1"/>
      <protection locked="0"/>
    </xf>
    <xf numFmtId="0" fontId="28" fillId="0" borderId="45" xfId="0" applyFont="1" applyBorder="1" applyAlignment="1" applyProtection="1">
      <alignment horizontal="center" vertical="top" wrapText="1"/>
      <protection locked="0"/>
    </xf>
    <xf numFmtId="0" fontId="28" fillId="0" borderId="50" xfId="0" applyFont="1" applyBorder="1" applyAlignment="1" applyProtection="1">
      <alignment horizontal="center" vertical="top" wrapText="1"/>
      <protection locked="0"/>
    </xf>
    <xf numFmtId="0" fontId="28" fillId="0" borderId="22" xfId="0" applyFont="1" applyBorder="1" applyAlignment="1" applyProtection="1">
      <alignment horizontal="center" vertical="top" wrapText="1"/>
      <protection locked="0"/>
    </xf>
    <xf numFmtId="0" fontId="28" fillId="0" borderId="53" xfId="0" applyFont="1" applyBorder="1" applyAlignment="1" applyProtection="1">
      <alignment horizontal="center" vertical="top" wrapText="1"/>
      <protection locked="0"/>
    </xf>
    <xf numFmtId="0" fontId="28" fillId="0" borderId="54" xfId="0" applyFont="1" applyBorder="1" applyAlignment="1" applyProtection="1">
      <alignment horizontal="center" vertical="top" wrapText="1"/>
      <protection locked="0"/>
    </xf>
    <xf numFmtId="0" fontId="28" fillId="0" borderId="1" xfId="0" applyFont="1" applyBorder="1" applyAlignment="1" applyProtection="1">
      <alignment horizontal="center" vertical="top" wrapText="1"/>
      <protection locked="0"/>
    </xf>
    <xf numFmtId="0" fontId="28" fillId="0" borderId="0" xfId="0" applyFont="1" applyBorder="1" applyAlignment="1" applyProtection="1">
      <alignment horizontal="center" vertical="top" wrapText="1"/>
      <protection locked="0"/>
    </xf>
    <xf numFmtId="0" fontId="28" fillId="0" borderId="36" xfId="0" applyFont="1" applyBorder="1" applyAlignment="1" applyProtection="1">
      <alignment horizontal="center" vertical="top" wrapText="1"/>
      <protection locked="0"/>
    </xf>
    <xf numFmtId="0" fontId="28" fillId="0" borderId="6" xfId="0" applyFont="1" applyBorder="1" applyAlignment="1" applyProtection="1">
      <alignment horizontal="center" vertical="top" wrapText="1"/>
      <protection locked="0"/>
    </xf>
    <xf numFmtId="0" fontId="28" fillId="0" borderId="37" xfId="0" applyFont="1" applyBorder="1" applyAlignment="1" applyProtection="1">
      <alignment horizontal="center" vertical="top" wrapText="1"/>
      <protection locked="0"/>
    </xf>
    <xf numFmtId="0" fontId="28" fillId="0" borderId="13" xfId="0" applyFont="1" applyBorder="1" applyAlignment="1" applyProtection="1">
      <alignment horizontal="center" vertical="center" wrapText="1"/>
      <protection locked="0"/>
    </xf>
    <xf numFmtId="0" fontId="28" fillId="0" borderId="63" xfId="0" applyFont="1" applyBorder="1" applyAlignment="1" applyProtection="1">
      <alignment horizontal="center" vertical="center" wrapText="1"/>
      <protection locked="0"/>
    </xf>
    <xf numFmtId="0" fontId="27" fillId="12" borderId="56" xfId="0" applyFont="1" applyFill="1" applyBorder="1" applyAlignment="1">
      <alignment horizontal="center" vertical="center" wrapText="1"/>
    </xf>
    <xf numFmtId="0" fontId="27" fillId="0" borderId="51" xfId="0" applyFont="1" applyBorder="1" applyAlignment="1">
      <alignment horizontal="center" vertical="top"/>
    </xf>
    <xf numFmtId="0" fontId="23" fillId="13" borderId="25" xfId="0" applyFont="1" applyFill="1" applyBorder="1" applyAlignment="1">
      <alignment horizontal="center" vertical="center" wrapText="1"/>
    </xf>
    <xf numFmtId="0" fontId="22" fillId="7" borderId="53" xfId="0" applyFont="1" applyFill="1" applyBorder="1" applyAlignment="1">
      <alignment horizontal="left" vertical="top" wrapText="1"/>
    </xf>
    <xf numFmtId="0" fontId="22" fillId="7" borderId="9" xfId="0" applyFont="1" applyFill="1" applyBorder="1" applyAlignment="1">
      <alignment horizontal="left" vertical="top" wrapText="1"/>
    </xf>
    <xf numFmtId="0" fontId="22" fillId="7" borderId="54" xfId="0" applyFont="1" applyFill="1" applyBorder="1" applyAlignment="1">
      <alignment horizontal="left" vertical="top" wrapText="1"/>
    </xf>
    <xf numFmtId="0" fontId="54" fillId="0" borderId="12" xfId="0" applyFont="1" applyBorder="1" applyAlignment="1">
      <alignment horizontal="center" vertical="center"/>
    </xf>
    <xf numFmtId="0" fontId="54" fillId="0" borderId="15" xfId="0" applyFont="1" applyBorder="1" applyAlignment="1">
      <alignment horizontal="center" vertical="center"/>
    </xf>
    <xf numFmtId="0" fontId="54" fillId="0" borderId="16" xfId="0" applyFont="1" applyBorder="1" applyAlignment="1">
      <alignment horizontal="center" vertical="center"/>
    </xf>
    <xf numFmtId="0" fontId="21" fillId="0" borderId="2" xfId="0" applyFont="1" applyBorder="1" applyAlignment="1">
      <alignment horizontal="center" vertical="center"/>
    </xf>
    <xf numFmtId="0" fontId="34" fillId="0" borderId="50" xfId="0" applyFont="1" applyBorder="1" applyAlignment="1">
      <alignment horizontal="left" vertical="top"/>
    </xf>
    <xf numFmtId="0" fontId="34" fillId="0" borderId="22" xfId="0" applyFont="1" applyBorder="1" applyAlignment="1">
      <alignment horizontal="left" vertical="top"/>
    </xf>
    <xf numFmtId="0" fontId="34" fillId="0" borderId="44" xfId="0" applyFont="1" applyBorder="1" applyAlignment="1">
      <alignment horizontal="left" vertical="top"/>
    </xf>
    <xf numFmtId="0" fontId="34" fillId="0" borderId="23" xfId="0" applyFont="1" applyBorder="1" applyAlignment="1">
      <alignment horizontal="left" vertical="top"/>
    </xf>
    <xf numFmtId="0" fontId="34" fillId="0" borderId="62" xfId="0" applyFont="1" applyBorder="1" applyAlignment="1">
      <alignment horizontal="left" vertical="top"/>
    </xf>
    <xf numFmtId="0" fontId="34" fillId="0" borderId="24" xfId="0" applyFont="1" applyBorder="1" applyAlignment="1">
      <alignment horizontal="left" vertical="top"/>
    </xf>
    <xf numFmtId="0" fontId="3" fillId="17" borderId="12" xfId="0" applyFont="1" applyFill="1" applyBorder="1" applyAlignment="1">
      <alignment horizontal="center" wrapText="1"/>
    </xf>
    <xf numFmtId="0" fontId="3" fillId="17" borderId="14" xfId="0" applyFont="1" applyFill="1" applyBorder="1" applyAlignment="1">
      <alignment horizontal="center" wrapText="1"/>
    </xf>
    <xf numFmtId="0" fontId="3" fillId="17" borderId="36" xfId="0" applyFont="1" applyFill="1" applyBorder="1" applyAlignment="1">
      <alignment horizontal="center" vertical="center"/>
    </xf>
    <xf numFmtId="0" fontId="3" fillId="17" borderId="6" xfId="0" applyFont="1" applyFill="1" applyBorder="1" applyAlignment="1">
      <alignment horizontal="center" vertical="center"/>
    </xf>
    <xf numFmtId="0" fontId="3" fillId="0" borderId="48" xfId="0" applyFont="1" applyBorder="1" applyAlignment="1">
      <alignment horizontal="center"/>
    </xf>
    <xf numFmtId="0" fontId="3" fillId="0" borderId="11" xfId="0" applyFont="1" applyBorder="1" applyAlignment="1">
      <alignment horizontal="center"/>
    </xf>
    <xf numFmtId="0" fontId="6" fillId="0" borderId="0" xfId="0" applyFont="1" applyAlignment="1">
      <alignment horizontal="center"/>
    </xf>
    <xf numFmtId="0" fontId="4" fillId="3" borderId="77"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6" borderId="74" xfId="0" applyFont="1" applyFill="1" applyBorder="1" applyAlignment="1">
      <alignment horizontal="center" vertical="center" wrapText="1"/>
    </xf>
    <xf numFmtId="0" fontId="4" fillId="6" borderId="78" xfId="0" applyFont="1" applyFill="1" applyBorder="1" applyAlignment="1">
      <alignment horizontal="center" vertical="center" wrapText="1"/>
    </xf>
    <xf numFmtId="0" fontId="4" fillId="4" borderId="74" xfId="0" applyFont="1" applyFill="1" applyBorder="1" applyAlignment="1">
      <alignment horizontal="center" vertical="center" wrapText="1"/>
    </xf>
    <xf numFmtId="0" fontId="4" fillId="4" borderId="78" xfId="0" applyFont="1" applyFill="1" applyBorder="1" applyAlignment="1">
      <alignment horizontal="center" vertical="center" wrapText="1"/>
    </xf>
    <xf numFmtId="0" fontId="4" fillId="4" borderId="53" xfId="0" applyFont="1" applyFill="1" applyBorder="1" applyAlignment="1">
      <alignment horizontal="center" vertical="center" wrapText="1"/>
    </xf>
    <xf numFmtId="0" fontId="4" fillId="9" borderId="74" xfId="0" applyFont="1" applyFill="1" applyBorder="1" applyAlignment="1">
      <alignment horizontal="center" vertical="center" wrapText="1"/>
    </xf>
    <xf numFmtId="0" fontId="4" fillId="9" borderId="78"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0" fillId="0" borderId="2" xfId="0" applyBorder="1" applyAlignment="1">
      <alignment horizontal="center"/>
    </xf>
    <xf numFmtId="0" fontId="1" fillId="0" borderId="2" xfId="0" applyFont="1" applyBorder="1" applyAlignment="1">
      <alignment horizontal="center"/>
    </xf>
    <xf numFmtId="0" fontId="25" fillId="7" borderId="8" xfId="0" applyFont="1" applyFill="1" applyBorder="1" applyAlignment="1">
      <alignment horizontal="center" vertical="center" wrapText="1"/>
    </xf>
    <xf numFmtId="0" fontId="25" fillId="7" borderId="44"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22" fillId="7" borderId="44" xfId="0" applyFont="1" applyFill="1" applyBorder="1" applyAlignment="1">
      <alignment wrapText="1"/>
    </xf>
    <xf numFmtId="0" fontId="22" fillId="7" borderId="7" xfId="0" applyFont="1" applyFill="1" applyBorder="1" applyAlignment="1">
      <alignment wrapText="1"/>
    </xf>
    <xf numFmtId="0" fontId="24" fillId="12" borderId="12" xfId="0" applyFont="1" applyFill="1" applyBorder="1" applyAlignment="1" applyProtection="1">
      <alignment horizontal="center" vertical="center" wrapText="1"/>
    </xf>
    <xf numFmtId="0" fontId="24" fillId="12" borderId="15" xfId="0" applyFont="1" applyFill="1" applyBorder="1" applyAlignment="1" applyProtection="1">
      <alignment horizontal="center" vertical="center" wrapText="1"/>
    </xf>
    <xf numFmtId="0" fontId="24" fillId="12" borderId="16" xfId="0" applyFont="1" applyFill="1" applyBorder="1" applyAlignment="1" applyProtection="1">
      <alignment horizontal="center" vertical="center" wrapText="1"/>
    </xf>
    <xf numFmtId="0" fontId="24" fillId="12" borderId="12" xfId="0" applyFont="1" applyFill="1" applyBorder="1" applyAlignment="1" applyProtection="1">
      <alignment horizontal="left" vertical="center" wrapText="1"/>
    </xf>
    <xf numFmtId="0" fontId="24" fillId="12" borderId="15" xfId="0" applyFont="1" applyFill="1" applyBorder="1" applyAlignment="1" applyProtection="1">
      <alignment horizontal="left" vertical="center" wrapText="1"/>
    </xf>
    <xf numFmtId="0" fontId="24" fillId="12" borderId="16" xfId="0" applyFont="1" applyFill="1" applyBorder="1" applyAlignment="1" applyProtection="1">
      <alignment horizontal="left" vertical="center" wrapText="1"/>
    </xf>
    <xf numFmtId="0" fontId="24" fillId="12" borderId="37" xfId="0" applyFont="1" applyFill="1" applyBorder="1" applyAlignment="1" applyProtection="1">
      <alignment horizontal="center" vertical="center" wrapText="1"/>
    </xf>
    <xf numFmtId="0" fontId="24" fillId="12" borderId="6" xfId="0" applyFont="1" applyFill="1" applyBorder="1" applyAlignment="1" applyProtection="1">
      <alignment horizontal="center" vertical="center" wrapText="1"/>
    </xf>
    <xf numFmtId="0" fontId="24" fillId="12" borderId="56" xfId="0" applyFont="1" applyFill="1" applyBorder="1" applyAlignment="1" applyProtection="1">
      <alignment horizontal="center" vertical="center" wrapText="1"/>
    </xf>
    <xf numFmtId="0" fontId="24" fillId="12" borderId="10" xfId="0" applyFont="1" applyFill="1" applyBorder="1" applyAlignment="1" applyProtection="1">
      <alignment horizontal="center" vertical="center" wrapText="1"/>
    </xf>
    <xf numFmtId="0" fontId="24" fillId="12" borderId="52" xfId="0" applyFont="1" applyFill="1" applyBorder="1" applyAlignment="1" applyProtection="1">
      <alignment horizontal="center" vertical="center" wrapText="1"/>
    </xf>
    <xf numFmtId="0" fontId="24" fillId="12" borderId="0" xfId="0" applyFont="1" applyFill="1" applyBorder="1" applyAlignment="1" applyProtection="1">
      <alignment horizontal="center" vertical="center" wrapText="1"/>
    </xf>
    <xf numFmtId="0" fontId="24" fillId="12" borderId="1" xfId="0" applyFont="1" applyFill="1" applyBorder="1" applyAlignment="1" applyProtection="1">
      <alignment horizontal="center" vertical="center" wrapText="1"/>
    </xf>
    <xf numFmtId="0" fontId="30" fillId="2" borderId="33" xfId="0" applyFont="1" applyFill="1" applyBorder="1" applyAlignment="1" applyProtection="1">
      <alignment horizontal="center" vertical="center" wrapText="1"/>
    </xf>
    <xf numFmtId="0" fontId="30" fillId="2" borderId="6" xfId="0" applyFont="1" applyFill="1" applyBorder="1" applyAlignment="1" applyProtection="1">
      <alignment horizontal="center" vertical="center" wrapText="1"/>
    </xf>
    <xf numFmtId="0" fontId="30" fillId="2" borderId="37" xfId="0" applyFont="1" applyFill="1" applyBorder="1" applyAlignment="1" applyProtection="1">
      <alignment horizontal="center" vertical="center" wrapText="1"/>
    </xf>
    <xf numFmtId="0" fontId="30" fillId="2" borderId="56" xfId="0" applyFont="1" applyFill="1" applyBorder="1" applyAlignment="1" applyProtection="1">
      <alignment horizontal="center" vertical="center" wrapText="1"/>
    </xf>
    <xf numFmtId="0" fontId="30" fillId="2" borderId="10" xfId="0" applyFont="1" applyFill="1" applyBorder="1" applyAlignment="1" applyProtection="1">
      <alignment horizontal="center" vertical="center" wrapText="1"/>
    </xf>
    <xf numFmtId="0" fontId="30" fillId="2" borderId="52" xfId="0" applyFont="1" applyFill="1" applyBorder="1" applyAlignment="1" applyProtection="1">
      <alignment horizontal="center" vertical="center" wrapText="1"/>
    </xf>
    <xf numFmtId="0" fontId="24" fillId="12" borderId="56" xfId="0" applyFont="1" applyFill="1" applyBorder="1" applyAlignment="1" applyProtection="1">
      <alignment horizontal="center" vertical="center"/>
    </xf>
    <xf numFmtId="0" fontId="24" fillId="12" borderId="10" xfId="0" applyFont="1" applyFill="1" applyBorder="1" applyAlignment="1" applyProtection="1">
      <alignment horizontal="center" vertical="center"/>
    </xf>
    <xf numFmtId="0" fontId="24" fillId="12" borderId="52" xfId="0" applyFont="1" applyFill="1" applyBorder="1" applyAlignment="1" applyProtection="1">
      <alignment horizontal="center" vertical="center"/>
    </xf>
    <xf numFmtId="0" fontId="24" fillId="13" borderId="29" xfId="0" applyFont="1" applyFill="1" applyBorder="1" applyAlignment="1" applyProtection="1">
      <alignment horizontal="center" vertical="center" wrapText="1"/>
    </xf>
    <xf numFmtId="0" fontId="24" fillId="13" borderId="35"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textRotation="90" wrapText="1"/>
    </xf>
    <xf numFmtId="0" fontId="24" fillId="13" borderId="6" xfId="0" applyFont="1" applyFill="1" applyBorder="1" applyAlignment="1" applyProtection="1">
      <alignment horizontal="center" vertical="center" textRotation="90" wrapText="1"/>
    </xf>
    <xf numFmtId="0" fontId="24" fillId="13" borderId="13" xfId="0" applyFont="1" applyFill="1" applyBorder="1" applyAlignment="1" applyProtection="1">
      <alignment horizontal="center" vertical="center" textRotation="90" wrapText="1"/>
    </xf>
    <xf numFmtId="0" fontId="24" fillId="13" borderId="1" xfId="0" applyFont="1" applyFill="1" applyBorder="1" applyAlignment="1" applyProtection="1">
      <alignment horizontal="center" vertical="center" textRotation="90" wrapText="1"/>
    </xf>
    <xf numFmtId="0" fontId="24" fillId="13" borderId="34" xfId="0" applyFont="1" applyFill="1" applyBorder="1" applyAlignment="1" applyProtection="1">
      <alignment horizontal="center" vertical="center" wrapText="1"/>
    </xf>
    <xf numFmtId="0" fontId="24" fillId="13" borderId="31" xfId="0" applyFont="1" applyFill="1" applyBorder="1" applyAlignment="1" applyProtection="1">
      <alignment horizontal="center" vertical="center" wrapText="1"/>
    </xf>
    <xf numFmtId="0" fontId="24" fillId="13" borderId="66" xfId="0" applyFont="1" applyFill="1" applyBorder="1" applyAlignment="1" applyProtection="1">
      <alignment horizontal="center" vertical="center" wrapText="1"/>
    </xf>
    <xf numFmtId="0" fontId="24" fillId="13" borderId="62" xfId="0" applyFont="1" applyFill="1" applyBorder="1" applyAlignment="1" applyProtection="1">
      <alignment horizontal="center" vertical="center" wrapText="1"/>
    </xf>
    <xf numFmtId="0" fontId="24" fillId="13" borderId="41" xfId="0" applyFont="1" applyFill="1" applyBorder="1" applyAlignment="1" applyProtection="1">
      <alignment horizontal="center" vertical="center" wrapText="1"/>
    </xf>
    <xf numFmtId="0" fontId="24" fillId="0" borderId="0" xfId="0" applyFont="1" applyAlignment="1" applyProtection="1">
      <alignment horizontal="center"/>
    </xf>
    <xf numFmtId="0" fontId="24" fillId="7" borderId="0" xfId="0" applyFont="1" applyFill="1" applyBorder="1" applyAlignment="1" applyProtection="1">
      <alignment vertical="center" wrapText="1"/>
    </xf>
    <xf numFmtId="0" fontId="30" fillId="7" borderId="0" xfId="0" applyFont="1" applyFill="1" applyBorder="1" applyAlignment="1" applyProtection="1">
      <alignment vertical="center" wrapText="1"/>
    </xf>
    <xf numFmtId="0" fontId="24" fillId="7" borderId="8" xfId="0" applyFont="1" applyFill="1" applyBorder="1" applyAlignment="1" applyProtection="1">
      <alignment horizontal="left" vertical="center" wrapText="1"/>
    </xf>
    <xf numFmtId="0" fontId="30" fillId="7" borderId="44" xfId="0" applyFont="1" applyFill="1" applyBorder="1" applyAlignment="1" applyProtection="1">
      <alignment horizontal="left" vertical="center" wrapText="1"/>
    </xf>
    <xf numFmtId="0" fontId="30" fillId="7" borderId="7" xfId="0" applyFont="1" applyFill="1" applyBorder="1" applyAlignment="1" applyProtection="1">
      <alignment horizontal="left" vertical="center" wrapText="1"/>
    </xf>
    <xf numFmtId="0" fontId="24" fillId="12" borderId="36" xfId="0" applyFont="1" applyFill="1" applyBorder="1" applyAlignment="1" applyProtection="1">
      <alignment horizontal="center" vertical="center" wrapText="1"/>
    </xf>
    <xf numFmtId="0" fontId="24" fillId="7" borderId="44" xfId="0" applyFont="1" applyFill="1" applyBorder="1" applyAlignment="1" applyProtection="1">
      <alignment horizontal="left" vertical="center" wrapText="1"/>
    </xf>
    <xf numFmtId="0" fontId="24" fillId="13" borderId="42" xfId="0" applyFont="1" applyFill="1" applyBorder="1" applyAlignment="1" applyProtection="1">
      <alignment horizontal="center" vertical="center" wrapText="1"/>
    </xf>
    <xf numFmtId="0" fontId="46" fillId="0" borderId="43" xfId="0" applyFont="1" applyBorder="1" applyAlignment="1" applyProtection="1">
      <alignment horizontal="center" vertical="center"/>
    </xf>
    <xf numFmtId="0" fontId="46" fillId="0" borderId="51" xfId="0" applyFont="1" applyBorder="1" applyAlignment="1" applyProtection="1">
      <alignment horizontal="center" vertical="center"/>
    </xf>
    <xf numFmtId="0" fontId="46" fillId="0" borderId="39" xfId="0" applyFont="1" applyBorder="1" applyAlignment="1" applyProtection="1">
      <alignment horizontal="center" vertical="center"/>
    </xf>
    <xf numFmtId="0" fontId="46" fillId="0" borderId="17" xfId="0" applyFont="1" applyBorder="1" applyAlignment="1" applyProtection="1">
      <alignment horizontal="center" vertical="center"/>
    </xf>
    <xf numFmtId="0" fontId="46" fillId="0" borderId="0" xfId="0" applyFont="1" applyBorder="1" applyAlignment="1" applyProtection="1">
      <alignment horizontal="center" vertical="center"/>
    </xf>
    <xf numFmtId="0" fontId="46" fillId="0" borderId="18" xfId="0" applyFont="1" applyBorder="1" applyAlignment="1" applyProtection="1">
      <alignment horizontal="center" vertical="center"/>
    </xf>
    <xf numFmtId="0" fontId="46" fillId="0" borderId="60" xfId="0" applyFont="1" applyBorder="1" applyAlignment="1" applyProtection="1">
      <alignment horizontal="center" vertical="center"/>
    </xf>
    <xf numFmtId="0" fontId="46" fillId="0" borderId="63" xfId="0" applyFont="1" applyBorder="1" applyAlignment="1" applyProtection="1">
      <alignment horizontal="center" vertical="center"/>
    </xf>
    <xf numFmtId="0" fontId="46" fillId="0" borderId="19" xfId="0" applyFont="1" applyBorder="1" applyAlignment="1" applyProtection="1">
      <alignment horizontal="center" vertical="center"/>
    </xf>
    <xf numFmtId="0" fontId="46" fillId="2" borderId="37" xfId="0" applyFont="1" applyFill="1" applyBorder="1" applyAlignment="1" applyProtection="1">
      <alignment horizontal="center" vertical="center" wrapText="1"/>
      <protection locked="0"/>
    </xf>
    <xf numFmtId="0" fontId="24" fillId="0" borderId="8" xfId="0" applyFont="1" applyBorder="1" applyAlignment="1" applyProtection="1">
      <alignment horizontal="center"/>
    </xf>
    <xf numFmtId="0" fontId="24" fillId="0" borderId="44" xfId="0" applyFont="1" applyBorder="1" applyAlignment="1" applyProtection="1">
      <alignment horizontal="center"/>
    </xf>
    <xf numFmtId="0" fontId="24" fillId="0" borderId="7" xfId="0" applyFont="1" applyBorder="1" applyAlignment="1" applyProtection="1">
      <alignment horizontal="center"/>
    </xf>
    <xf numFmtId="0" fontId="24" fillId="13" borderId="48" xfId="0" applyFont="1" applyFill="1" applyBorder="1" applyAlignment="1" applyProtection="1">
      <alignment horizontal="center"/>
    </xf>
    <xf numFmtId="0" fontId="24" fillId="13" borderId="42" xfId="0" applyFont="1" applyFill="1" applyBorder="1" applyAlignment="1" applyProtection="1">
      <alignment horizontal="center"/>
    </xf>
    <xf numFmtId="0" fontId="30" fillId="7" borderId="16" xfId="0" applyFont="1" applyFill="1" applyBorder="1" applyAlignment="1" applyProtection="1">
      <alignment horizontal="left" vertical="center" wrapText="1"/>
    </xf>
    <xf numFmtId="0" fontId="30" fillId="7" borderId="1" xfId="0" applyFont="1" applyFill="1" applyBorder="1" applyAlignment="1" applyProtection="1">
      <alignment horizontal="left" vertical="center" wrapText="1"/>
    </xf>
    <xf numFmtId="0" fontId="30" fillId="7" borderId="5" xfId="0" applyFont="1" applyFill="1" applyBorder="1" applyAlignment="1" applyProtection="1">
      <alignment horizontal="left" vertical="center" wrapText="1"/>
    </xf>
    <xf numFmtId="0" fontId="30" fillId="0" borderId="51" xfId="0" applyFont="1" applyBorder="1" applyAlignment="1" applyProtection="1">
      <alignment horizontal="center" vertical="top"/>
    </xf>
    <xf numFmtId="0" fontId="24" fillId="14" borderId="63" xfId="0" applyFont="1" applyFill="1" applyBorder="1" applyAlignment="1" applyProtection="1">
      <alignment horizontal="center" vertical="center"/>
    </xf>
    <xf numFmtId="0" fontId="24" fillId="13" borderId="55" xfId="0" applyFont="1" applyFill="1" applyBorder="1" applyAlignment="1" applyProtection="1">
      <alignment horizontal="center" vertical="center" wrapText="1"/>
    </xf>
    <xf numFmtId="0" fontId="24" fillId="13" borderId="12" xfId="0" applyFont="1" applyFill="1" applyBorder="1" applyAlignment="1" applyProtection="1">
      <alignment horizontal="center" vertical="center" wrapText="1"/>
    </xf>
    <xf numFmtId="0" fontId="24" fillId="13" borderId="13" xfId="0" applyFont="1" applyFill="1" applyBorder="1" applyAlignment="1" applyProtection="1">
      <alignment horizontal="center" vertical="center" wrapText="1"/>
    </xf>
    <xf numFmtId="0" fontId="24" fillId="13" borderId="14" xfId="0" applyFont="1" applyFill="1" applyBorder="1" applyAlignment="1" applyProtection="1">
      <alignment horizontal="center" vertical="center" wrapText="1"/>
    </xf>
    <xf numFmtId="0" fontId="24" fillId="13" borderId="16" xfId="0" applyFont="1" applyFill="1" applyBorder="1" applyAlignment="1" applyProtection="1">
      <alignment horizontal="center" vertical="center" wrapText="1"/>
    </xf>
    <xf numFmtId="0" fontId="24" fillId="13" borderId="1" xfId="0" applyFont="1" applyFill="1" applyBorder="1" applyAlignment="1" applyProtection="1">
      <alignment horizontal="center" vertical="center" wrapText="1"/>
    </xf>
    <xf numFmtId="0" fontId="24" fillId="13" borderId="5" xfId="0" applyFont="1" applyFill="1" applyBorder="1" applyAlignment="1" applyProtection="1">
      <alignment horizontal="center" vertical="center" wrapText="1"/>
    </xf>
    <xf numFmtId="0" fontId="24" fillId="13" borderId="13" xfId="0" applyFont="1" applyFill="1" applyBorder="1" applyAlignment="1" applyProtection="1">
      <alignment horizontal="center" vertical="center"/>
    </xf>
    <xf numFmtId="0" fontId="24" fillId="13" borderId="14" xfId="0" applyFont="1" applyFill="1" applyBorder="1" applyAlignment="1" applyProtection="1">
      <alignment horizontal="center" vertical="center"/>
    </xf>
    <xf numFmtId="0" fontId="24" fillId="13" borderId="1" xfId="0" applyFont="1" applyFill="1" applyBorder="1" applyAlignment="1" applyProtection="1">
      <alignment horizontal="center" vertical="center"/>
    </xf>
    <xf numFmtId="0" fontId="24" fillId="13" borderId="5" xfId="0" applyFont="1" applyFill="1" applyBorder="1" applyAlignment="1" applyProtection="1">
      <alignment horizontal="center" vertical="center"/>
    </xf>
    <xf numFmtId="0" fontId="24" fillId="13" borderId="12" xfId="0" applyFont="1" applyFill="1" applyBorder="1" applyAlignment="1" applyProtection="1">
      <alignment horizontal="center" vertical="center"/>
    </xf>
    <xf numFmtId="0" fontId="24" fillId="13" borderId="16" xfId="0" applyFont="1" applyFill="1" applyBorder="1" applyAlignment="1" applyProtection="1">
      <alignment horizontal="center" vertical="center"/>
    </xf>
    <xf numFmtId="0" fontId="30" fillId="0" borderId="9" xfId="0" applyFont="1" applyBorder="1" applyAlignment="1" applyProtection="1">
      <alignment horizontal="center" vertical="top" wrapText="1"/>
      <protection locked="0"/>
    </xf>
    <xf numFmtId="0" fontId="30" fillId="0" borderId="9" xfId="0" applyFont="1" applyBorder="1" applyAlignment="1" applyProtection="1">
      <alignment horizontal="left" vertical="top" wrapText="1"/>
      <protection locked="0"/>
    </xf>
    <xf numFmtId="0" fontId="8" fillId="0" borderId="28"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30" fillId="0" borderId="2" xfId="0" applyFont="1" applyBorder="1" applyAlignment="1" applyProtection="1">
      <alignment horizontal="center" vertical="top" wrapText="1"/>
      <protection locked="0"/>
    </xf>
    <xf numFmtId="0" fontId="8" fillId="0" borderId="53"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30" fillId="0" borderId="2" xfId="0" applyFont="1" applyBorder="1" applyAlignment="1" applyProtection="1">
      <alignment horizontal="left" vertical="top" wrapText="1"/>
      <protection locked="0"/>
    </xf>
    <xf numFmtId="0" fontId="17" fillId="0" borderId="28"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46" fillId="2" borderId="6" xfId="0" applyFont="1" applyFill="1" applyBorder="1" applyAlignment="1" applyProtection="1">
      <alignment horizontal="center" vertical="center" wrapText="1"/>
      <protection locked="0"/>
    </xf>
    <xf numFmtId="0" fontId="46" fillId="2" borderId="36" xfId="0" applyFont="1" applyFill="1" applyBorder="1" applyAlignment="1" applyProtection="1">
      <alignment horizontal="center" vertical="center" wrapText="1"/>
      <protection locked="0"/>
    </xf>
    <xf numFmtId="0" fontId="30" fillId="12" borderId="58" xfId="0" applyFont="1" applyFill="1" applyBorder="1" applyAlignment="1" applyProtection="1">
      <alignment horizontal="center" vertical="center" wrapText="1"/>
    </xf>
    <xf numFmtId="0" fontId="30" fillId="12" borderId="30" xfId="0" applyFont="1" applyFill="1" applyBorder="1" applyAlignment="1" applyProtection="1">
      <alignment horizontal="center" vertical="center" wrapText="1"/>
    </xf>
    <xf numFmtId="0" fontId="30" fillId="12" borderId="31" xfId="0" applyFont="1" applyFill="1" applyBorder="1" applyAlignment="1" applyProtection="1">
      <alignment horizontal="center" vertical="center" wrapText="1"/>
    </xf>
    <xf numFmtId="0" fontId="30" fillId="12" borderId="34" xfId="0" applyFont="1" applyFill="1" applyBorder="1" applyAlignment="1" applyProtection="1">
      <alignment horizontal="center" vertical="center" wrapText="1"/>
    </xf>
    <xf numFmtId="0" fontId="30" fillId="12" borderId="2" xfId="0" applyFont="1" applyFill="1" applyBorder="1" applyAlignment="1" applyProtection="1">
      <alignment horizontal="center" vertical="center" wrapText="1"/>
    </xf>
    <xf numFmtId="0" fontId="30" fillId="12" borderId="35" xfId="0" applyFont="1" applyFill="1" applyBorder="1" applyAlignment="1" applyProtection="1">
      <alignment horizontal="center" vertical="center" wrapText="1"/>
    </xf>
    <xf numFmtId="0" fontId="30" fillId="12" borderId="70" xfId="0" applyFont="1" applyFill="1" applyBorder="1" applyAlignment="1" applyProtection="1">
      <alignment horizontal="center" vertical="center" wrapText="1"/>
    </xf>
    <xf numFmtId="0" fontId="30" fillId="12" borderId="71" xfId="0" applyFont="1" applyFill="1" applyBorder="1" applyAlignment="1" applyProtection="1">
      <alignment horizontal="center" vertical="center" wrapText="1"/>
    </xf>
    <xf numFmtId="0" fontId="30" fillId="12" borderId="61" xfId="0" applyFont="1" applyFill="1" applyBorder="1" applyAlignment="1" applyProtection="1">
      <alignment horizontal="center" vertical="center" wrapText="1"/>
    </xf>
    <xf numFmtId="0" fontId="30" fillId="0" borderId="54" xfId="0" applyFont="1" applyBorder="1" applyAlignment="1" applyProtection="1">
      <alignment horizontal="center" vertical="top" wrapText="1"/>
      <protection locked="0"/>
    </xf>
    <xf numFmtId="0" fontId="30" fillId="12" borderId="54" xfId="0" applyFont="1" applyFill="1" applyBorder="1" applyAlignment="1" applyProtection="1">
      <alignment horizontal="center" vertical="center" wrapText="1"/>
    </xf>
    <xf numFmtId="0" fontId="30" fillId="0" borderId="17" xfId="0" applyFont="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30" fillId="0" borderId="60" xfId="0" applyFont="1" applyBorder="1" applyAlignment="1" applyProtection="1">
      <alignment horizontal="center" vertical="center" wrapText="1"/>
      <protection locked="0"/>
    </xf>
    <xf numFmtId="0" fontId="30" fillId="0" borderId="63" xfId="0" applyFont="1" applyBorder="1" applyAlignment="1" applyProtection="1">
      <alignment horizontal="center" vertical="center" wrapText="1"/>
      <protection locked="0"/>
    </xf>
    <xf numFmtId="0" fontId="30" fillId="0" borderId="19" xfId="0" applyFont="1" applyBorder="1" applyAlignment="1" applyProtection="1">
      <alignment horizontal="center" vertical="center" wrapText="1"/>
      <protection locked="0"/>
    </xf>
    <xf numFmtId="0" fontId="30" fillId="12" borderId="9" xfId="0" applyFont="1" applyFill="1" applyBorder="1" applyAlignment="1" applyProtection="1">
      <alignment horizontal="center" vertical="center" wrapText="1"/>
    </xf>
    <xf numFmtId="0" fontId="24" fillId="13" borderId="58" xfId="0" applyFont="1" applyFill="1" applyBorder="1" applyAlignment="1" applyProtection="1">
      <alignment horizontal="center" vertical="center" wrapText="1"/>
    </xf>
    <xf numFmtId="0" fontId="30" fillId="12" borderId="75" xfId="0" applyFont="1" applyFill="1" applyBorder="1" applyAlignment="1" applyProtection="1">
      <alignment horizontal="center" vertical="center" wrapText="1"/>
    </xf>
    <xf numFmtId="0" fontId="30" fillId="12" borderId="38" xfId="0" applyFont="1" applyFill="1" applyBorder="1" applyAlignment="1" applyProtection="1">
      <alignment horizontal="center" vertical="center" wrapText="1"/>
    </xf>
    <xf numFmtId="0" fontId="24" fillId="0" borderId="8" xfId="0" applyFont="1" applyBorder="1" applyAlignment="1" applyProtection="1">
      <alignment horizontal="center" vertical="center"/>
    </xf>
    <xf numFmtId="0" fontId="24" fillId="0" borderId="44" xfId="0" applyFont="1" applyBorder="1" applyAlignment="1" applyProtection="1">
      <alignment horizontal="center" vertical="center"/>
    </xf>
    <xf numFmtId="0" fontId="24" fillId="0" borderId="7" xfId="0" applyFont="1" applyBorder="1" applyAlignment="1" applyProtection="1">
      <alignment horizontal="center" vertical="center"/>
    </xf>
    <xf numFmtId="49" fontId="24" fillId="13" borderId="55" xfId="0" applyNumberFormat="1" applyFont="1" applyFill="1" applyBorder="1" applyAlignment="1" applyProtection="1">
      <alignment horizontal="center" vertical="center" wrapText="1"/>
    </xf>
    <xf numFmtId="49" fontId="24" fillId="13" borderId="58" xfId="0" applyNumberFormat="1" applyFont="1" applyFill="1" applyBorder="1" applyAlignment="1" applyProtection="1">
      <alignment horizontal="center" vertical="center" wrapText="1"/>
    </xf>
    <xf numFmtId="49" fontId="24" fillId="13" borderId="29" xfId="0" applyNumberFormat="1" applyFont="1" applyFill="1" applyBorder="1" applyAlignment="1" applyProtection="1">
      <alignment horizontal="center" vertical="center" wrapText="1"/>
    </xf>
    <xf numFmtId="49" fontId="24" fillId="13" borderId="31" xfId="0" applyNumberFormat="1" applyFont="1" applyFill="1" applyBorder="1" applyAlignment="1" applyProtection="1">
      <alignment horizontal="center" vertical="center" wrapText="1"/>
    </xf>
    <xf numFmtId="0" fontId="24" fillId="13" borderId="79" xfId="0" applyFont="1" applyFill="1" applyBorder="1" applyAlignment="1" applyProtection="1">
      <alignment horizontal="center" vertical="center"/>
    </xf>
    <xf numFmtId="0" fontId="24" fillId="13" borderId="36" xfId="0" applyFont="1" applyFill="1" applyBorder="1" applyAlignment="1" applyProtection="1">
      <alignment horizontal="center" vertical="center" wrapText="1"/>
    </xf>
    <xf numFmtId="0" fontId="24" fillId="13" borderId="6" xfId="0" applyFont="1" applyFill="1" applyBorder="1" applyAlignment="1" applyProtection="1">
      <alignment horizontal="center" vertical="center" wrapText="1"/>
    </xf>
    <xf numFmtId="0" fontId="30" fillId="7" borderId="8" xfId="0" applyFont="1" applyFill="1" applyBorder="1" applyAlignment="1" applyProtection="1">
      <alignment horizontal="left" vertical="center" wrapText="1"/>
    </xf>
    <xf numFmtId="0" fontId="24" fillId="7" borderId="0" xfId="0" applyFont="1" applyFill="1" applyBorder="1" applyAlignment="1" applyProtection="1">
      <alignment horizontal="left" vertical="center" wrapText="1"/>
    </xf>
    <xf numFmtId="0" fontId="24" fillId="7" borderId="12" xfId="0" applyFont="1" applyFill="1" applyBorder="1" applyAlignment="1" applyProtection="1">
      <alignment horizontal="left" vertical="justify" wrapText="1"/>
    </xf>
    <xf numFmtId="0" fontId="24" fillId="7" borderId="13" xfId="0" applyFont="1" applyFill="1" applyBorder="1" applyAlignment="1" applyProtection="1">
      <alignment horizontal="left" vertical="justify" wrapText="1"/>
    </xf>
    <xf numFmtId="0" fontId="24" fillId="7" borderId="14" xfId="0" applyFont="1" applyFill="1" applyBorder="1" applyAlignment="1" applyProtection="1">
      <alignment horizontal="left" vertical="justify" wrapText="1"/>
    </xf>
    <xf numFmtId="0" fontId="24" fillId="18" borderId="48" xfId="0" applyFont="1" applyFill="1" applyBorder="1" applyAlignment="1" applyProtection="1">
      <alignment horizontal="left" vertical="center" wrapText="1"/>
    </xf>
    <xf numFmtId="0" fontId="24" fillId="18" borderId="42" xfId="0" applyFont="1" applyFill="1" applyBorder="1" applyAlignment="1" applyProtection="1">
      <alignment horizontal="left" vertical="center" wrapText="1"/>
    </xf>
    <xf numFmtId="0" fontId="24" fillId="18" borderId="11" xfId="0" applyFont="1" applyFill="1" applyBorder="1" applyAlignment="1" applyProtection="1">
      <alignment horizontal="left" vertical="center" wrapText="1"/>
    </xf>
    <xf numFmtId="0" fontId="24" fillId="13" borderId="12" xfId="0" applyFont="1" applyFill="1" applyBorder="1" applyAlignment="1" applyProtection="1">
      <alignment horizontal="center" vertical="center" textRotation="90" wrapText="1"/>
    </xf>
    <xf numFmtId="0" fontId="30" fillId="0" borderId="60" xfId="0" applyFont="1" applyBorder="1" applyAlignment="1" applyProtection="1">
      <alignment horizontal="center" vertical="top" wrapText="1"/>
    </xf>
    <xf numFmtId="0" fontId="30" fillId="0" borderId="19" xfId="0" applyFont="1" applyBorder="1" applyAlignment="1" applyProtection="1">
      <alignment horizontal="center" vertical="top" wrapText="1"/>
    </xf>
    <xf numFmtId="0" fontId="30" fillId="12" borderId="56" xfId="0" applyFont="1" applyFill="1" applyBorder="1" applyAlignment="1" applyProtection="1">
      <alignment horizontal="center" vertical="center" wrapText="1"/>
    </xf>
    <xf numFmtId="0" fontId="30" fillId="12" borderId="10" xfId="0" applyFont="1" applyFill="1" applyBorder="1" applyAlignment="1" applyProtection="1">
      <alignment horizontal="center" vertical="center" wrapText="1"/>
    </xf>
    <xf numFmtId="0" fontId="26" fillId="13" borderId="43" xfId="0" applyFont="1" applyFill="1" applyBorder="1" applyAlignment="1">
      <alignment horizontal="center" vertical="center" wrapText="1"/>
    </xf>
    <xf numFmtId="0" fontId="26" fillId="13" borderId="51" xfId="0" applyFont="1" applyFill="1" applyBorder="1" applyAlignment="1">
      <alignment horizontal="center" vertical="center" wrapText="1"/>
    </xf>
    <xf numFmtId="0" fontId="26" fillId="13" borderId="39" xfId="0" applyFont="1" applyFill="1" applyBorder="1" applyAlignment="1">
      <alignment horizontal="center" vertical="center" wrapText="1"/>
    </xf>
    <xf numFmtId="0" fontId="8" fillId="0" borderId="38"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52" xfId="0" applyFont="1" applyBorder="1" applyAlignment="1" applyProtection="1">
      <alignment horizontal="left" vertical="center" wrapText="1"/>
      <protection locked="0"/>
    </xf>
    <xf numFmtId="14" fontId="8" fillId="0" borderId="56" xfId="0" applyNumberFormat="1" applyFont="1" applyBorder="1" applyAlignment="1" applyProtection="1">
      <alignment horizontal="center" vertical="center" wrapText="1"/>
      <protection locked="0"/>
    </xf>
    <xf numFmtId="14" fontId="8" fillId="0" borderId="10" xfId="0" applyNumberFormat="1" applyFont="1" applyBorder="1" applyAlignment="1" applyProtection="1">
      <alignment horizontal="center" vertical="center" wrapText="1"/>
      <protection locked="0"/>
    </xf>
    <xf numFmtId="14" fontId="8" fillId="0" borderId="52" xfId="0" applyNumberFormat="1" applyFont="1" applyBorder="1" applyAlignment="1" applyProtection="1">
      <alignment horizontal="center" vertical="center" wrapText="1"/>
      <protection locked="0"/>
    </xf>
    <xf numFmtId="9" fontId="8" fillId="0" borderId="38" xfId="0" applyNumberFormat="1" applyFont="1" applyBorder="1" applyAlignment="1" applyProtection="1">
      <alignment horizontal="left" vertical="center" wrapText="1"/>
      <protection locked="0"/>
    </xf>
    <xf numFmtId="9" fontId="8" fillId="0" borderId="10" xfId="0" applyNumberFormat="1" applyFont="1" applyBorder="1" applyAlignment="1" applyProtection="1">
      <alignment horizontal="left" vertical="center" wrapText="1"/>
      <protection locked="0"/>
    </xf>
    <xf numFmtId="9" fontId="8" fillId="0" borderId="52" xfId="0" applyNumberFormat="1" applyFont="1" applyBorder="1" applyAlignment="1" applyProtection="1">
      <alignment horizontal="left" vertical="center" wrapText="1"/>
      <protection locked="0"/>
    </xf>
    <xf numFmtId="0" fontId="33" fillId="0" borderId="56" xfId="0" applyFont="1" applyBorder="1" applyAlignment="1" applyProtection="1">
      <alignment horizontal="left" vertical="center" wrapText="1"/>
      <protection locked="0"/>
    </xf>
    <xf numFmtId="0" fontId="33" fillId="0" borderId="10" xfId="0" applyFont="1" applyBorder="1" applyAlignment="1" applyProtection="1">
      <alignment horizontal="left" vertical="center" wrapText="1"/>
      <protection locked="0"/>
    </xf>
    <xf numFmtId="0" fontId="33" fillId="0" borderId="52" xfId="0" applyFont="1" applyBorder="1" applyAlignment="1" applyProtection="1">
      <alignment horizontal="left" vertical="center" wrapText="1"/>
      <protection locked="0"/>
    </xf>
    <xf numFmtId="0" fontId="34" fillId="0" borderId="56" xfId="0" applyFont="1" applyBorder="1" applyAlignment="1" applyProtection="1">
      <alignment horizontal="center" vertical="center" wrapText="1"/>
      <protection locked="0"/>
    </xf>
    <xf numFmtId="0" fontId="34" fillId="0" borderId="10" xfId="0" applyFont="1" applyBorder="1" applyAlignment="1" applyProtection="1">
      <alignment horizontal="center" vertical="center" wrapText="1"/>
      <protection locked="0"/>
    </xf>
    <xf numFmtId="0" fontId="34" fillId="0" borderId="52" xfId="0" applyFont="1" applyBorder="1" applyAlignment="1" applyProtection="1">
      <alignment horizontal="center" vertical="center" wrapText="1"/>
      <protection locked="0"/>
    </xf>
    <xf numFmtId="14" fontId="8" fillId="0" borderId="9" xfId="0" applyNumberFormat="1" applyFont="1" applyBorder="1" applyAlignment="1" applyProtection="1">
      <alignment horizontal="center" vertical="center" wrapText="1"/>
      <protection locked="0"/>
    </xf>
    <xf numFmtId="0" fontId="26" fillId="0" borderId="0" xfId="0" applyFont="1" applyAlignment="1">
      <alignment horizontal="left"/>
    </xf>
    <xf numFmtId="14" fontId="33" fillId="0" borderId="56" xfId="0" applyNumberFormat="1" applyFont="1" applyBorder="1" applyAlignment="1" applyProtection="1">
      <alignment horizontal="center" vertical="center" wrapText="1"/>
      <protection locked="0"/>
    </xf>
    <xf numFmtId="14" fontId="33" fillId="0" borderId="10" xfId="0" applyNumberFormat="1" applyFont="1" applyBorder="1" applyAlignment="1" applyProtection="1">
      <alignment horizontal="center" vertical="center" wrapText="1"/>
      <protection locked="0"/>
    </xf>
    <xf numFmtId="14" fontId="33" fillId="0" borderId="52" xfId="0" applyNumberFormat="1"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34" fillId="0" borderId="56" xfId="0" applyFont="1" applyBorder="1" applyAlignment="1" applyProtection="1">
      <alignment horizontal="left" vertical="center" wrapText="1"/>
      <protection locked="0"/>
    </xf>
    <xf numFmtId="0" fontId="34" fillId="0" borderId="10" xfId="0" applyFont="1" applyBorder="1" applyAlignment="1" applyProtection="1">
      <alignment horizontal="left" vertical="center" wrapText="1"/>
      <protection locked="0"/>
    </xf>
    <xf numFmtId="0" fontId="34" fillId="0" borderId="5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80"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79"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33" fillId="0" borderId="49" xfId="0" applyFont="1" applyBorder="1" applyAlignment="1" applyProtection="1">
      <alignment horizontal="left" vertical="center" wrapText="1"/>
      <protection locked="0"/>
    </xf>
    <xf numFmtId="0" fontId="33" fillId="0" borderId="14" xfId="0" applyFont="1" applyBorder="1" applyAlignment="1" applyProtection="1">
      <alignment horizontal="left" vertical="center" wrapText="1"/>
      <protection locked="0"/>
    </xf>
    <xf numFmtId="0" fontId="33" fillId="0" borderId="17" xfId="0" applyFont="1" applyBorder="1" applyAlignment="1" applyProtection="1">
      <alignment horizontal="left" vertical="center" wrapText="1"/>
      <protection locked="0"/>
    </xf>
    <xf numFmtId="0" fontId="33" fillId="0" borderId="4" xfId="0" applyFont="1" applyBorder="1" applyAlignment="1" applyProtection="1">
      <alignment horizontal="left" vertical="center" wrapText="1"/>
      <protection locked="0"/>
    </xf>
    <xf numFmtId="0" fontId="33" fillId="0" borderId="79" xfId="0"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9" fontId="33" fillId="0" borderId="56" xfId="0" applyNumberFormat="1"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33" fillId="0" borderId="52" xfId="0" applyFont="1" applyBorder="1" applyAlignment="1" applyProtection="1">
      <alignment horizontal="center" vertical="center" wrapText="1"/>
      <protection locked="0"/>
    </xf>
    <xf numFmtId="0" fontId="33" fillId="0" borderId="56" xfId="0" applyFont="1" applyBorder="1" applyAlignment="1" applyProtection="1">
      <alignment horizontal="center" vertical="center" wrapText="1"/>
      <protection locked="0"/>
    </xf>
    <xf numFmtId="0" fontId="34" fillId="0" borderId="49" xfId="0" applyFont="1" applyBorder="1" applyAlignment="1" applyProtection="1">
      <alignment horizontal="left" vertical="center" wrapText="1"/>
      <protection locked="0"/>
    </xf>
    <xf numFmtId="0" fontId="34" fillId="0" borderId="14" xfId="0" applyFont="1" applyBorder="1" applyAlignment="1" applyProtection="1">
      <alignment horizontal="left" vertical="center" wrapText="1"/>
      <protection locked="0"/>
    </xf>
    <xf numFmtId="0" fontId="34" fillId="0" borderId="17"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4" fillId="0" borderId="79"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56" xfId="0" applyFont="1" applyFill="1" applyBorder="1" applyAlignment="1" applyProtection="1">
      <alignment horizontal="left" vertical="center" wrapText="1"/>
      <protection locked="0"/>
    </xf>
    <xf numFmtId="0" fontId="34" fillId="0" borderId="10" xfId="0" applyFont="1" applyFill="1" applyBorder="1" applyAlignment="1" applyProtection="1">
      <alignment horizontal="left" vertical="center" wrapText="1"/>
      <protection locked="0"/>
    </xf>
    <xf numFmtId="0" fontId="34" fillId="0" borderId="52" xfId="0" applyFont="1" applyFill="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33" fillId="2" borderId="56"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52" xfId="0" applyFont="1" applyFill="1" applyBorder="1" applyAlignment="1">
      <alignment horizontal="center" vertical="center" wrapText="1"/>
    </xf>
    <xf numFmtId="0" fontId="33" fillId="0" borderId="49" xfId="0" applyFont="1" applyBorder="1" applyAlignment="1" applyProtection="1">
      <alignment horizontal="justify" vertical="center" wrapText="1"/>
      <protection locked="0"/>
    </xf>
    <xf numFmtId="0" fontId="33" fillId="0" borderId="14" xfId="0" applyFont="1" applyBorder="1" applyAlignment="1" applyProtection="1">
      <alignment horizontal="justify" vertical="center" wrapText="1"/>
      <protection locked="0"/>
    </xf>
    <xf numFmtId="0" fontId="33" fillId="0" borderId="17" xfId="0" applyFont="1" applyBorder="1" applyAlignment="1" applyProtection="1">
      <alignment horizontal="justify" vertical="center" wrapText="1"/>
      <protection locked="0"/>
    </xf>
    <xf numFmtId="0" fontId="33" fillId="0" borderId="4" xfId="0" applyFont="1" applyBorder="1" applyAlignment="1" applyProtection="1">
      <alignment horizontal="justify" vertical="center" wrapText="1"/>
      <protection locked="0"/>
    </xf>
    <xf numFmtId="0" fontId="34" fillId="0" borderId="56" xfId="0" applyFont="1" applyFill="1" applyBorder="1" applyAlignment="1" applyProtection="1">
      <alignment horizontal="center" vertical="center" wrapText="1"/>
      <protection locked="0"/>
    </xf>
    <xf numFmtId="0" fontId="34" fillId="0" borderId="10" xfId="0" applyFont="1" applyFill="1" applyBorder="1" applyAlignment="1" applyProtection="1">
      <alignment horizontal="center" vertical="center" wrapText="1"/>
      <protection locked="0"/>
    </xf>
    <xf numFmtId="0" fontId="34" fillId="0" borderId="52" xfId="0" applyFont="1" applyFill="1" applyBorder="1" applyAlignment="1" applyProtection="1">
      <alignment horizontal="center" vertical="center" wrapText="1"/>
      <protection locked="0"/>
    </xf>
    <xf numFmtId="0" fontId="34" fillId="0" borderId="49" xfId="0" applyFont="1" applyFill="1" applyBorder="1" applyAlignment="1" applyProtection="1">
      <alignment horizontal="left" vertical="center" wrapText="1"/>
      <protection locked="0"/>
    </xf>
    <xf numFmtId="0" fontId="34" fillId="0" borderId="14" xfId="0" applyFont="1" applyFill="1" applyBorder="1" applyAlignment="1" applyProtection="1">
      <alignment horizontal="left" vertical="center" wrapText="1"/>
      <protection locked="0"/>
    </xf>
    <xf numFmtId="0" fontId="34" fillId="0" borderId="17" xfId="0" applyFont="1" applyFill="1" applyBorder="1" applyAlignment="1" applyProtection="1">
      <alignment horizontal="left" vertical="center" wrapText="1"/>
      <protection locked="0"/>
    </xf>
    <xf numFmtId="0" fontId="34" fillId="0" borderId="4" xfId="0" applyFont="1" applyFill="1" applyBorder="1" applyAlignment="1" applyProtection="1">
      <alignment horizontal="left" vertical="center" wrapText="1"/>
      <protection locked="0"/>
    </xf>
    <xf numFmtId="0" fontId="34" fillId="0" borderId="79" xfId="0" applyFont="1" applyFill="1" applyBorder="1" applyAlignment="1" applyProtection="1">
      <alignment horizontal="left" vertical="center" wrapText="1"/>
      <protection locked="0"/>
    </xf>
    <xf numFmtId="0" fontId="34" fillId="0" borderId="5" xfId="0" applyFont="1" applyFill="1" applyBorder="1" applyAlignment="1" applyProtection="1">
      <alignment horizontal="left" vertical="center" wrapText="1"/>
      <protection locked="0"/>
    </xf>
    <xf numFmtId="0" fontId="33" fillId="0" borderId="56" xfId="0" applyFont="1" applyFill="1" applyBorder="1" applyAlignment="1" applyProtection="1">
      <alignment horizontal="left" vertical="center" wrapText="1"/>
      <protection locked="0"/>
    </xf>
    <xf numFmtId="0" fontId="33" fillId="0" borderId="10" xfId="0" applyFont="1" applyFill="1" applyBorder="1" applyAlignment="1" applyProtection="1">
      <alignment horizontal="left" vertical="center" wrapText="1"/>
      <protection locked="0"/>
    </xf>
    <xf numFmtId="0" fontId="33" fillId="0" borderId="52" xfId="0" applyFont="1" applyFill="1" applyBorder="1" applyAlignment="1" applyProtection="1">
      <alignment horizontal="left" vertical="center" wrapText="1"/>
      <protection locked="0"/>
    </xf>
    <xf numFmtId="0" fontId="8" fillId="0" borderId="56"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52" xfId="0" applyFont="1" applyFill="1" applyBorder="1" applyAlignment="1" applyProtection="1">
      <alignment horizontal="center" vertical="center" wrapText="1"/>
      <protection locked="0"/>
    </xf>
    <xf numFmtId="0" fontId="67" fillId="0" borderId="66" xfId="0" applyFont="1" applyBorder="1" applyAlignment="1">
      <alignment horizontal="center" vertical="center"/>
    </xf>
    <xf numFmtId="0" fontId="67" fillId="0" borderId="62" xfId="0" applyFont="1" applyBorder="1" applyAlignment="1">
      <alignment horizontal="center" vertical="center"/>
    </xf>
    <xf numFmtId="0" fontId="67" fillId="0" borderId="24" xfId="0" applyFont="1" applyBorder="1" applyAlignment="1">
      <alignment horizontal="center" vertical="center"/>
    </xf>
    <xf numFmtId="0" fontId="33" fillId="12" borderId="10" xfId="0" applyFont="1" applyFill="1" applyBorder="1" applyAlignment="1">
      <alignment horizontal="center" vertical="center" wrapText="1"/>
    </xf>
    <xf numFmtId="0" fontId="26" fillId="11" borderId="38" xfId="0" applyFont="1" applyFill="1" applyBorder="1" applyAlignment="1">
      <alignment horizontal="center" vertical="center" wrapText="1"/>
    </xf>
    <xf numFmtId="0" fontId="26" fillId="11" borderId="10" xfId="0" applyFont="1" applyFill="1" applyBorder="1" applyAlignment="1">
      <alignment horizontal="center" vertical="center" wrapText="1"/>
    </xf>
    <xf numFmtId="0" fontId="33" fillId="2" borderId="38" xfId="0" applyFont="1" applyFill="1" applyBorder="1" applyAlignment="1">
      <alignment horizontal="center" vertical="center" wrapText="1"/>
    </xf>
    <xf numFmtId="1" fontId="33" fillId="12" borderId="56" xfId="0" applyNumberFormat="1" applyFont="1" applyFill="1" applyBorder="1" applyAlignment="1">
      <alignment horizontal="center" vertical="center" wrapText="1"/>
    </xf>
    <xf numFmtId="1" fontId="33" fillId="12" borderId="10" xfId="0" applyNumberFormat="1" applyFont="1" applyFill="1" applyBorder="1" applyAlignment="1">
      <alignment horizontal="center" vertical="center" wrapText="1"/>
    </xf>
    <xf numFmtId="1" fontId="33" fillId="12" borderId="52" xfId="0" applyNumberFormat="1" applyFont="1" applyFill="1" applyBorder="1" applyAlignment="1">
      <alignment horizontal="center" vertical="center" wrapText="1"/>
    </xf>
    <xf numFmtId="0" fontId="33" fillId="12" borderId="56" xfId="0" applyFont="1" applyFill="1" applyBorder="1" applyAlignment="1">
      <alignment horizontal="center" vertical="center" wrapText="1"/>
    </xf>
    <xf numFmtId="0" fontId="33" fillId="12" borderId="52" xfId="0" applyFont="1" applyFill="1" applyBorder="1" applyAlignment="1">
      <alignment horizontal="center" vertical="center" wrapText="1"/>
    </xf>
    <xf numFmtId="0" fontId="26" fillId="18" borderId="57" xfId="0" applyFont="1" applyFill="1" applyBorder="1" applyAlignment="1">
      <alignment horizontal="center" vertical="center"/>
    </xf>
    <xf numFmtId="0" fontId="26" fillId="18" borderId="41" xfId="0" applyFont="1" applyFill="1" applyBorder="1" applyAlignment="1">
      <alignment horizontal="center" vertical="center"/>
    </xf>
    <xf numFmtId="0" fontId="33" fillId="7" borderId="66" xfId="0" applyNumberFormat="1" applyFont="1" applyFill="1" applyBorder="1" applyAlignment="1">
      <alignment horizontal="left" vertical="center" wrapText="1"/>
    </xf>
    <xf numFmtId="0" fontId="33" fillId="7" borderId="62" xfId="0" applyNumberFormat="1" applyFont="1" applyFill="1" applyBorder="1" applyAlignment="1">
      <alignment horizontal="left" vertical="center" wrapText="1"/>
    </xf>
    <xf numFmtId="0" fontId="33" fillId="7" borderId="24" xfId="0" applyNumberFormat="1" applyFont="1" applyFill="1" applyBorder="1" applyAlignment="1">
      <alignment horizontal="left" vertical="center" wrapText="1"/>
    </xf>
    <xf numFmtId="0" fontId="33" fillId="12" borderId="56" xfId="0" applyFont="1" applyFill="1" applyBorder="1" applyAlignment="1">
      <alignment horizontal="justify" vertical="center" wrapText="1"/>
    </xf>
    <xf numFmtId="0" fontId="33" fillId="12" borderId="10" xfId="0" applyFont="1" applyFill="1" applyBorder="1" applyAlignment="1">
      <alignment horizontal="justify" vertical="center" wrapText="1"/>
    </xf>
    <xf numFmtId="0" fontId="33" fillId="12" borderId="52" xfId="0" applyFont="1" applyFill="1" applyBorder="1" applyAlignment="1">
      <alignment horizontal="justify" vertical="center" wrapText="1"/>
    </xf>
    <xf numFmtId="9" fontId="33" fillId="0" borderId="56" xfId="4" applyFont="1" applyBorder="1" applyAlignment="1" applyProtection="1">
      <alignment horizontal="center" vertical="center" wrapText="1"/>
      <protection locked="0"/>
    </xf>
    <xf numFmtId="9" fontId="33" fillId="0" borderId="10" xfId="4" applyFont="1" applyBorder="1" applyAlignment="1" applyProtection="1">
      <alignment horizontal="center" vertical="center" wrapText="1"/>
      <protection locked="0"/>
    </xf>
    <xf numFmtId="0" fontId="26" fillId="11" borderId="12" xfId="0" applyFont="1" applyFill="1" applyBorder="1" applyAlignment="1">
      <alignment horizontal="center" vertical="center" wrapText="1"/>
    </xf>
    <xf numFmtId="0" fontId="26" fillId="11" borderId="13" xfId="0" applyFont="1" applyFill="1" applyBorder="1" applyAlignment="1">
      <alignment horizontal="center" vertical="center" wrapText="1"/>
    </xf>
    <xf numFmtId="0" fontId="26" fillId="11" borderId="20" xfId="0" applyFont="1" applyFill="1" applyBorder="1" applyAlignment="1">
      <alignment horizontal="center" vertical="center" wrapText="1"/>
    </xf>
    <xf numFmtId="0" fontId="26" fillId="11" borderId="16"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11" borderId="69" xfId="0" applyFont="1" applyFill="1" applyBorder="1" applyAlignment="1">
      <alignment horizontal="center" vertical="center" wrapText="1"/>
    </xf>
    <xf numFmtId="0" fontId="26" fillId="11" borderId="49" xfId="0" applyFont="1" applyFill="1" applyBorder="1" applyAlignment="1">
      <alignment horizontal="center" vertical="center" wrapText="1"/>
    </xf>
    <xf numFmtId="0" fontId="26" fillId="11" borderId="60" xfId="0" applyFont="1" applyFill="1" applyBorder="1" applyAlignment="1">
      <alignment horizontal="center" vertical="center" wrapText="1"/>
    </xf>
    <xf numFmtId="0" fontId="26" fillId="11" borderId="63" xfId="0" applyFont="1" applyFill="1" applyBorder="1" applyAlignment="1">
      <alignment horizontal="center" vertical="center" wrapText="1"/>
    </xf>
    <xf numFmtId="0" fontId="26" fillId="11" borderId="19" xfId="0" applyFont="1" applyFill="1" applyBorder="1" applyAlignment="1">
      <alignment horizontal="center" vertical="center" wrapText="1"/>
    </xf>
    <xf numFmtId="0" fontId="33" fillId="12" borderId="56" xfId="0" applyFont="1" applyFill="1" applyBorder="1" applyAlignment="1">
      <alignment horizontal="left" vertical="center" wrapText="1"/>
    </xf>
    <xf numFmtId="0" fontId="33" fillId="12" borderId="10" xfId="0" applyFont="1" applyFill="1" applyBorder="1" applyAlignment="1">
      <alignment horizontal="left" vertical="center" wrapText="1"/>
    </xf>
    <xf numFmtId="0" fontId="33" fillId="12" borderId="52" xfId="0" applyFont="1" applyFill="1" applyBorder="1" applyAlignment="1">
      <alignment horizontal="left" vertical="center" wrapText="1"/>
    </xf>
    <xf numFmtId="0" fontId="26" fillId="10" borderId="47" xfId="0" applyFont="1" applyFill="1" applyBorder="1" applyAlignment="1">
      <alignment horizontal="left" vertical="justify" wrapText="1"/>
    </xf>
    <xf numFmtId="0" fontId="26" fillId="10" borderId="51" xfId="0" applyFont="1" applyFill="1" applyBorder="1" applyAlignment="1">
      <alignment horizontal="left" vertical="justify" wrapText="1"/>
    </xf>
    <xf numFmtId="0" fontId="26" fillId="10" borderId="80" xfId="0" applyFont="1" applyFill="1" applyBorder="1" applyAlignment="1">
      <alignment horizontal="left" vertical="justify" wrapText="1"/>
    </xf>
    <xf numFmtId="0" fontId="26" fillId="11" borderId="8" xfId="0" applyFont="1" applyFill="1" applyBorder="1" applyAlignment="1">
      <alignment horizontal="center" vertical="center" wrapText="1"/>
    </xf>
    <xf numFmtId="0" fontId="26" fillId="11" borderId="44" xfId="0" applyFont="1" applyFill="1" applyBorder="1" applyAlignment="1">
      <alignment horizontal="center" vertical="center" wrapText="1"/>
    </xf>
    <xf numFmtId="0" fontId="26" fillId="11" borderId="7" xfId="0" applyFont="1" applyFill="1" applyBorder="1" applyAlignment="1">
      <alignment horizontal="center" vertical="center" wrapText="1"/>
    </xf>
    <xf numFmtId="0" fontId="33" fillId="0" borderId="5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56" xfId="0" applyFont="1" applyBorder="1" applyAlignment="1">
      <alignment horizontal="center"/>
    </xf>
    <xf numFmtId="0" fontId="33" fillId="0" borderId="10" xfId="0" applyFont="1" applyBorder="1" applyAlignment="1">
      <alignment horizontal="center"/>
    </xf>
    <xf numFmtId="9" fontId="8" fillId="0" borderId="49"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33" fillId="12" borderId="77" xfId="0" applyFont="1" applyFill="1" applyBorder="1" applyAlignment="1">
      <alignment horizontal="center" vertical="center" wrapText="1"/>
    </xf>
    <xf numFmtId="0" fontId="33" fillId="12" borderId="78" xfId="0" applyFont="1" applyFill="1" applyBorder="1" applyAlignment="1">
      <alignment horizontal="center" vertical="center" wrapText="1"/>
    </xf>
    <xf numFmtId="0" fontId="33" fillId="12" borderId="21" xfId="0" applyFont="1" applyFill="1" applyBorder="1" applyAlignment="1">
      <alignment horizontal="center" vertical="center" wrapText="1"/>
    </xf>
    <xf numFmtId="0" fontId="33" fillId="0" borderId="76" xfId="0" applyFont="1" applyBorder="1" applyAlignment="1" applyProtection="1">
      <alignment horizontal="center" vertical="center" wrapText="1"/>
      <protection locked="0"/>
    </xf>
    <xf numFmtId="0" fontId="33" fillId="0" borderId="50" xfId="0" applyFont="1" applyBorder="1" applyAlignment="1" applyProtection="1">
      <alignment horizontal="center" vertical="center" wrapText="1"/>
      <protection locked="0"/>
    </xf>
    <xf numFmtId="0" fontId="33" fillId="0" borderId="40" xfId="0" applyFont="1" applyBorder="1" applyAlignment="1" applyProtection="1">
      <alignment horizontal="center" vertical="center" wrapText="1"/>
      <protection locked="0"/>
    </xf>
    <xf numFmtId="0" fontId="26" fillId="13" borderId="47" xfId="0" applyFont="1" applyFill="1" applyBorder="1" applyAlignment="1">
      <alignment horizontal="center" vertical="center" wrapText="1"/>
    </xf>
    <xf numFmtId="0" fontId="26" fillId="13" borderId="43" xfId="0" applyFont="1" applyFill="1" applyBorder="1" applyAlignment="1">
      <alignment horizontal="left" vertical="center" wrapText="1"/>
    </xf>
    <xf numFmtId="0" fontId="26" fillId="13" borderId="51" xfId="0" applyFont="1" applyFill="1" applyBorder="1" applyAlignment="1">
      <alignment horizontal="left" vertical="center" wrapText="1"/>
    </xf>
    <xf numFmtId="0" fontId="26" fillId="13" borderId="39" xfId="0" applyFont="1" applyFill="1" applyBorder="1" applyAlignment="1">
      <alignment horizontal="left" vertical="center" wrapText="1"/>
    </xf>
    <xf numFmtId="0" fontId="26" fillId="13" borderId="45" xfId="0" applyFont="1" applyFill="1" applyBorder="1" applyAlignment="1">
      <alignment horizontal="center" vertical="center" wrapText="1"/>
    </xf>
    <xf numFmtId="0" fontId="26" fillId="13" borderId="50" xfId="0" applyFont="1" applyFill="1" applyBorder="1" applyAlignment="1">
      <alignment horizontal="center" vertical="center" wrapText="1"/>
    </xf>
    <xf numFmtId="0" fontId="26" fillId="13" borderId="22" xfId="0" applyFont="1" applyFill="1" applyBorder="1" applyAlignment="1">
      <alignment horizontal="center" vertical="center" wrapText="1"/>
    </xf>
    <xf numFmtId="1" fontId="33" fillId="12" borderId="9" xfId="0" applyNumberFormat="1" applyFont="1" applyFill="1" applyBorder="1" applyAlignment="1">
      <alignment horizontal="center" vertical="center" wrapText="1"/>
    </xf>
    <xf numFmtId="0" fontId="33" fillId="12" borderId="9" xfId="0" applyFont="1" applyFill="1" applyBorder="1" applyAlignment="1">
      <alignment horizontal="center" vertical="center" wrapText="1"/>
    </xf>
    <xf numFmtId="1" fontId="33" fillId="12" borderId="38" xfId="0"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60" fillId="0" borderId="45" xfId="0" applyFont="1" applyBorder="1" applyAlignment="1" applyProtection="1">
      <alignment horizontal="left" vertical="center" wrapText="1"/>
      <protection locked="0"/>
    </xf>
    <xf numFmtId="0" fontId="60" fillId="0" borderId="50" xfId="0" applyFont="1" applyBorder="1" applyAlignment="1" applyProtection="1">
      <alignment horizontal="left" vertical="center" wrapText="1"/>
      <protection locked="0"/>
    </xf>
    <xf numFmtId="0" fontId="60" fillId="0" borderId="40" xfId="0" applyFont="1" applyBorder="1" applyAlignment="1" applyProtection="1">
      <alignment horizontal="left" vertical="center" wrapText="1"/>
      <protection locked="0"/>
    </xf>
    <xf numFmtId="0" fontId="33" fillId="0" borderId="8" xfId="0" applyFont="1" applyBorder="1" applyAlignment="1" applyProtection="1">
      <alignment horizontal="left" wrapText="1"/>
      <protection locked="0"/>
    </xf>
    <xf numFmtId="0" fontId="33" fillId="0" borderId="7" xfId="0" applyFont="1" applyBorder="1" applyAlignment="1" applyProtection="1">
      <alignment horizontal="left" wrapText="1"/>
      <protection locked="0"/>
    </xf>
    <xf numFmtId="0" fontId="33" fillId="0" borderId="44" xfId="0" applyFont="1" applyBorder="1" applyAlignment="1" applyProtection="1">
      <alignment horizontal="left" wrapText="1"/>
      <protection locked="0"/>
    </xf>
    <xf numFmtId="0" fontId="8" fillId="0" borderId="57"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8"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3" fillId="0" borderId="66" xfId="0" applyFont="1" applyBorder="1" applyAlignment="1" applyProtection="1">
      <alignment horizontal="left" wrapText="1"/>
      <protection locked="0"/>
    </xf>
    <xf numFmtId="0" fontId="33" fillId="0" borderId="41" xfId="0" applyFont="1" applyBorder="1" applyAlignment="1" applyProtection="1">
      <alignment horizontal="left" wrapText="1"/>
      <protection locked="0"/>
    </xf>
    <xf numFmtId="0" fontId="8" fillId="0" borderId="76"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33" fillId="0" borderId="8" xfId="0" applyFont="1" applyBorder="1" applyAlignment="1" applyProtection="1">
      <alignment horizontal="center" vertical="center" wrapText="1"/>
      <protection locked="0"/>
    </xf>
    <xf numFmtId="0" fontId="33" fillId="0" borderId="44" xfId="0" applyFont="1" applyBorder="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33" fillId="12" borderId="38" xfId="0" applyFont="1" applyFill="1" applyBorder="1" applyAlignment="1">
      <alignment horizontal="center" vertical="center" wrapText="1"/>
    </xf>
    <xf numFmtId="0" fontId="33" fillId="0" borderId="76" xfId="0" applyFont="1" applyBorder="1" applyAlignment="1" applyProtection="1">
      <alignment horizontal="left" wrapText="1"/>
      <protection locked="0"/>
    </xf>
    <xf numFmtId="0" fontId="33" fillId="0" borderId="40" xfId="0" applyFont="1" applyBorder="1" applyAlignment="1" applyProtection="1">
      <alignment horizontal="left" wrapText="1"/>
      <protection locked="0"/>
    </xf>
    <xf numFmtId="0" fontId="55" fillId="0" borderId="17" xfId="0" applyFont="1" applyBorder="1" applyAlignment="1" applyProtection="1">
      <alignment horizontal="left" vertical="center" wrapText="1"/>
      <protection locked="0"/>
    </xf>
    <xf numFmtId="0" fontId="55" fillId="0" borderId="4" xfId="0" applyFont="1" applyBorder="1" applyAlignment="1" applyProtection="1">
      <alignment horizontal="left" vertical="center" wrapText="1"/>
      <protection locked="0"/>
    </xf>
    <xf numFmtId="0" fontId="55" fillId="0" borderId="60" xfId="0" applyFont="1" applyBorder="1" applyAlignment="1" applyProtection="1">
      <alignment horizontal="left" vertical="center" wrapText="1"/>
      <protection locked="0"/>
    </xf>
    <xf numFmtId="0" fontId="55" fillId="0" borderId="67" xfId="0" applyFont="1" applyBorder="1" applyAlignment="1" applyProtection="1">
      <alignment horizontal="left" vertical="center" wrapText="1"/>
      <protection locked="0"/>
    </xf>
    <xf numFmtId="0" fontId="48" fillId="0" borderId="10" xfId="0" applyFont="1" applyBorder="1" applyAlignment="1" applyProtection="1">
      <alignment horizontal="center" vertical="center" wrapText="1"/>
      <protection locked="0"/>
    </xf>
    <xf numFmtId="0" fontId="48" fillId="0" borderId="9" xfId="0" applyFont="1" applyBorder="1" applyAlignment="1" applyProtection="1">
      <alignment horizontal="center" vertical="center" wrapText="1"/>
      <protection locked="0"/>
    </xf>
    <xf numFmtId="0" fontId="55" fillId="0" borderId="10" xfId="0" applyFont="1" applyBorder="1" applyAlignment="1" applyProtection="1">
      <alignment horizontal="left" vertical="center" wrapText="1"/>
      <protection locked="0"/>
    </xf>
    <xf numFmtId="0" fontId="55" fillId="0" borderId="9" xfId="0" applyFont="1" applyBorder="1" applyAlignment="1" applyProtection="1">
      <alignment horizontal="left" vertical="center" wrapText="1"/>
      <protection locked="0"/>
    </xf>
    <xf numFmtId="0" fontId="55" fillId="0" borderId="10"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14" fontId="55" fillId="0" borderId="10" xfId="0" applyNumberFormat="1" applyFont="1" applyBorder="1" applyAlignment="1" applyProtection="1">
      <alignment horizontal="center" vertical="center" wrapText="1"/>
      <protection locked="0"/>
    </xf>
    <xf numFmtId="14" fontId="55" fillId="0" borderId="9" xfId="0" applyNumberFormat="1" applyFont="1" applyBorder="1" applyAlignment="1" applyProtection="1">
      <alignment horizontal="center" vertical="center" wrapText="1"/>
      <protection locked="0"/>
    </xf>
    <xf numFmtId="9" fontId="55" fillId="0" borderId="10" xfId="0" applyNumberFormat="1" applyFont="1" applyBorder="1" applyAlignment="1" applyProtection="1">
      <alignment horizontal="center" vertical="center" wrapText="1"/>
      <protection locked="0"/>
    </xf>
    <xf numFmtId="9" fontId="55" fillId="0" borderId="9" xfId="0" applyNumberFormat="1" applyFont="1" applyBorder="1" applyAlignment="1" applyProtection="1">
      <alignment horizontal="center" vertical="center" wrapText="1"/>
      <protection locked="0"/>
    </xf>
    <xf numFmtId="0" fontId="48" fillId="0" borderId="43" xfId="0" applyFont="1" applyBorder="1" applyAlignment="1" applyProtection="1">
      <alignment horizontal="left" vertical="center" wrapText="1"/>
      <protection locked="0"/>
    </xf>
    <xf numFmtId="0" fontId="48" fillId="0" borderId="80" xfId="0" applyFont="1" applyBorder="1" applyAlignment="1" applyProtection="1">
      <alignment horizontal="left" vertical="center" wrapText="1"/>
      <protection locked="0"/>
    </xf>
    <xf numFmtId="0" fontId="48" fillId="0" borderId="17" xfId="0" applyFont="1" applyBorder="1" applyAlignment="1" applyProtection="1">
      <alignment horizontal="left" vertical="center" wrapText="1"/>
      <protection locked="0"/>
    </xf>
    <xf numFmtId="0" fontId="48" fillId="0" borderId="4" xfId="0" applyFont="1" applyBorder="1" applyAlignment="1" applyProtection="1">
      <alignment horizontal="left" vertical="center" wrapText="1"/>
      <protection locked="0"/>
    </xf>
    <xf numFmtId="0" fontId="48" fillId="0" borderId="60" xfId="0" applyFont="1" applyBorder="1" applyAlignment="1" applyProtection="1">
      <alignment horizontal="left" vertical="center" wrapText="1"/>
      <protection locked="0"/>
    </xf>
    <xf numFmtId="0" fontId="48" fillId="0" borderId="67" xfId="0" applyFont="1" applyBorder="1" applyAlignment="1" applyProtection="1">
      <alignment horizontal="left" vertical="center" wrapText="1"/>
      <protection locked="0"/>
    </xf>
    <xf numFmtId="0" fontId="48" fillId="0" borderId="38" xfId="0" applyFont="1" applyBorder="1" applyAlignment="1" applyProtection="1">
      <alignment horizontal="center" vertical="center" wrapText="1"/>
      <protection locked="0"/>
    </xf>
    <xf numFmtId="0" fontId="48" fillId="0" borderId="38" xfId="0" applyFont="1" applyBorder="1" applyAlignment="1" applyProtection="1">
      <alignment horizontal="left" vertical="center" wrapText="1"/>
      <protection locked="0"/>
    </xf>
    <xf numFmtId="0" fontId="48" fillId="0" borderId="10" xfId="0" applyFont="1" applyBorder="1" applyAlignment="1" applyProtection="1">
      <alignment horizontal="left" vertical="center" wrapText="1"/>
      <protection locked="0"/>
    </xf>
    <xf numFmtId="0" fontId="48" fillId="0" borderId="9" xfId="0" applyFont="1" applyBorder="1" applyAlignment="1" applyProtection="1">
      <alignment horizontal="left" vertical="center" wrapText="1"/>
      <protection locked="0"/>
    </xf>
    <xf numFmtId="0" fontId="33" fillId="12" borderId="38" xfId="0" applyFont="1" applyFill="1" applyBorder="1" applyAlignment="1">
      <alignment horizontal="left" vertical="center" wrapText="1"/>
    </xf>
    <xf numFmtId="0" fontId="33" fillId="12" borderId="9" xfId="0" applyFont="1" applyFill="1" applyBorder="1" applyAlignment="1">
      <alignment horizontal="left" vertical="center" wrapText="1"/>
    </xf>
    <xf numFmtId="0" fontId="48" fillId="0" borderId="52" xfId="0" applyFont="1" applyBorder="1" applyAlignment="1" applyProtection="1">
      <alignment horizontal="center" vertical="center" wrapText="1"/>
      <protection locked="0"/>
    </xf>
    <xf numFmtId="0" fontId="26" fillId="0" borderId="66" xfId="0" applyFont="1" applyBorder="1" applyAlignment="1">
      <alignment horizontal="left" wrapText="1"/>
    </xf>
    <xf numFmtId="0" fontId="26" fillId="0" borderId="62" xfId="0" applyFont="1" applyBorder="1" applyAlignment="1">
      <alignment horizontal="left" wrapText="1"/>
    </xf>
    <xf numFmtId="0" fontId="26" fillId="0" borderId="24" xfId="0" applyFont="1" applyBorder="1" applyAlignment="1">
      <alignment horizontal="left" wrapText="1"/>
    </xf>
    <xf numFmtId="0" fontId="26" fillId="0" borderId="8" xfId="0" applyFont="1" applyBorder="1" applyAlignment="1">
      <alignment horizontal="left" wrapText="1"/>
    </xf>
    <xf numFmtId="0" fontId="26" fillId="0" borderId="44" xfId="0" applyFont="1" applyBorder="1" applyAlignment="1">
      <alignment horizontal="left" wrapText="1"/>
    </xf>
    <xf numFmtId="0" fontId="26" fillId="0" borderId="23" xfId="0" applyFont="1" applyBorder="1" applyAlignment="1">
      <alignment horizontal="left" wrapText="1"/>
    </xf>
    <xf numFmtId="0" fontId="26" fillId="0" borderId="8" xfId="0" applyFont="1" applyBorder="1" applyAlignment="1">
      <alignment horizontal="left"/>
    </xf>
    <xf numFmtId="0" fontId="26" fillId="0" borderId="7" xfId="0" applyFont="1" applyBorder="1" applyAlignment="1">
      <alignment horizontal="left"/>
    </xf>
    <xf numFmtId="0" fontId="1" fillId="0" borderId="66" xfId="0" applyFont="1" applyBorder="1" applyAlignment="1">
      <alignment horizontal="left" vertical="center" wrapText="1"/>
    </xf>
    <xf numFmtId="0" fontId="1" fillId="0" borderId="62" xfId="0" applyFont="1" applyBorder="1" applyAlignment="1">
      <alignment horizontal="left" vertical="center" wrapText="1"/>
    </xf>
    <xf numFmtId="0" fontId="1" fillId="0" borderId="41" xfId="0" applyFont="1" applyBorder="1" applyAlignment="1">
      <alignment horizontal="left" vertical="center" wrapText="1"/>
    </xf>
    <xf numFmtId="0" fontId="54" fillId="0" borderId="77" xfId="0" applyFont="1" applyBorder="1" applyAlignment="1">
      <alignment horizontal="center" vertical="center"/>
    </xf>
    <xf numFmtId="0" fontId="54" fillId="0" borderId="78" xfId="0" applyFont="1" applyBorder="1" applyAlignment="1">
      <alignment horizontal="center" vertical="center"/>
    </xf>
    <xf numFmtId="0" fontId="54" fillId="0" borderId="21" xfId="0" applyFont="1" applyBorder="1" applyAlignment="1">
      <alignment horizontal="center" vertical="center"/>
    </xf>
    <xf numFmtId="0" fontId="26" fillId="0" borderId="8" xfId="0" applyFont="1" applyBorder="1" applyAlignment="1">
      <alignment horizontal="center" vertical="center"/>
    </xf>
    <xf numFmtId="0" fontId="26" fillId="0" borderId="44" xfId="0" applyFont="1" applyBorder="1" applyAlignment="1">
      <alignment horizontal="center" vertical="center"/>
    </xf>
    <xf numFmtId="0" fontId="26" fillId="0" borderId="23" xfId="0" applyFont="1" applyBorder="1" applyAlignment="1">
      <alignment horizontal="center" vertical="center"/>
    </xf>
    <xf numFmtId="0" fontId="33" fillId="12" borderId="9" xfId="0" applyFont="1" applyFill="1" applyBorder="1" applyAlignment="1">
      <alignment horizontal="justify" vertical="center" wrapText="1"/>
    </xf>
    <xf numFmtId="0" fontId="33" fillId="0" borderId="45" xfId="0" applyFont="1" applyBorder="1" applyAlignment="1">
      <alignment horizontal="left" vertical="top"/>
    </xf>
    <xf numFmtId="0" fontId="33" fillId="0" borderId="22" xfId="0" applyFont="1" applyBorder="1" applyAlignment="1">
      <alignment horizontal="left" vertical="top"/>
    </xf>
    <xf numFmtId="0" fontId="33" fillId="0" borderId="46" xfId="0" applyFont="1" applyBorder="1" applyAlignment="1">
      <alignment horizontal="left" vertical="top"/>
    </xf>
    <xf numFmtId="0" fontId="33" fillId="0" borderId="23" xfId="0" applyFont="1" applyBorder="1" applyAlignment="1">
      <alignment horizontal="left" vertical="top"/>
    </xf>
    <xf numFmtId="0" fontId="33" fillId="0" borderId="57" xfId="0" applyFont="1" applyBorder="1" applyAlignment="1">
      <alignment horizontal="left" vertical="top"/>
    </xf>
    <xf numFmtId="0" fontId="33" fillId="0" borderId="24" xfId="0" applyFont="1" applyBorder="1" applyAlignment="1">
      <alignment horizontal="left" vertical="top"/>
    </xf>
    <xf numFmtId="0" fontId="26" fillId="0" borderId="76" xfId="0" applyFont="1" applyBorder="1" applyAlignment="1">
      <alignment horizontal="center" vertical="center"/>
    </xf>
    <xf numFmtId="0" fontId="26" fillId="0" borderId="50" xfId="0" applyFont="1" applyBorder="1" applyAlignment="1">
      <alignment horizontal="center" vertical="center"/>
    </xf>
    <xf numFmtId="0" fontId="26" fillId="0" borderId="22" xfId="0" applyFont="1" applyBorder="1" applyAlignment="1">
      <alignment horizontal="center" vertical="center"/>
    </xf>
    <xf numFmtId="0" fontId="33" fillId="10" borderId="15" xfId="0" applyFont="1" applyFill="1" applyBorder="1" applyAlignment="1">
      <alignment horizontal="left" vertical="center" wrapText="1"/>
    </xf>
    <xf numFmtId="0" fontId="33" fillId="10" borderId="0" xfId="0" applyFont="1" applyFill="1" applyBorder="1" applyAlignment="1">
      <alignment horizontal="left" vertical="center" wrapText="1"/>
    </xf>
    <xf numFmtId="0" fontId="33" fillId="10" borderId="16" xfId="0" applyFont="1" applyFill="1" applyBorder="1" applyAlignment="1">
      <alignment horizontal="left" vertical="center" wrapText="1"/>
    </xf>
    <xf numFmtId="0" fontId="33" fillId="10" borderId="1" xfId="0" applyFont="1" applyFill="1" applyBorder="1" applyAlignment="1">
      <alignment horizontal="left" vertical="center" wrapText="1"/>
    </xf>
    <xf numFmtId="0" fontId="33" fillId="0" borderId="62" xfId="0" applyFont="1" applyBorder="1" applyAlignment="1" applyProtection="1">
      <alignment horizontal="left" wrapText="1"/>
      <protection locked="0"/>
    </xf>
    <xf numFmtId="0" fontId="26" fillId="0" borderId="76" xfId="0" applyFont="1" applyBorder="1" applyAlignment="1">
      <alignment horizontal="center" vertical="center" wrapText="1"/>
    </xf>
    <xf numFmtId="0" fontId="26" fillId="0" borderId="40" xfId="0" applyFont="1" applyBorder="1" applyAlignment="1">
      <alignment horizontal="center" vertical="center" wrapText="1"/>
    </xf>
    <xf numFmtId="0" fontId="26" fillId="13" borderId="40" xfId="0" applyFont="1" applyFill="1" applyBorder="1" applyAlignment="1">
      <alignment horizontal="center" vertical="center" wrapText="1"/>
    </xf>
    <xf numFmtId="0" fontId="26" fillId="13" borderId="43" xfId="0" applyFont="1" applyFill="1" applyBorder="1" applyAlignment="1">
      <alignment horizontal="center" vertical="center"/>
    </xf>
    <xf numFmtId="0" fontId="26" fillId="13" borderId="39" xfId="0" applyFont="1" applyFill="1" applyBorder="1" applyAlignment="1">
      <alignment horizontal="center" vertical="center"/>
    </xf>
    <xf numFmtId="0" fontId="26" fillId="0" borderId="7" xfId="0" applyFont="1" applyBorder="1" applyAlignment="1">
      <alignment horizontal="center" vertical="center"/>
    </xf>
    <xf numFmtId="0" fontId="26" fillId="0" borderId="66" xfId="0" applyFont="1" applyBorder="1" applyAlignment="1">
      <alignment horizontal="left"/>
    </xf>
    <xf numFmtId="0" fontId="26" fillId="0" borderId="41" xfId="0" applyFont="1" applyBorder="1" applyAlignment="1">
      <alignment horizontal="left"/>
    </xf>
    <xf numFmtId="0" fontId="48" fillId="0" borderId="52" xfId="0" applyFont="1" applyBorder="1" applyAlignment="1" applyProtection="1">
      <alignment horizontal="left" vertical="center" wrapText="1"/>
      <protection locked="0"/>
    </xf>
    <xf numFmtId="0" fontId="33" fillId="12" borderId="74" xfId="0" applyFont="1" applyFill="1" applyBorder="1" applyAlignment="1">
      <alignment horizontal="center" vertical="center" wrapText="1"/>
    </xf>
    <xf numFmtId="0" fontId="1" fillId="0" borderId="8" xfId="0" applyFont="1" applyBorder="1" applyAlignment="1">
      <alignment horizontal="left" vertical="center" wrapText="1"/>
    </xf>
    <xf numFmtId="0" fontId="1" fillId="0" borderId="44" xfId="0" applyFont="1" applyBorder="1" applyAlignment="1">
      <alignment horizontal="left" vertical="center" wrapText="1"/>
    </xf>
    <xf numFmtId="0" fontId="1" fillId="0" borderId="7" xfId="0" applyFont="1" applyBorder="1" applyAlignment="1">
      <alignment horizontal="left" vertical="center" wrapText="1"/>
    </xf>
    <xf numFmtId="0" fontId="26" fillId="13" borderId="76" xfId="0" applyFont="1" applyFill="1" applyBorder="1" applyAlignment="1">
      <alignment horizontal="center" vertical="center" wrapText="1"/>
    </xf>
    <xf numFmtId="0" fontId="26" fillId="13" borderId="80" xfId="0" applyFont="1" applyFill="1" applyBorder="1" applyAlignment="1">
      <alignment horizontal="center" vertical="center" wrapText="1"/>
    </xf>
    <xf numFmtId="0" fontId="26" fillId="0" borderId="76" xfId="0" applyFont="1" applyBorder="1" applyAlignment="1">
      <alignment horizontal="left" wrapText="1"/>
    </xf>
    <xf numFmtId="0" fontId="26" fillId="0" borderId="50" xfId="0" applyFont="1" applyBorder="1" applyAlignment="1">
      <alignment horizontal="left" wrapText="1"/>
    </xf>
    <xf numFmtId="0" fontId="26" fillId="0" borderId="22" xfId="0" applyFont="1" applyBorder="1" applyAlignment="1">
      <alignment horizontal="left" wrapText="1"/>
    </xf>
    <xf numFmtId="0" fontId="48" fillId="0" borderId="79" xfId="0" applyFont="1" applyBorder="1" applyAlignment="1" applyProtection="1">
      <alignment horizontal="left" vertical="center" wrapText="1"/>
      <protection locked="0"/>
    </xf>
    <xf numFmtId="0" fontId="48" fillId="0" borderId="5" xfId="0" applyFont="1" applyBorder="1" applyAlignment="1" applyProtection="1">
      <alignment horizontal="left" vertical="center" wrapText="1"/>
      <protection locked="0"/>
    </xf>
    <xf numFmtId="0" fontId="34" fillId="0" borderId="42" xfId="0" applyFont="1" applyBorder="1" applyAlignment="1">
      <alignment horizontal="center" vertical="center"/>
    </xf>
    <xf numFmtId="0" fontId="26" fillId="18" borderId="45" xfId="0" applyFont="1" applyFill="1" applyBorder="1" applyAlignment="1">
      <alignment horizontal="center" vertical="center"/>
    </xf>
    <xf numFmtId="0" fontId="26" fillId="18" borderId="50" xfId="0" applyFont="1" applyFill="1" applyBorder="1" applyAlignment="1">
      <alignment horizontal="center" vertical="center"/>
    </xf>
    <xf numFmtId="0" fontId="26" fillId="18" borderId="22" xfId="0" applyFont="1" applyFill="1" applyBorder="1" applyAlignment="1">
      <alignment horizontal="center" vertical="center"/>
    </xf>
    <xf numFmtId="0" fontId="33" fillId="10" borderId="0"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1" xfId="0" applyFont="1" applyFill="1" applyBorder="1" applyAlignment="1">
      <alignment horizontal="center" vertical="center" wrapText="1"/>
    </xf>
    <xf numFmtId="0" fontId="33" fillId="10" borderId="5" xfId="0" applyFont="1" applyFill="1" applyBorder="1" applyAlignment="1">
      <alignment horizontal="center" vertical="center" wrapText="1"/>
    </xf>
    <xf numFmtId="0" fontId="26" fillId="11" borderId="43" xfId="0" applyFont="1" applyFill="1" applyBorder="1" applyAlignment="1">
      <alignment horizontal="center" vertical="center" wrapText="1"/>
    </xf>
    <xf numFmtId="0" fontId="26" fillId="11" borderId="80" xfId="0" applyFont="1" applyFill="1" applyBorder="1" applyAlignment="1">
      <alignment horizontal="center" vertical="center" wrapText="1"/>
    </xf>
    <xf numFmtId="0" fontId="26" fillId="11" borderId="17" xfId="0" applyFont="1" applyFill="1" applyBorder="1" applyAlignment="1">
      <alignment horizontal="center" vertical="center" wrapText="1"/>
    </xf>
    <xf numFmtId="0" fontId="26" fillId="11" borderId="4" xfId="0" applyFont="1" applyFill="1" applyBorder="1" applyAlignment="1">
      <alignment horizontal="center" vertical="center" wrapText="1"/>
    </xf>
    <xf numFmtId="0" fontId="26" fillId="11" borderId="76" xfId="0" applyFont="1" applyFill="1" applyBorder="1" applyAlignment="1">
      <alignment horizontal="center" vertical="center" wrapText="1"/>
    </xf>
    <xf numFmtId="0" fontId="26" fillId="11" borderId="50" xfId="0" applyFont="1" applyFill="1" applyBorder="1" applyAlignment="1">
      <alignment horizontal="center" vertical="center" wrapText="1"/>
    </xf>
    <xf numFmtId="0" fontId="26" fillId="11" borderId="22" xfId="0" applyFont="1" applyFill="1" applyBorder="1" applyAlignment="1">
      <alignment horizontal="center" vertical="center" wrapText="1"/>
    </xf>
    <xf numFmtId="0" fontId="26" fillId="18" borderId="45" xfId="0" applyFont="1" applyFill="1" applyBorder="1" applyAlignment="1">
      <alignment horizontal="left" vertical="center" wrapText="1"/>
    </xf>
    <xf numFmtId="0" fontId="26" fillId="18" borderId="50" xfId="0" applyFont="1" applyFill="1" applyBorder="1" applyAlignment="1">
      <alignment horizontal="left" vertical="center" wrapText="1"/>
    </xf>
    <xf numFmtId="0" fontId="26" fillId="18" borderId="22" xfId="0" applyFont="1" applyFill="1" applyBorder="1" applyAlignment="1">
      <alignment horizontal="left" vertical="center" wrapText="1"/>
    </xf>
    <xf numFmtId="0" fontId="61" fillId="0" borderId="76" xfId="0" applyFont="1" applyBorder="1" applyAlignment="1">
      <alignment horizontal="left" vertical="center" wrapText="1"/>
    </xf>
    <xf numFmtId="0" fontId="61" fillId="0" borderId="50" xfId="0" applyFont="1" applyBorder="1" applyAlignment="1">
      <alignment horizontal="left" vertical="center" wrapText="1"/>
    </xf>
    <xf numFmtId="0" fontId="61" fillId="0" borderId="40" xfId="0" applyFont="1" applyBorder="1" applyAlignment="1">
      <alignment horizontal="left" vertical="center" wrapText="1"/>
    </xf>
    <xf numFmtId="0" fontId="33" fillId="12" borderId="5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23" fillId="13" borderId="36" xfId="0" applyFont="1" applyFill="1" applyBorder="1" applyAlignment="1">
      <alignment horizontal="center" vertical="center" wrapText="1"/>
    </xf>
    <xf numFmtId="0" fontId="23" fillId="13" borderId="15" xfId="0" applyFont="1" applyFill="1" applyBorder="1" applyAlignment="1">
      <alignment horizontal="center" vertical="center" wrapText="1"/>
    </xf>
    <xf numFmtId="0" fontId="23" fillId="13" borderId="6" xfId="0" applyFont="1" applyFill="1" applyBorder="1" applyAlignment="1">
      <alignment horizontal="center" vertical="center" wrapText="1"/>
    </xf>
    <xf numFmtId="0" fontId="23" fillId="13" borderId="48" xfId="0" applyFont="1" applyFill="1" applyBorder="1" applyAlignment="1">
      <alignment horizontal="center" vertical="center" wrapText="1"/>
    </xf>
    <xf numFmtId="0" fontId="23" fillId="13" borderId="42" xfId="0" applyFont="1" applyFill="1" applyBorder="1" applyAlignment="1">
      <alignment horizontal="center" vertical="center" wrapText="1"/>
    </xf>
    <xf numFmtId="0" fontId="23" fillId="13" borderId="11" xfId="0" applyFont="1" applyFill="1" applyBorder="1" applyAlignment="1">
      <alignment horizontal="center" vertical="center" wrapText="1"/>
    </xf>
    <xf numFmtId="0" fontId="25" fillId="7" borderId="56"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wrapText="1"/>
    </xf>
    <xf numFmtId="0" fontId="4"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3" fillId="13" borderId="2" xfId="0" applyFont="1" applyFill="1" applyBorder="1" applyAlignment="1">
      <alignment horizontal="center" vertical="center"/>
    </xf>
    <xf numFmtId="0" fontId="3" fillId="0" borderId="2" xfId="0" applyFont="1" applyBorder="1" applyAlignment="1">
      <alignment horizontal="center" vertical="center"/>
    </xf>
    <xf numFmtId="0" fontId="24" fillId="13" borderId="9" xfId="0" applyFont="1" applyFill="1" applyBorder="1" applyAlignment="1">
      <alignment horizontal="center" vertical="center" wrapText="1"/>
    </xf>
  </cellXfs>
  <cellStyles count="5">
    <cellStyle name="Normal" xfId="0" builtinId="0"/>
    <cellStyle name="Normal 2" xfId="2"/>
    <cellStyle name="Percent 2" xfId="1"/>
    <cellStyle name="Porcentaje" xfId="4" builtinId="5"/>
    <cellStyle name="Porcentaje 2" xfId="3"/>
  </cellStyles>
  <dxfs count="426">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theme="5" tint="-0.24994659260841701"/>
        </patternFill>
      </fill>
    </dxf>
    <dxf>
      <fill>
        <patternFill>
          <bgColor rgb="FF00B050"/>
        </patternFill>
      </fill>
    </dxf>
    <dxf>
      <fill>
        <patternFill>
          <bgColor rgb="FFA50021"/>
        </patternFill>
      </fill>
    </dxf>
    <dxf>
      <fill>
        <patternFill patternType="solid">
          <bgColor rgb="FF8E0000"/>
        </patternFill>
      </fill>
    </dxf>
    <dxf>
      <font>
        <color auto="1"/>
      </font>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theme="5" tint="-0.24994659260841701"/>
        </patternFill>
      </fill>
    </dxf>
    <dxf>
      <fill>
        <patternFill>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1</xdr:row>
      <xdr:rowOff>47625</xdr:rowOff>
    </xdr:from>
    <xdr:to>
      <xdr:col>1</xdr:col>
      <xdr:colOff>1266825</xdr:colOff>
      <xdr:row>4</xdr:row>
      <xdr:rowOff>238125</xdr:rowOff>
    </xdr:to>
    <xdr:pic>
      <xdr:nvPicPr>
        <xdr:cNvPr id="2" name="Picture 2" descr="D:\Manual de Identidad Corporativa\Manual JPG\MANUAL ANI FINAL PRIMERA PARTE-02.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609600" y="314325"/>
          <a:ext cx="9048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209550</xdr:colOff>
      <xdr:row>3</xdr:row>
      <xdr:rowOff>47625</xdr:rowOff>
    </xdr:from>
    <xdr:to>
      <xdr:col>2</xdr:col>
      <xdr:colOff>1409700</xdr:colOff>
      <xdr:row>6</xdr:row>
      <xdr:rowOff>247650</xdr:rowOff>
    </xdr:to>
    <xdr:pic>
      <xdr:nvPicPr>
        <xdr:cNvPr id="35396" name="Picture 2" descr="D:\Manual de Identidad Corporativa\Manual JPG\MANUAL ANI FINAL PRIMERA PARTE-02.jpg">
          <a:extLst>
            <a:ext uri="{FF2B5EF4-FFF2-40B4-BE49-F238E27FC236}">
              <a16:creationId xmlns:a16="http://schemas.microsoft.com/office/drawing/2014/main" id="{00000000-0008-0000-0100-0000448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1162050" y="742950"/>
          <a:ext cx="1200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3</xdr:row>
      <xdr:rowOff>85725</xdr:rowOff>
    </xdr:to>
    <xdr:pic>
      <xdr:nvPicPr>
        <xdr:cNvPr id="2" name="Picture 11" descr="colombia bn">
          <a:extLst>
            <a:ext uri="{FF2B5EF4-FFF2-40B4-BE49-F238E27FC236}">
              <a16:creationId xmlns:a16="http://schemas.microsoft.com/office/drawing/2014/main" id="{F54471AF-9F65-4C9D-B94E-1266A7574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431799</xdr:colOff>
      <xdr:row>0</xdr:row>
      <xdr:rowOff>2117</xdr:rowOff>
    </xdr:from>
    <xdr:to>
      <xdr:col>2</xdr:col>
      <xdr:colOff>1516591</xdr:colOff>
      <xdr:row>6</xdr:row>
      <xdr:rowOff>233892</xdr:rowOff>
    </xdr:to>
    <xdr:pic>
      <xdr:nvPicPr>
        <xdr:cNvPr id="3" name="Picture 2" descr="D:\Manual de Identidad Corporativa\Manual JPG\MANUAL ANI FINAL PRIMERA PARTE-02.jpg">
          <a:extLst>
            <a:ext uri="{FF2B5EF4-FFF2-40B4-BE49-F238E27FC236}">
              <a16:creationId xmlns:a16="http://schemas.microsoft.com/office/drawing/2014/main" id="{3C309D58-0E50-49A9-A85F-797F05A50D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4966" t="30461" r="25232" b="22282"/>
        <a:stretch>
          <a:fillRect/>
        </a:stretch>
      </xdr:blipFill>
      <xdr:spPr bwMode="auto">
        <a:xfrm>
          <a:off x="1565274" y="2117"/>
          <a:ext cx="1084792" cy="120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4</xdr:row>
      <xdr:rowOff>85725</xdr:rowOff>
    </xdr:to>
    <xdr:pic>
      <xdr:nvPicPr>
        <xdr:cNvPr id="43198" name="Picture 11" descr="colombia bn">
          <a:extLst>
            <a:ext uri="{FF2B5EF4-FFF2-40B4-BE49-F238E27FC236}">
              <a16:creationId xmlns:a16="http://schemas.microsoft.com/office/drawing/2014/main" id="{00000000-0008-0000-0300-0000BEA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61925"/>
          <a:ext cx="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304800</xdr:colOff>
      <xdr:row>1</xdr:row>
      <xdr:rowOff>171450</xdr:rowOff>
    </xdr:from>
    <xdr:to>
      <xdr:col>3</xdr:col>
      <xdr:colOff>285750</xdr:colOff>
      <xdr:row>4</xdr:row>
      <xdr:rowOff>171450</xdr:rowOff>
    </xdr:to>
    <xdr:pic>
      <xdr:nvPicPr>
        <xdr:cNvPr id="43199" name="Picture 2" descr="D:\Manual de Identidad Corporativa\Manual JPG\MANUAL ANI FINAL PRIMERA PARTE-02.jpg">
          <a:extLst>
            <a:ext uri="{FF2B5EF4-FFF2-40B4-BE49-F238E27FC236}">
              <a16:creationId xmlns:a16="http://schemas.microsoft.com/office/drawing/2014/main" id="{00000000-0008-0000-0300-0000BFA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966" t="30461" r="25232" b="22282"/>
        <a:stretch>
          <a:fillRect/>
        </a:stretch>
      </xdr:blipFill>
      <xdr:spPr bwMode="auto">
        <a:xfrm>
          <a:off x="485775" y="333375"/>
          <a:ext cx="10763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314325</xdr:colOff>
      <xdr:row>0</xdr:row>
      <xdr:rowOff>95250</xdr:rowOff>
    </xdr:from>
    <xdr:to>
      <xdr:col>2</xdr:col>
      <xdr:colOff>1381124</xdr:colOff>
      <xdr:row>7</xdr:row>
      <xdr:rowOff>179323</xdr:rowOff>
    </xdr:to>
    <xdr:pic>
      <xdr:nvPicPr>
        <xdr:cNvPr id="2" name="Picture 2" descr="D:\Manual de Identidad Corporativa\Manual JPG\MANUAL ANI FINAL PRIMERA PARTE-02.jpg">
          <a:extLst>
            <a:ext uri="{FF2B5EF4-FFF2-40B4-BE49-F238E27FC236}">
              <a16:creationId xmlns:a16="http://schemas.microsoft.com/office/drawing/2014/main" id="{F1DB1AEF-135F-426C-952F-A005A23FA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966" t="30461" r="25232" b="22282"/>
        <a:stretch>
          <a:fillRect/>
        </a:stretch>
      </xdr:blipFill>
      <xdr:spPr bwMode="auto">
        <a:xfrm>
          <a:off x="1533525" y="95250"/>
          <a:ext cx="1066799" cy="1293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704850</xdr:colOff>
      <xdr:row>4</xdr:row>
      <xdr:rowOff>114300</xdr:rowOff>
    </xdr:from>
    <xdr:to>
      <xdr:col>2</xdr:col>
      <xdr:colOff>0</xdr:colOff>
      <xdr:row>7</xdr:row>
      <xdr:rowOff>285750</xdr:rowOff>
    </xdr:to>
    <xdr:pic>
      <xdr:nvPicPr>
        <xdr:cNvPr id="45108" name="Picture 2" descr="D:\Manual de Identidad Corporativa\Manual JPG\MANUAL ANI FINAL PRIMERA PARTE-02.jpg">
          <a:extLst>
            <a:ext uri="{FF2B5EF4-FFF2-40B4-BE49-F238E27FC236}">
              <a16:creationId xmlns:a16="http://schemas.microsoft.com/office/drawing/2014/main" id="{00000000-0008-0000-0500-000034B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1152525" y="762000"/>
          <a:ext cx="16097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1343025</xdr:colOff>
      <xdr:row>5</xdr:row>
      <xdr:rowOff>95250</xdr:rowOff>
    </xdr:from>
    <xdr:to>
      <xdr:col>3</xdr:col>
      <xdr:colOff>419100</xdr:colOff>
      <xdr:row>8</xdr:row>
      <xdr:rowOff>95250</xdr:rowOff>
    </xdr:to>
    <xdr:pic>
      <xdr:nvPicPr>
        <xdr:cNvPr id="42175" name="Picture 2" descr="D:\Manual de Identidad Corporativa\Manual JPG\MANUAL ANI FINAL PRIMERA PARTE-02.jpg">
          <a:extLst>
            <a:ext uri="{FF2B5EF4-FFF2-40B4-BE49-F238E27FC236}">
              <a16:creationId xmlns:a16="http://schemas.microsoft.com/office/drawing/2014/main" id="{00000000-0008-0000-0600-0000BFA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2371725" y="495300"/>
          <a:ext cx="1200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314325</xdr:colOff>
      <xdr:row>1</xdr:row>
      <xdr:rowOff>95250</xdr:rowOff>
    </xdr:from>
    <xdr:to>
      <xdr:col>3</xdr:col>
      <xdr:colOff>590550</xdr:colOff>
      <xdr:row>4</xdr:row>
      <xdr:rowOff>266700</xdr:rowOff>
    </xdr:to>
    <xdr:pic>
      <xdr:nvPicPr>
        <xdr:cNvPr id="37521" name="Picture 2" descr="D:\Manual de Identidad Corporativa\Manual JPG\MANUAL ANI FINAL PRIMERA PARTE-02.jpg">
          <a:extLst>
            <a:ext uri="{FF2B5EF4-FFF2-40B4-BE49-F238E27FC236}">
              <a16:creationId xmlns:a16="http://schemas.microsoft.com/office/drawing/2014/main" id="{00000000-0008-0000-0700-0000919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4966" t="30461" r="25232" b="22282"/>
        <a:stretch>
          <a:fillRect/>
        </a:stretch>
      </xdr:blipFill>
      <xdr:spPr bwMode="auto">
        <a:xfrm>
          <a:off x="742950" y="400050"/>
          <a:ext cx="14382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parra\Documents\Gerencia%20de%20Riesgos%20ANI\Riesgo%20Institucional\MapasRiesgoInst-2015\Mapa%20R%20GESTIONCONTRACTUAL2015\150319MapaRiesgosGestionContractual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G-F-030"/>
      <sheetName val="SEPG-F-007"/>
      <sheetName val="SEPG-012"/>
      <sheetName val="SEPG-F-013"/>
      <sheetName val="SEPG-F-008"/>
      <sheetName val="SEPG-F-014"/>
      <sheetName val="Fm-20 "/>
      <sheetName val="DB"/>
      <sheetName val="Hoja1"/>
      <sheetName val="CAMBIOS 2014 - 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B5" t="str">
            <v>ESTRATEGICO</v>
          </cell>
          <cell r="D5">
            <v>1</v>
          </cell>
          <cell r="G5" t="str">
            <v>X</v>
          </cell>
          <cell r="H5" t="str">
            <v>X</v>
          </cell>
          <cell r="N5" t="str">
            <v>EVITAR EL RIESGO</v>
          </cell>
        </row>
        <row r="6">
          <cell r="B6" t="str">
            <v>OPERATIVO</v>
          </cell>
          <cell r="D6">
            <v>0</v>
          </cell>
          <cell r="N6" t="str">
            <v>REDUCIR EL RIESGO</v>
          </cell>
        </row>
        <row r="7">
          <cell r="B7" t="str">
            <v>FINANCIERO</v>
          </cell>
          <cell r="N7" t="str">
            <v>COMPARTIR O 
TRANSFERIR EL RIESGO</v>
          </cell>
        </row>
        <row r="8">
          <cell r="B8" t="str">
            <v>CUMPLIMIENTO</v>
          </cell>
          <cell r="N8" t="str">
            <v>ASUMIR EL RIESGO</v>
          </cell>
        </row>
        <row r="9">
          <cell r="B9" t="str">
            <v>IMAGEN</v>
          </cell>
          <cell r="D9">
            <v>0</v>
          </cell>
          <cell r="E9">
            <v>0</v>
          </cell>
          <cell r="F9">
            <v>0</v>
          </cell>
          <cell r="G9">
            <v>0</v>
          </cell>
          <cell r="H9">
            <v>0</v>
          </cell>
        </row>
        <row r="10">
          <cell r="B10" t="str">
            <v>TECNOLOGIA</v>
          </cell>
          <cell r="D10">
            <v>15</v>
          </cell>
          <cell r="E10">
            <v>15</v>
          </cell>
          <cell r="F10">
            <v>30</v>
          </cell>
          <cell r="G10">
            <v>15</v>
          </cell>
          <cell r="H10">
            <v>25</v>
          </cell>
        </row>
        <row r="11">
          <cell r="B11" t="str">
            <v>TECNICO</v>
          </cell>
        </row>
      </sheetData>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B1:Q69"/>
  <sheetViews>
    <sheetView showGridLines="0" topLeftCell="A4" zoomScale="70" zoomScaleNormal="70" workbookViewId="0">
      <selection activeCell="B7" sqref="B7:G8"/>
    </sheetView>
  </sheetViews>
  <sheetFormatPr baseColWidth="10" defaultColWidth="11.42578125" defaultRowHeight="20.25" x14ac:dyDescent="0.3"/>
  <cols>
    <col min="1" max="1" width="3.7109375" style="185" customWidth="1"/>
    <col min="2" max="2" width="28.85546875" style="185" customWidth="1"/>
    <col min="3" max="4" width="55" style="180" customWidth="1"/>
    <col min="5" max="5" width="28.85546875" style="185" customWidth="1"/>
    <col min="6" max="7" width="55" style="180" customWidth="1"/>
    <col min="8" max="8" width="24.28515625" style="185" customWidth="1"/>
    <col min="9" max="256" width="11.42578125" style="185"/>
    <col min="257" max="257" width="3.7109375" style="185" customWidth="1"/>
    <col min="258" max="258" width="28.85546875" style="185" customWidth="1"/>
    <col min="259" max="260" width="55" style="185" customWidth="1"/>
    <col min="261" max="261" width="28.85546875" style="185" customWidth="1"/>
    <col min="262" max="263" width="55" style="185" customWidth="1"/>
    <col min="264" max="264" width="24.28515625" style="185" customWidth="1"/>
    <col min="265" max="512" width="11.42578125" style="185"/>
    <col min="513" max="513" width="3.7109375" style="185" customWidth="1"/>
    <col min="514" max="514" width="28.85546875" style="185" customWidth="1"/>
    <col min="515" max="516" width="55" style="185" customWidth="1"/>
    <col min="517" max="517" width="28.85546875" style="185" customWidth="1"/>
    <col min="518" max="519" width="55" style="185" customWidth="1"/>
    <col min="520" max="520" width="24.28515625" style="185" customWidth="1"/>
    <col min="521" max="768" width="11.42578125" style="185"/>
    <col min="769" max="769" width="3.7109375" style="185" customWidth="1"/>
    <col min="770" max="770" width="28.85546875" style="185" customWidth="1"/>
    <col min="771" max="772" width="55" style="185" customWidth="1"/>
    <col min="773" max="773" width="28.85546875" style="185" customWidth="1"/>
    <col min="774" max="775" width="55" style="185" customWidth="1"/>
    <col min="776" max="776" width="24.28515625" style="185" customWidth="1"/>
    <col min="777" max="1024" width="11.42578125" style="185"/>
    <col min="1025" max="1025" width="3.7109375" style="185" customWidth="1"/>
    <col min="1026" max="1026" width="28.85546875" style="185" customWidth="1"/>
    <col min="1027" max="1028" width="55" style="185" customWidth="1"/>
    <col min="1029" max="1029" width="28.85546875" style="185" customWidth="1"/>
    <col min="1030" max="1031" width="55" style="185" customWidth="1"/>
    <col min="1032" max="1032" width="24.28515625" style="185" customWidth="1"/>
    <col min="1033" max="1280" width="11.42578125" style="185"/>
    <col min="1281" max="1281" width="3.7109375" style="185" customWidth="1"/>
    <col min="1282" max="1282" width="28.85546875" style="185" customWidth="1"/>
    <col min="1283" max="1284" width="55" style="185" customWidth="1"/>
    <col min="1285" max="1285" width="28.85546875" style="185" customWidth="1"/>
    <col min="1286" max="1287" width="55" style="185" customWidth="1"/>
    <col min="1288" max="1288" width="24.28515625" style="185" customWidth="1"/>
    <col min="1289" max="1536" width="11.42578125" style="185"/>
    <col min="1537" max="1537" width="3.7109375" style="185" customWidth="1"/>
    <col min="1538" max="1538" width="28.85546875" style="185" customWidth="1"/>
    <col min="1539" max="1540" width="55" style="185" customWidth="1"/>
    <col min="1541" max="1541" width="28.85546875" style="185" customWidth="1"/>
    <col min="1542" max="1543" width="55" style="185" customWidth="1"/>
    <col min="1544" max="1544" width="24.28515625" style="185" customWidth="1"/>
    <col min="1545" max="1792" width="11.42578125" style="185"/>
    <col min="1793" max="1793" width="3.7109375" style="185" customWidth="1"/>
    <col min="1794" max="1794" width="28.85546875" style="185" customWidth="1"/>
    <col min="1795" max="1796" width="55" style="185" customWidth="1"/>
    <col min="1797" max="1797" width="28.85546875" style="185" customWidth="1"/>
    <col min="1798" max="1799" width="55" style="185" customWidth="1"/>
    <col min="1800" max="1800" width="24.28515625" style="185" customWidth="1"/>
    <col min="1801" max="2048" width="11.42578125" style="185"/>
    <col min="2049" max="2049" width="3.7109375" style="185" customWidth="1"/>
    <col min="2050" max="2050" width="28.85546875" style="185" customWidth="1"/>
    <col min="2051" max="2052" width="55" style="185" customWidth="1"/>
    <col min="2053" max="2053" width="28.85546875" style="185" customWidth="1"/>
    <col min="2054" max="2055" width="55" style="185" customWidth="1"/>
    <col min="2056" max="2056" width="24.28515625" style="185" customWidth="1"/>
    <col min="2057" max="2304" width="11.42578125" style="185"/>
    <col min="2305" max="2305" width="3.7109375" style="185" customWidth="1"/>
    <col min="2306" max="2306" width="28.85546875" style="185" customWidth="1"/>
    <col min="2307" max="2308" width="55" style="185" customWidth="1"/>
    <col min="2309" max="2309" width="28.85546875" style="185" customWidth="1"/>
    <col min="2310" max="2311" width="55" style="185" customWidth="1"/>
    <col min="2312" max="2312" width="24.28515625" style="185" customWidth="1"/>
    <col min="2313" max="2560" width="11.42578125" style="185"/>
    <col min="2561" max="2561" width="3.7109375" style="185" customWidth="1"/>
    <col min="2562" max="2562" width="28.85546875" style="185" customWidth="1"/>
    <col min="2563" max="2564" width="55" style="185" customWidth="1"/>
    <col min="2565" max="2565" width="28.85546875" style="185" customWidth="1"/>
    <col min="2566" max="2567" width="55" style="185" customWidth="1"/>
    <col min="2568" max="2568" width="24.28515625" style="185" customWidth="1"/>
    <col min="2569" max="2816" width="11.42578125" style="185"/>
    <col min="2817" max="2817" width="3.7109375" style="185" customWidth="1"/>
    <col min="2818" max="2818" width="28.85546875" style="185" customWidth="1"/>
    <col min="2819" max="2820" width="55" style="185" customWidth="1"/>
    <col min="2821" max="2821" width="28.85546875" style="185" customWidth="1"/>
    <col min="2822" max="2823" width="55" style="185" customWidth="1"/>
    <col min="2824" max="2824" width="24.28515625" style="185" customWidth="1"/>
    <col min="2825" max="3072" width="11.42578125" style="185"/>
    <col min="3073" max="3073" width="3.7109375" style="185" customWidth="1"/>
    <col min="3074" max="3074" width="28.85546875" style="185" customWidth="1"/>
    <col min="3075" max="3076" width="55" style="185" customWidth="1"/>
    <col min="3077" max="3077" width="28.85546875" style="185" customWidth="1"/>
    <col min="3078" max="3079" width="55" style="185" customWidth="1"/>
    <col min="3080" max="3080" width="24.28515625" style="185" customWidth="1"/>
    <col min="3081" max="3328" width="11.42578125" style="185"/>
    <col min="3329" max="3329" width="3.7109375" style="185" customWidth="1"/>
    <col min="3330" max="3330" width="28.85546875" style="185" customWidth="1"/>
    <col min="3331" max="3332" width="55" style="185" customWidth="1"/>
    <col min="3333" max="3333" width="28.85546875" style="185" customWidth="1"/>
    <col min="3334" max="3335" width="55" style="185" customWidth="1"/>
    <col min="3336" max="3336" width="24.28515625" style="185" customWidth="1"/>
    <col min="3337" max="3584" width="11.42578125" style="185"/>
    <col min="3585" max="3585" width="3.7109375" style="185" customWidth="1"/>
    <col min="3586" max="3586" width="28.85546875" style="185" customWidth="1"/>
    <col min="3587" max="3588" width="55" style="185" customWidth="1"/>
    <col min="3589" max="3589" width="28.85546875" style="185" customWidth="1"/>
    <col min="3590" max="3591" width="55" style="185" customWidth="1"/>
    <col min="3592" max="3592" width="24.28515625" style="185" customWidth="1"/>
    <col min="3593" max="3840" width="11.42578125" style="185"/>
    <col min="3841" max="3841" width="3.7109375" style="185" customWidth="1"/>
    <col min="3842" max="3842" width="28.85546875" style="185" customWidth="1"/>
    <col min="3843" max="3844" width="55" style="185" customWidth="1"/>
    <col min="3845" max="3845" width="28.85546875" style="185" customWidth="1"/>
    <col min="3846" max="3847" width="55" style="185" customWidth="1"/>
    <col min="3848" max="3848" width="24.28515625" style="185" customWidth="1"/>
    <col min="3849" max="4096" width="11.42578125" style="185"/>
    <col min="4097" max="4097" width="3.7109375" style="185" customWidth="1"/>
    <col min="4098" max="4098" width="28.85546875" style="185" customWidth="1"/>
    <col min="4099" max="4100" width="55" style="185" customWidth="1"/>
    <col min="4101" max="4101" width="28.85546875" style="185" customWidth="1"/>
    <col min="4102" max="4103" width="55" style="185" customWidth="1"/>
    <col min="4104" max="4104" width="24.28515625" style="185" customWidth="1"/>
    <col min="4105" max="4352" width="11.42578125" style="185"/>
    <col min="4353" max="4353" width="3.7109375" style="185" customWidth="1"/>
    <col min="4354" max="4354" width="28.85546875" style="185" customWidth="1"/>
    <col min="4355" max="4356" width="55" style="185" customWidth="1"/>
    <col min="4357" max="4357" width="28.85546875" style="185" customWidth="1"/>
    <col min="4358" max="4359" width="55" style="185" customWidth="1"/>
    <col min="4360" max="4360" width="24.28515625" style="185" customWidth="1"/>
    <col min="4361" max="4608" width="11.42578125" style="185"/>
    <col min="4609" max="4609" width="3.7109375" style="185" customWidth="1"/>
    <col min="4610" max="4610" width="28.85546875" style="185" customWidth="1"/>
    <col min="4611" max="4612" width="55" style="185" customWidth="1"/>
    <col min="4613" max="4613" width="28.85546875" style="185" customWidth="1"/>
    <col min="4614" max="4615" width="55" style="185" customWidth="1"/>
    <col min="4616" max="4616" width="24.28515625" style="185" customWidth="1"/>
    <col min="4617" max="4864" width="11.42578125" style="185"/>
    <col min="4865" max="4865" width="3.7109375" style="185" customWidth="1"/>
    <col min="4866" max="4866" width="28.85546875" style="185" customWidth="1"/>
    <col min="4867" max="4868" width="55" style="185" customWidth="1"/>
    <col min="4869" max="4869" width="28.85546875" style="185" customWidth="1"/>
    <col min="4870" max="4871" width="55" style="185" customWidth="1"/>
    <col min="4872" max="4872" width="24.28515625" style="185" customWidth="1"/>
    <col min="4873" max="5120" width="11.42578125" style="185"/>
    <col min="5121" max="5121" width="3.7109375" style="185" customWidth="1"/>
    <col min="5122" max="5122" width="28.85546875" style="185" customWidth="1"/>
    <col min="5123" max="5124" width="55" style="185" customWidth="1"/>
    <col min="5125" max="5125" width="28.85546875" style="185" customWidth="1"/>
    <col min="5126" max="5127" width="55" style="185" customWidth="1"/>
    <col min="5128" max="5128" width="24.28515625" style="185" customWidth="1"/>
    <col min="5129" max="5376" width="11.42578125" style="185"/>
    <col min="5377" max="5377" width="3.7109375" style="185" customWidth="1"/>
    <col min="5378" max="5378" width="28.85546875" style="185" customWidth="1"/>
    <col min="5379" max="5380" width="55" style="185" customWidth="1"/>
    <col min="5381" max="5381" width="28.85546875" style="185" customWidth="1"/>
    <col min="5382" max="5383" width="55" style="185" customWidth="1"/>
    <col min="5384" max="5384" width="24.28515625" style="185" customWidth="1"/>
    <col min="5385" max="5632" width="11.42578125" style="185"/>
    <col min="5633" max="5633" width="3.7109375" style="185" customWidth="1"/>
    <col min="5634" max="5634" width="28.85546875" style="185" customWidth="1"/>
    <col min="5635" max="5636" width="55" style="185" customWidth="1"/>
    <col min="5637" max="5637" width="28.85546875" style="185" customWidth="1"/>
    <col min="5638" max="5639" width="55" style="185" customWidth="1"/>
    <col min="5640" max="5640" width="24.28515625" style="185" customWidth="1"/>
    <col min="5641" max="5888" width="11.42578125" style="185"/>
    <col min="5889" max="5889" width="3.7109375" style="185" customWidth="1"/>
    <col min="5890" max="5890" width="28.85546875" style="185" customWidth="1"/>
    <col min="5891" max="5892" width="55" style="185" customWidth="1"/>
    <col min="5893" max="5893" width="28.85546875" style="185" customWidth="1"/>
    <col min="5894" max="5895" width="55" style="185" customWidth="1"/>
    <col min="5896" max="5896" width="24.28515625" style="185" customWidth="1"/>
    <col min="5897" max="6144" width="11.42578125" style="185"/>
    <col min="6145" max="6145" width="3.7109375" style="185" customWidth="1"/>
    <col min="6146" max="6146" width="28.85546875" style="185" customWidth="1"/>
    <col min="6147" max="6148" width="55" style="185" customWidth="1"/>
    <col min="6149" max="6149" width="28.85546875" style="185" customWidth="1"/>
    <col min="6150" max="6151" width="55" style="185" customWidth="1"/>
    <col min="6152" max="6152" width="24.28515625" style="185" customWidth="1"/>
    <col min="6153" max="6400" width="11.42578125" style="185"/>
    <col min="6401" max="6401" width="3.7109375" style="185" customWidth="1"/>
    <col min="6402" max="6402" width="28.85546875" style="185" customWidth="1"/>
    <col min="6403" max="6404" width="55" style="185" customWidth="1"/>
    <col min="6405" max="6405" width="28.85546875" style="185" customWidth="1"/>
    <col min="6406" max="6407" width="55" style="185" customWidth="1"/>
    <col min="6408" max="6408" width="24.28515625" style="185" customWidth="1"/>
    <col min="6409" max="6656" width="11.42578125" style="185"/>
    <col min="6657" max="6657" width="3.7109375" style="185" customWidth="1"/>
    <col min="6658" max="6658" width="28.85546875" style="185" customWidth="1"/>
    <col min="6659" max="6660" width="55" style="185" customWidth="1"/>
    <col min="6661" max="6661" width="28.85546875" style="185" customWidth="1"/>
    <col min="6662" max="6663" width="55" style="185" customWidth="1"/>
    <col min="6664" max="6664" width="24.28515625" style="185" customWidth="1"/>
    <col min="6665" max="6912" width="11.42578125" style="185"/>
    <col min="6913" max="6913" width="3.7109375" style="185" customWidth="1"/>
    <col min="6914" max="6914" width="28.85546875" style="185" customWidth="1"/>
    <col min="6915" max="6916" width="55" style="185" customWidth="1"/>
    <col min="6917" max="6917" width="28.85546875" style="185" customWidth="1"/>
    <col min="6918" max="6919" width="55" style="185" customWidth="1"/>
    <col min="6920" max="6920" width="24.28515625" style="185" customWidth="1"/>
    <col min="6921" max="7168" width="11.42578125" style="185"/>
    <col min="7169" max="7169" width="3.7109375" style="185" customWidth="1"/>
    <col min="7170" max="7170" width="28.85546875" style="185" customWidth="1"/>
    <col min="7171" max="7172" width="55" style="185" customWidth="1"/>
    <col min="7173" max="7173" width="28.85546875" style="185" customWidth="1"/>
    <col min="7174" max="7175" width="55" style="185" customWidth="1"/>
    <col min="7176" max="7176" width="24.28515625" style="185" customWidth="1"/>
    <col min="7177" max="7424" width="11.42578125" style="185"/>
    <col min="7425" max="7425" width="3.7109375" style="185" customWidth="1"/>
    <col min="7426" max="7426" width="28.85546875" style="185" customWidth="1"/>
    <col min="7427" max="7428" width="55" style="185" customWidth="1"/>
    <col min="7429" max="7429" width="28.85546875" style="185" customWidth="1"/>
    <col min="7430" max="7431" width="55" style="185" customWidth="1"/>
    <col min="7432" max="7432" width="24.28515625" style="185" customWidth="1"/>
    <col min="7433" max="7680" width="11.42578125" style="185"/>
    <col min="7681" max="7681" width="3.7109375" style="185" customWidth="1"/>
    <col min="7682" max="7682" width="28.85546875" style="185" customWidth="1"/>
    <col min="7683" max="7684" width="55" style="185" customWidth="1"/>
    <col min="7685" max="7685" width="28.85546875" style="185" customWidth="1"/>
    <col min="7686" max="7687" width="55" style="185" customWidth="1"/>
    <col min="7688" max="7688" width="24.28515625" style="185" customWidth="1"/>
    <col min="7689" max="7936" width="11.42578125" style="185"/>
    <col min="7937" max="7937" width="3.7109375" style="185" customWidth="1"/>
    <col min="7938" max="7938" width="28.85546875" style="185" customWidth="1"/>
    <col min="7939" max="7940" width="55" style="185" customWidth="1"/>
    <col min="7941" max="7941" width="28.85546875" style="185" customWidth="1"/>
    <col min="7942" max="7943" width="55" style="185" customWidth="1"/>
    <col min="7944" max="7944" width="24.28515625" style="185" customWidth="1"/>
    <col min="7945" max="8192" width="11.42578125" style="185"/>
    <col min="8193" max="8193" width="3.7109375" style="185" customWidth="1"/>
    <col min="8194" max="8194" width="28.85546875" style="185" customWidth="1"/>
    <col min="8195" max="8196" width="55" style="185" customWidth="1"/>
    <col min="8197" max="8197" width="28.85546875" style="185" customWidth="1"/>
    <col min="8198" max="8199" width="55" style="185" customWidth="1"/>
    <col min="8200" max="8200" width="24.28515625" style="185" customWidth="1"/>
    <col min="8201" max="8448" width="11.42578125" style="185"/>
    <col min="8449" max="8449" width="3.7109375" style="185" customWidth="1"/>
    <col min="8450" max="8450" width="28.85546875" style="185" customWidth="1"/>
    <col min="8451" max="8452" width="55" style="185" customWidth="1"/>
    <col min="8453" max="8453" width="28.85546875" style="185" customWidth="1"/>
    <col min="8454" max="8455" width="55" style="185" customWidth="1"/>
    <col min="8456" max="8456" width="24.28515625" style="185" customWidth="1"/>
    <col min="8457" max="8704" width="11.42578125" style="185"/>
    <col min="8705" max="8705" width="3.7109375" style="185" customWidth="1"/>
    <col min="8706" max="8706" width="28.85546875" style="185" customWidth="1"/>
    <col min="8707" max="8708" width="55" style="185" customWidth="1"/>
    <col min="8709" max="8709" width="28.85546875" style="185" customWidth="1"/>
    <col min="8710" max="8711" width="55" style="185" customWidth="1"/>
    <col min="8712" max="8712" width="24.28515625" style="185" customWidth="1"/>
    <col min="8713" max="8960" width="11.42578125" style="185"/>
    <col min="8961" max="8961" width="3.7109375" style="185" customWidth="1"/>
    <col min="8962" max="8962" width="28.85546875" style="185" customWidth="1"/>
    <col min="8963" max="8964" width="55" style="185" customWidth="1"/>
    <col min="8965" max="8965" width="28.85546875" style="185" customWidth="1"/>
    <col min="8966" max="8967" width="55" style="185" customWidth="1"/>
    <col min="8968" max="8968" width="24.28515625" style="185" customWidth="1"/>
    <col min="8969" max="9216" width="11.42578125" style="185"/>
    <col min="9217" max="9217" width="3.7109375" style="185" customWidth="1"/>
    <col min="9218" max="9218" width="28.85546875" style="185" customWidth="1"/>
    <col min="9219" max="9220" width="55" style="185" customWidth="1"/>
    <col min="9221" max="9221" width="28.85546875" style="185" customWidth="1"/>
    <col min="9222" max="9223" width="55" style="185" customWidth="1"/>
    <col min="9224" max="9224" width="24.28515625" style="185" customWidth="1"/>
    <col min="9225" max="9472" width="11.42578125" style="185"/>
    <col min="9473" max="9473" width="3.7109375" style="185" customWidth="1"/>
    <col min="9474" max="9474" width="28.85546875" style="185" customWidth="1"/>
    <col min="9475" max="9476" width="55" style="185" customWidth="1"/>
    <col min="9477" max="9477" width="28.85546875" style="185" customWidth="1"/>
    <col min="9478" max="9479" width="55" style="185" customWidth="1"/>
    <col min="9480" max="9480" width="24.28515625" style="185" customWidth="1"/>
    <col min="9481" max="9728" width="11.42578125" style="185"/>
    <col min="9729" max="9729" width="3.7109375" style="185" customWidth="1"/>
    <col min="9730" max="9730" width="28.85546875" style="185" customWidth="1"/>
    <col min="9731" max="9732" width="55" style="185" customWidth="1"/>
    <col min="9733" max="9733" width="28.85546875" style="185" customWidth="1"/>
    <col min="9734" max="9735" width="55" style="185" customWidth="1"/>
    <col min="9736" max="9736" width="24.28515625" style="185" customWidth="1"/>
    <col min="9737" max="9984" width="11.42578125" style="185"/>
    <col min="9985" max="9985" width="3.7109375" style="185" customWidth="1"/>
    <col min="9986" max="9986" width="28.85546875" style="185" customWidth="1"/>
    <col min="9987" max="9988" width="55" style="185" customWidth="1"/>
    <col min="9989" max="9989" width="28.85546875" style="185" customWidth="1"/>
    <col min="9990" max="9991" width="55" style="185" customWidth="1"/>
    <col min="9992" max="9992" width="24.28515625" style="185" customWidth="1"/>
    <col min="9993" max="10240" width="11.42578125" style="185"/>
    <col min="10241" max="10241" width="3.7109375" style="185" customWidth="1"/>
    <col min="10242" max="10242" width="28.85546875" style="185" customWidth="1"/>
    <col min="10243" max="10244" width="55" style="185" customWidth="1"/>
    <col min="10245" max="10245" width="28.85546875" style="185" customWidth="1"/>
    <col min="10246" max="10247" width="55" style="185" customWidth="1"/>
    <col min="10248" max="10248" width="24.28515625" style="185" customWidth="1"/>
    <col min="10249" max="10496" width="11.42578125" style="185"/>
    <col min="10497" max="10497" width="3.7109375" style="185" customWidth="1"/>
    <col min="10498" max="10498" width="28.85546875" style="185" customWidth="1"/>
    <col min="10499" max="10500" width="55" style="185" customWidth="1"/>
    <col min="10501" max="10501" width="28.85546875" style="185" customWidth="1"/>
    <col min="10502" max="10503" width="55" style="185" customWidth="1"/>
    <col min="10504" max="10504" width="24.28515625" style="185" customWidth="1"/>
    <col min="10505" max="10752" width="11.42578125" style="185"/>
    <col min="10753" max="10753" width="3.7109375" style="185" customWidth="1"/>
    <col min="10754" max="10754" width="28.85546875" style="185" customWidth="1"/>
    <col min="10755" max="10756" width="55" style="185" customWidth="1"/>
    <col min="10757" max="10757" width="28.85546875" style="185" customWidth="1"/>
    <col min="10758" max="10759" width="55" style="185" customWidth="1"/>
    <col min="10760" max="10760" width="24.28515625" style="185" customWidth="1"/>
    <col min="10761" max="11008" width="11.42578125" style="185"/>
    <col min="11009" max="11009" width="3.7109375" style="185" customWidth="1"/>
    <col min="11010" max="11010" width="28.85546875" style="185" customWidth="1"/>
    <col min="11011" max="11012" width="55" style="185" customWidth="1"/>
    <col min="11013" max="11013" width="28.85546875" style="185" customWidth="1"/>
    <col min="11014" max="11015" width="55" style="185" customWidth="1"/>
    <col min="11016" max="11016" width="24.28515625" style="185" customWidth="1"/>
    <col min="11017" max="11264" width="11.42578125" style="185"/>
    <col min="11265" max="11265" width="3.7109375" style="185" customWidth="1"/>
    <col min="11266" max="11266" width="28.85546875" style="185" customWidth="1"/>
    <col min="11267" max="11268" width="55" style="185" customWidth="1"/>
    <col min="11269" max="11269" width="28.85546875" style="185" customWidth="1"/>
    <col min="11270" max="11271" width="55" style="185" customWidth="1"/>
    <col min="11272" max="11272" width="24.28515625" style="185" customWidth="1"/>
    <col min="11273" max="11520" width="11.42578125" style="185"/>
    <col min="11521" max="11521" width="3.7109375" style="185" customWidth="1"/>
    <col min="11522" max="11522" width="28.85546875" style="185" customWidth="1"/>
    <col min="11523" max="11524" width="55" style="185" customWidth="1"/>
    <col min="11525" max="11525" width="28.85546875" style="185" customWidth="1"/>
    <col min="11526" max="11527" width="55" style="185" customWidth="1"/>
    <col min="11528" max="11528" width="24.28515625" style="185" customWidth="1"/>
    <col min="11529" max="11776" width="11.42578125" style="185"/>
    <col min="11777" max="11777" width="3.7109375" style="185" customWidth="1"/>
    <col min="11778" max="11778" width="28.85546875" style="185" customWidth="1"/>
    <col min="11779" max="11780" width="55" style="185" customWidth="1"/>
    <col min="11781" max="11781" width="28.85546875" style="185" customWidth="1"/>
    <col min="11782" max="11783" width="55" style="185" customWidth="1"/>
    <col min="11784" max="11784" width="24.28515625" style="185" customWidth="1"/>
    <col min="11785" max="12032" width="11.42578125" style="185"/>
    <col min="12033" max="12033" width="3.7109375" style="185" customWidth="1"/>
    <col min="12034" max="12034" width="28.85546875" style="185" customWidth="1"/>
    <col min="12035" max="12036" width="55" style="185" customWidth="1"/>
    <col min="12037" max="12037" width="28.85546875" style="185" customWidth="1"/>
    <col min="12038" max="12039" width="55" style="185" customWidth="1"/>
    <col min="12040" max="12040" width="24.28515625" style="185" customWidth="1"/>
    <col min="12041" max="12288" width="11.42578125" style="185"/>
    <col min="12289" max="12289" width="3.7109375" style="185" customWidth="1"/>
    <col min="12290" max="12290" width="28.85546875" style="185" customWidth="1"/>
    <col min="12291" max="12292" width="55" style="185" customWidth="1"/>
    <col min="12293" max="12293" width="28.85546875" style="185" customWidth="1"/>
    <col min="12294" max="12295" width="55" style="185" customWidth="1"/>
    <col min="12296" max="12296" width="24.28515625" style="185" customWidth="1"/>
    <col min="12297" max="12544" width="11.42578125" style="185"/>
    <col min="12545" max="12545" width="3.7109375" style="185" customWidth="1"/>
    <col min="12546" max="12546" width="28.85546875" style="185" customWidth="1"/>
    <col min="12547" max="12548" width="55" style="185" customWidth="1"/>
    <col min="12549" max="12549" width="28.85546875" style="185" customWidth="1"/>
    <col min="12550" max="12551" width="55" style="185" customWidth="1"/>
    <col min="12552" max="12552" width="24.28515625" style="185" customWidth="1"/>
    <col min="12553" max="12800" width="11.42578125" style="185"/>
    <col min="12801" max="12801" width="3.7109375" style="185" customWidth="1"/>
    <col min="12802" max="12802" width="28.85546875" style="185" customWidth="1"/>
    <col min="12803" max="12804" width="55" style="185" customWidth="1"/>
    <col min="12805" max="12805" width="28.85546875" style="185" customWidth="1"/>
    <col min="12806" max="12807" width="55" style="185" customWidth="1"/>
    <col min="12808" max="12808" width="24.28515625" style="185" customWidth="1"/>
    <col min="12809" max="13056" width="11.42578125" style="185"/>
    <col min="13057" max="13057" width="3.7109375" style="185" customWidth="1"/>
    <col min="13058" max="13058" width="28.85546875" style="185" customWidth="1"/>
    <col min="13059" max="13060" width="55" style="185" customWidth="1"/>
    <col min="13061" max="13061" width="28.85546875" style="185" customWidth="1"/>
    <col min="13062" max="13063" width="55" style="185" customWidth="1"/>
    <col min="13064" max="13064" width="24.28515625" style="185" customWidth="1"/>
    <col min="13065" max="13312" width="11.42578125" style="185"/>
    <col min="13313" max="13313" width="3.7109375" style="185" customWidth="1"/>
    <col min="13314" max="13314" width="28.85546875" style="185" customWidth="1"/>
    <col min="13315" max="13316" width="55" style="185" customWidth="1"/>
    <col min="13317" max="13317" width="28.85546875" style="185" customWidth="1"/>
    <col min="13318" max="13319" width="55" style="185" customWidth="1"/>
    <col min="13320" max="13320" width="24.28515625" style="185" customWidth="1"/>
    <col min="13321" max="13568" width="11.42578125" style="185"/>
    <col min="13569" max="13569" width="3.7109375" style="185" customWidth="1"/>
    <col min="13570" max="13570" width="28.85546875" style="185" customWidth="1"/>
    <col min="13571" max="13572" width="55" style="185" customWidth="1"/>
    <col min="13573" max="13573" width="28.85546875" style="185" customWidth="1"/>
    <col min="13574" max="13575" width="55" style="185" customWidth="1"/>
    <col min="13576" max="13576" width="24.28515625" style="185" customWidth="1"/>
    <col min="13577" max="13824" width="11.42578125" style="185"/>
    <col min="13825" max="13825" width="3.7109375" style="185" customWidth="1"/>
    <col min="13826" max="13826" width="28.85546875" style="185" customWidth="1"/>
    <col min="13827" max="13828" width="55" style="185" customWidth="1"/>
    <col min="13829" max="13829" width="28.85546875" style="185" customWidth="1"/>
    <col min="13830" max="13831" width="55" style="185" customWidth="1"/>
    <col min="13832" max="13832" width="24.28515625" style="185" customWidth="1"/>
    <col min="13833" max="14080" width="11.42578125" style="185"/>
    <col min="14081" max="14081" width="3.7109375" style="185" customWidth="1"/>
    <col min="14082" max="14082" width="28.85546875" style="185" customWidth="1"/>
    <col min="14083" max="14084" width="55" style="185" customWidth="1"/>
    <col min="14085" max="14085" width="28.85546875" style="185" customWidth="1"/>
    <col min="14086" max="14087" width="55" style="185" customWidth="1"/>
    <col min="14088" max="14088" width="24.28515625" style="185" customWidth="1"/>
    <col min="14089" max="14336" width="11.42578125" style="185"/>
    <col min="14337" max="14337" width="3.7109375" style="185" customWidth="1"/>
    <col min="14338" max="14338" width="28.85546875" style="185" customWidth="1"/>
    <col min="14339" max="14340" width="55" style="185" customWidth="1"/>
    <col min="14341" max="14341" width="28.85546875" style="185" customWidth="1"/>
    <col min="14342" max="14343" width="55" style="185" customWidth="1"/>
    <col min="14344" max="14344" width="24.28515625" style="185" customWidth="1"/>
    <col min="14345" max="14592" width="11.42578125" style="185"/>
    <col min="14593" max="14593" width="3.7109375" style="185" customWidth="1"/>
    <col min="14594" max="14594" width="28.85546875" style="185" customWidth="1"/>
    <col min="14595" max="14596" width="55" style="185" customWidth="1"/>
    <col min="14597" max="14597" width="28.85546875" style="185" customWidth="1"/>
    <col min="14598" max="14599" width="55" style="185" customWidth="1"/>
    <col min="14600" max="14600" width="24.28515625" style="185" customWidth="1"/>
    <col min="14601" max="14848" width="11.42578125" style="185"/>
    <col min="14849" max="14849" width="3.7109375" style="185" customWidth="1"/>
    <col min="14850" max="14850" width="28.85546875" style="185" customWidth="1"/>
    <col min="14851" max="14852" width="55" style="185" customWidth="1"/>
    <col min="14853" max="14853" width="28.85546875" style="185" customWidth="1"/>
    <col min="14854" max="14855" width="55" style="185" customWidth="1"/>
    <col min="14856" max="14856" width="24.28515625" style="185" customWidth="1"/>
    <col min="14857" max="15104" width="11.42578125" style="185"/>
    <col min="15105" max="15105" width="3.7109375" style="185" customWidth="1"/>
    <col min="15106" max="15106" width="28.85546875" style="185" customWidth="1"/>
    <col min="15107" max="15108" width="55" style="185" customWidth="1"/>
    <col min="15109" max="15109" width="28.85546875" style="185" customWidth="1"/>
    <col min="15110" max="15111" width="55" style="185" customWidth="1"/>
    <col min="15112" max="15112" width="24.28515625" style="185" customWidth="1"/>
    <col min="15113" max="15360" width="11.42578125" style="185"/>
    <col min="15361" max="15361" width="3.7109375" style="185" customWidth="1"/>
    <col min="15362" max="15362" width="28.85546875" style="185" customWidth="1"/>
    <col min="15363" max="15364" width="55" style="185" customWidth="1"/>
    <col min="15365" max="15365" width="28.85546875" style="185" customWidth="1"/>
    <col min="15366" max="15367" width="55" style="185" customWidth="1"/>
    <col min="15368" max="15368" width="24.28515625" style="185" customWidth="1"/>
    <col min="15369" max="15616" width="11.42578125" style="185"/>
    <col min="15617" max="15617" width="3.7109375" style="185" customWidth="1"/>
    <col min="15618" max="15618" width="28.85546875" style="185" customWidth="1"/>
    <col min="15619" max="15620" width="55" style="185" customWidth="1"/>
    <col min="15621" max="15621" width="28.85546875" style="185" customWidth="1"/>
    <col min="15622" max="15623" width="55" style="185" customWidth="1"/>
    <col min="15624" max="15624" width="24.28515625" style="185" customWidth="1"/>
    <col min="15625" max="15872" width="11.42578125" style="185"/>
    <col min="15873" max="15873" width="3.7109375" style="185" customWidth="1"/>
    <col min="15874" max="15874" width="28.85546875" style="185" customWidth="1"/>
    <col min="15875" max="15876" width="55" style="185" customWidth="1"/>
    <col min="15877" max="15877" width="28.85546875" style="185" customWidth="1"/>
    <col min="15878" max="15879" width="55" style="185" customWidth="1"/>
    <col min="15880" max="15880" width="24.28515625" style="185" customWidth="1"/>
    <col min="15881" max="16128" width="11.42578125" style="185"/>
    <col min="16129" max="16129" width="3.7109375" style="185" customWidth="1"/>
    <col min="16130" max="16130" width="28.85546875" style="185" customWidth="1"/>
    <col min="16131" max="16132" width="55" style="185" customWidth="1"/>
    <col min="16133" max="16133" width="28.85546875" style="185" customWidth="1"/>
    <col min="16134" max="16135" width="55" style="185" customWidth="1"/>
    <col min="16136" max="16136" width="24.28515625" style="185" customWidth="1"/>
    <col min="16137" max="16384" width="11.42578125" style="185"/>
  </cols>
  <sheetData>
    <row r="1" spans="2:8" ht="21" thickBot="1" x14ac:dyDescent="0.35"/>
    <row r="2" spans="2:8" x14ac:dyDescent="0.3">
      <c r="B2" s="186"/>
      <c r="C2" s="569" t="s">
        <v>69</v>
      </c>
      <c r="D2" s="570"/>
      <c r="E2" s="570"/>
      <c r="F2" s="571"/>
      <c r="G2" s="373" t="s">
        <v>478</v>
      </c>
    </row>
    <row r="3" spans="2:8" x14ac:dyDescent="0.3">
      <c r="B3" s="187"/>
      <c r="C3" s="572" t="s">
        <v>59</v>
      </c>
      <c r="D3" s="573"/>
      <c r="E3" s="573"/>
      <c r="F3" s="574"/>
      <c r="G3" s="197" t="s">
        <v>218</v>
      </c>
    </row>
    <row r="4" spans="2:8" x14ac:dyDescent="0.3">
      <c r="B4" s="187"/>
      <c r="C4" s="572" t="s">
        <v>60</v>
      </c>
      <c r="D4" s="573"/>
      <c r="E4" s="573"/>
      <c r="F4" s="574"/>
      <c r="G4" s="198" t="s">
        <v>479</v>
      </c>
    </row>
    <row r="5" spans="2:8" ht="24" customHeight="1" thickBot="1" x14ac:dyDescent="0.35">
      <c r="B5" s="188"/>
      <c r="C5" s="575" t="s">
        <v>95</v>
      </c>
      <c r="D5" s="576"/>
      <c r="E5" s="576"/>
      <c r="F5" s="577"/>
      <c r="G5" s="199" t="s">
        <v>61</v>
      </c>
    </row>
    <row r="6" spans="2:8" ht="27.75" customHeight="1" thickBot="1" x14ac:dyDescent="0.35">
      <c r="B6" s="585" t="s">
        <v>421</v>
      </c>
      <c r="C6" s="585"/>
      <c r="D6" s="585"/>
      <c r="E6" s="585"/>
      <c r="F6" s="585"/>
      <c r="G6" s="585"/>
      <c r="H6" s="191"/>
    </row>
    <row r="7" spans="2:8" ht="26.25" customHeight="1" x14ac:dyDescent="0.3">
      <c r="B7" s="583" t="s">
        <v>457</v>
      </c>
      <c r="C7" s="583"/>
      <c r="D7" s="583"/>
      <c r="E7" s="583"/>
      <c r="F7" s="583"/>
      <c r="G7" s="583"/>
    </row>
    <row r="8" spans="2:8" ht="39" customHeight="1" x14ac:dyDescent="0.3">
      <c r="B8" s="584"/>
      <c r="C8" s="584"/>
      <c r="D8" s="584"/>
      <c r="E8" s="584"/>
      <c r="F8" s="584"/>
      <c r="G8" s="584"/>
    </row>
    <row r="9" spans="2:8" ht="47.25" customHeight="1" thickBot="1" x14ac:dyDescent="0.35">
      <c r="B9" s="398" t="s">
        <v>352</v>
      </c>
      <c r="C9" s="511">
        <v>42724</v>
      </c>
      <c r="D9" s="404"/>
      <c r="E9" s="404"/>
      <c r="F9" s="404"/>
      <c r="G9" s="404"/>
    </row>
    <row r="10" spans="2:8" ht="88.5" customHeight="1" thickBot="1" x14ac:dyDescent="0.35">
      <c r="B10" s="578" t="s">
        <v>214</v>
      </c>
      <c r="C10" s="579"/>
      <c r="D10" s="580" t="s">
        <v>452</v>
      </c>
      <c r="E10" s="581"/>
      <c r="F10" s="581"/>
      <c r="G10" s="582"/>
    </row>
    <row r="11" spans="2:8" ht="11.25" customHeight="1" x14ac:dyDescent="0.3">
      <c r="B11" s="561"/>
      <c r="C11" s="561"/>
      <c r="D11" s="562"/>
      <c r="E11" s="562"/>
      <c r="F11" s="562"/>
      <c r="G11" s="562"/>
    </row>
    <row r="12" spans="2:8" ht="11.25" customHeight="1" thickBot="1" x14ac:dyDescent="0.35"/>
    <row r="13" spans="2:8" s="67" customFormat="1" ht="25.5" customHeight="1" thickBot="1" x14ac:dyDescent="0.25">
      <c r="B13" s="563" t="s">
        <v>95</v>
      </c>
      <c r="C13" s="564"/>
      <c r="D13" s="564"/>
      <c r="E13" s="564"/>
      <c r="F13" s="564"/>
      <c r="G13" s="565"/>
    </row>
    <row r="14" spans="2:8" s="67" customFormat="1" ht="33" customHeight="1" thickBot="1" x14ac:dyDescent="0.25">
      <c r="B14" s="566" t="s">
        <v>201</v>
      </c>
      <c r="C14" s="567"/>
      <c r="D14" s="568"/>
      <c r="E14" s="566" t="s">
        <v>202</v>
      </c>
      <c r="F14" s="567"/>
      <c r="G14" s="568"/>
    </row>
    <row r="15" spans="2:8" s="67" customFormat="1" ht="33" customHeight="1" thickBot="1" x14ac:dyDescent="0.25">
      <c r="B15" s="442" t="s">
        <v>120</v>
      </c>
      <c r="C15" s="442" t="s">
        <v>115</v>
      </c>
      <c r="D15" s="442" t="s">
        <v>116</v>
      </c>
      <c r="E15" s="442" t="s">
        <v>120</v>
      </c>
      <c r="F15" s="442" t="s">
        <v>117</v>
      </c>
      <c r="G15" s="442" t="s">
        <v>118</v>
      </c>
    </row>
    <row r="16" spans="2:8" ht="75" customHeight="1" x14ac:dyDescent="0.35">
      <c r="B16" s="550" t="s">
        <v>121</v>
      </c>
      <c r="C16" s="486"/>
      <c r="D16" s="487" t="s">
        <v>373</v>
      </c>
      <c r="E16" s="550" t="s">
        <v>124</v>
      </c>
      <c r="F16" s="558"/>
      <c r="G16" s="559"/>
    </row>
    <row r="17" spans="2:17" ht="75" customHeight="1" x14ac:dyDescent="0.3">
      <c r="B17" s="551"/>
      <c r="C17" s="488"/>
      <c r="D17" s="475" t="s">
        <v>371</v>
      </c>
      <c r="E17" s="551"/>
      <c r="F17" s="554"/>
      <c r="G17" s="560"/>
    </row>
    <row r="18" spans="2:17" ht="75" customHeight="1" x14ac:dyDescent="0.3">
      <c r="B18" s="551"/>
      <c r="C18" s="447"/>
      <c r="D18" s="448"/>
      <c r="E18" s="551"/>
      <c r="F18" s="447"/>
      <c r="G18" s="448"/>
    </row>
    <row r="19" spans="2:17" ht="75" customHeight="1" x14ac:dyDescent="0.3">
      <c r="B19" s="551"/>
      <c r="C19" s="447"/>
      <c r="D19" s="448"/>
      <c r="E19" s="551"/>
      <c r="F19" s="447"/>
      <c r="G19" s="448"/>
    </row>
    <row r="20" spans="2:17" ht="75" customHeight="1" x14ac:dyDescent="0.3">
      <c r="B20" s="551"/>
      <c r="C20" s="447"/>
      <c r="D20" s="448"/>
      <c r="E20" s="551"/>
      <c r="F20" s="447"/>
      <c r="G20" s="448"/>
    </row>
    <row r="21" spans="2:17" ht="75" customHeight="1" thickBot="1" x14ac:dyDescent="0.35">
      <c r="B21" s="552"/>
      <c r="C21" s="452"/>
      <c r="D21" s="450"/>
      <c r="E21" s="552"/>
      <c r="F21" s="452"/>
      <c r="G21" s="450"/>
    </row>
    <row r="22" spans="2:17" ht="75" customHeight="1" x14ac:dyDescent="0.3">
      <c r="B22" s="550" t="s">
        <v>205</v>
      </c>
      <c r="C22" s="489" t="s">
        <v>374</v>
      </c>
      <c r="D22" s="490" t="s">
        <v>375</v>
      </c>
      <c r="E22" s="550" t="s">
        <v>125</v>
      </c>
      <c r="F22" s="491" t="s">
        <v>372</v>
      </c>
      <c r="G22" s="487" t="s">
        <v>376</v>
      </c>
    </row>
    <row r="23" spans="2:17" ht="75" customHeight="1" x14ac:dyDescent="0.35">
      <c r="B23" s="551"/>
      <c r="C23" s="102"/>
      <c r="D23" s="475" t="s">
        <v>377</v>
      </c>
      <c r="E23" s="551"/>
      <c r="F23" s="492"/>
      <c r="G23" s="475" t="s">
        <v>378</v>
      </c>
    </row>
    <row r="24" spans="2:17" ht="75" customHeight="1" x14ac:dyDescent="0.35">
      <c r="B24" s="551"/>
      <c r="C24" s="493"/>
      <c r="D24" s="475" t="s">
        <v>379</v>
      </c>
      <c r="E24" s="551"/>
      <c r="F24" s="494"/>
      <c r="G24" s="475" t="s">
        <v>380</v>
      </c>
    </row>
    <row r="25" spans="2:17" ht="75" customHeight="1" x14ac:dyDescent="0.35">
      <c r="B25" s="551"/>
      <c r="C25" s="493"/>
      <c r="D25" s="448" t="s">
        <v>381</v>
      </c>
      <c r="E25" s="551"/>
      <c r="F25" s="447"/>
      <c r="G25" s="475" t="s">
        <v>382</v>
      </c>
    </row>
    <row r="26" spans="2:17" ht="75" customHeight="1" x14ac:dyDescent="0.3">
      <c r="B26" s="551"/>
      <c r="C26" s="447"/>
      <c r="D26" s="448"/>
      <c r="E26" s="551"/>
      <c r="F26" s="447"/>
      <c r="G26" s="475" t="s">
        <v>383</v>
      </c>
      <c r="Q26" s="495" t="s">
        <v>384</v>
      </c>
    </row>
    <row r="27" spans="2:17" ht="75" customHeight="1" x14ac:dyDescent="0.3">
      <c r="B27" s="551"/>
      <c r="C27" s="447"/>
      <c r="D27" s="448"/>
      <c r="E27" s="551"/>
      <c r="F27" s="447"/>
      <c r="G27" s="475" t="s">
        <v>385</v>
      </c>
    </row>
    <row r="28" spans="2:17" ht="75" customHeight="1" x14ac:dyDescent="0.3">
      <c r="B28" s="551"/>
      <c r="C28" s="447"/>
      <c r="D28" s="448"/>
      <c r="E28" s="551"/>
      <c r="F28" s="447"/>
      <c r="G28" s="475" t="s">
        <v>386</v>
      </c>
    </row>
    <row r="29" spans="2:17" ht="75" customHeight="1" thickBot="1" x14ac:dyDescent="0.35">
      <c r="B29" s="552"/>
      <c r="C29" s="452"/>
      <c r="D29" s="450"/>
      <c r="E29" s="552"/>
      <c r="F29" s="452"/>
      <c r="G29" s="476" t="s">
        <v>369</v>
      </c>
    </row>
    <row r="30" spans="2:17" ht="75" customHeight="1" x14ac:dyDescent="0.3">
      <c r="B30" s="550" t="s">
        <v>122</v>
      </c>
      <c r="C30" s="454"/>
      <c r="D30" s="496" t="s">
        <v>387</v>
      </c>
      <c r="E30" s="550" t="s">
        <v>101</v>
      </c>
      <c r="F30" s="497" t="s">
        <v>388</v>
      </c>
      <c r="G30" s="455" t="s">
        <v>389</v>
      </c>
    </row>
    <row r="31" spans="2:17" ht="75" customHeight="1" x14ac:dyDescent="0.35">
      <c r="B31" s="551"/>
      <c r="C31" s="447"/>
      <c r="D31" s="498"/>
      <c r="E31" s="551"/>
      <c r="F31" s="469" t="s">
        <v>390</v>
      </c>
      <c r="G31" s="448" t="s">
        <v>391</v>
      </c>
    </row>
    <row r="32" spans="2:17" ht="75" customHeight="1" x14ac:dyDescent="0.3">
      <c r="B32" s="551"/>
      <c r="C32" s="554"/>
      <c r="D32" s="448"/>
      <c r="E32" s="551"/>
      <c r="F32" s="469" t="s">
        <v>392</v>
      </c>
      <c r="G32" s="475" t="s">
        <v>393</v>
      </c>
    </row>
    <row r="33" spans="2:7" ht="75" customHeight="1" x14ac:dyDescent="0.3">
      <c r="B33" s="551"/>
      <c r="C33" s="554"/>
      <c r="D33" s="448"/>
      <c r="E33" s="551"/>
      <c r="F33" s="469" t="s">
        <v>394</v>
      </c>
      <c r="G33" s="475" t="s">
        <v>395</v>
      </c>
    </row>
    <row r="34" spans="2:7" ht="75" customHeight="1" x14ac:dyDescent="0.3">
      <c r="B34" s="551"/>
      <c r="C34" s="447"/>
      <c r="D34" s="448"/>
      <c r="E34" s="551"/>
      <c r="F34" s="499" t="s">
        <v>396</v>
      </c>
      <c r="G34" s="475" t="s">
        <v>397</v>
      </c>
    </row>
    <row r="35" spans="2:7" ht="75" customHeight="1" x14ac:dyDescent="0.3">
      <c r="B35" s="551"/>
      <c r="C35" s="447"/>
      <c r="D35" s="448"/>
      <c r="E35" s="551"/>
      <c r="F35" s="499"/>
      <c r="G35" s="475" t="s">
        <v>398</v>
      </c>
    </row>
    <row r="36" spans="2:7" ht="75" customHeight="1" x14ac:dyDescent="0.3">
      <c r="B36" s="551"/>
      <c r="C36" s="447"/>
      <c r="D36" s="448"/>
      <c r="E36" s="551"/>
      <c r="F36" s="499"/>
      <c r="G36" s="475"/>
    </row>
    <row r="37" spans="2:7" ht="75" customHeight="1" x14ac:dyDescent="0.3">
      <c r="B37" s="551"/>
      <c r="C37" s="447"/>
      <c r="D37" s="448"/>
      <c r="E37" s="551"/>
      <c r="F37" s="499"/>
      <c r="G37" s="475"/>
    </row>
    <row r="38" spans="2:7" ht="75" customHeight="1" x14ac:dyDescent="0.3">
      <c r="B38" s="551"/>
      <c r="C38" s="447"/>
      <c r="D38" s="448"/>
      <c r="E38" s="551"/>
      <c r="F38" s="499"/>
      <c r="G38" s="475"/>
    </row>
    <row r="39" spans="2:7" ht="75" customHeight="1" thickBot="1" x14ac:dyDescent="0.35">
      <c r="B39" s="552"/>
      <c r="C39" s="447"/>
      <c r="D39" s="448"/>
      <c r="E39" s="552"/>
      <c r="F39" s="500"/>
      <c r="G39" s="450"/>
    </row>
    <row r="40" spans="2:7" ht="75" customHeight="1" x14ac:dyDescent="0.3">
      <c r="B40" s="555" t="s">
        <v>123</v>
      </c>
      <c r="C40" s="501" t="s">
        <v>399</v>
      </c>
      <c r="D40" s="487" t="s">
        <v>400</v>
      </c>
      <c r="E40" s="550" t="s">
        <v>100</v>
      </c>
      <c r="F40" s="497" t="s">
        <v>401</v>
      </c>
      <c r="G40" s="475" t="s">
        <v>224</v>
      </c>
    </row>
    <row r="41" spans="2:7" ht="75" customHeight="1" x14ac:dyDescent="0.3">
      <c r="B41" s="556"/>
      <c r="C41" s="473" t="s">
        <v>402</v>
      </c>
      <c r="D41" s="475" t="s">
        <v>403</v>
      </c>
      <c r="E41" s="551"/>
      <c r="F41" s="451" t="s">
        <v>404</v>
      </c>
      <c r="G41" s="475" t="s">
        <v>405</v>
      </c>
    </row>
    <row r="42" spans="2:7" ht="75" customHeight="1" x14ac:dyDescent="0.3">
      <c r="B42" s="556"/>
      <c r="C42" s="449" t="s">
        <v>406</v>
      </c>
      <c r="D42" s="475" t="s">
        <v>407</v>
      </c>
      <c r="E42" s="551"/>
      <c r="F42" s="451"/>
      <c r="G42" s="448" t="s">
        <v>408</v>
      </c>
    </row>
    <row r="43" spans="2:7" ht="75" customHeight="1" x14ac:dyDescent="0.3">
      <c r="B43" s="556"/>
      <c r="C43" s="449"/>
      <c r="D43" s="502" t="s">
        <v>409</v>
      </c>
      <c r="E43" s="551"/>
      <c r="F43" s="451"/>
      <c r="G43" s="448"/>
    </row>
    <row r="44" spans="2:7" ht="75" customHeight="1" x14ac:dyDescent="0.3">
      <c r="B44" s="556"/>
      <c r="C44" s="449"/>
      <c r="D44" s="502"/>
      <c r="E44" s="551"/>
      <c r="F44" s="451"/>
      <c r="G44" s="448"/>
    </row>
    <row r="45" spans="2:7" ht="75" customHeight="1" x14ac:dyDescent="0.3">
      <c r="B45" s="556"/>
      <c r="C45" s="449"/>
      <c r="D45" s="502"/>
      <c r="E45" s="551"/>
      <c r="F45" s="451"/>
      <c r="G45" s="448"/>
    </row>
    <row r="46" spans="2:7" ht="75" customHeight="1" thickBot="1" x14ac:dyDescent="0.35">
      <c r="B46" s="557"/>
      <c r="C46" s="467"/>
      <c r="D46" s="450"/>
      <c r="E46" s="552"/>
      <c r="F46" s="452"/>
      <c r="G46" s="448"/>
    </row>
    <row r="47" spans="2:7" ht="75" customHeight="1" x14ac:dyDescent="0.3">
      <c r="B47" s="550" t="s">
        <v>78</v>
      </c>
      <c r="C47" s="489"/>
      <c r="D47" s="490" t="s">
        <v>410</v>
      </c>
      <c r="E47" s="550" t="s">
        <v>126</v>
      </c>
      <c r="F47" s="453"/>
      <c r="G47" s="487"/>
    </row>
    <row r="48" spans="2:7" ht="75" customHeight="1" x14ac:dyDescent="0.3">
      <c r="B48" s="551"/>
      <c r="C48" s="503"/>
      <c r="D48" s="448" t="s">
        <v>411</v>
      </c>
      <c r="E48" s="551"/>
      <c r="F48" s="447"/>
      <c r="G48" s="475"/>
    </row>
    <row r="49" spans="2:13" ht="75" customHeight="1" x14ac:dyDescent="0.3">
      <c r="B49" s="551"/>
      <c r="C49" s="474"/>
      <c r="D49" s="448"/>
      <c r="E49" s="551"/>
      <c r="F49" s="447"/>
      <c r="G49" s="475"/>
    </row>
    <row r="50" spans="2:13" ht="75" customHeight="1" thickBot="1" x14ac:dyDescent="0.35">
      <c r="B50" s="552"/>
      <c r="C50" s="452"/>
      <c r="D50" s="450"/>
      <c r="E50" s="552"/>
      <c r="F50" s="452"/>
      <c r="G50" s="468"/>
    </row>
    <row r="51" spans="2:13" ht="75" customHeight="1" x14ac:dyDescent="0.3">
      <c r="B51" s="550" t="s">
        <v>119</v>
      </c>
      <c r="C51" s="497" t="s">
        <v>368</v>
      </c>
      <c r="D51" s="490" t="s">
        <v>412</v>
      </c>
      <c r="E51" s="550" t="s">
        <v>119</v>
      </c>
      <c r="F51" s="454"/>
      <c r="G51" s="448" t="s">
        <v>413</v>
      </c>
    </row>
    <row r="52" spans="2:13" ht="75" customHeight="1" x14ac:dyDescent="0.3">
      <c r="B52" s="551"/>
      <c r="C52" s="553" t="s">
        <v>414</v>
      </c>
      <c r="D52" s="475" t="s">
        <v>415</v>
      </c>
      <c r="E52" s="551"/>
      <c r="F52" s="447"/>
      <c r="G52" s="448" t="s">
        <v>416</v>
      </c>
    </row>
    <row r="53" spans="2:13" ht="75" customHeight="1" x14ac:dyDescent="0.3">
      <c r="B53" s="551"/>
      <c r="C53" s="553"/>
      <c r="D53" s="475" t="s">
        <v>417</v>
      </c>
      <c r="E53" s="551"/>
      <c r="F53" s="447"/>
      <c r="G53" s="448"/>
    </row>
    <row r="54" spans="2:13" ht="75" customHeight="1" x14ac:dyDescent="0.3">
      <c r="B54" s="551"/>
      <c r="C54" s="474"/>
      <c r="D54" s="475"/>
      <c r="E54" s="551"/>
      <c r="F54" s="447"/>
      <c r="G54" s="448"/>
    </row>
    <row r="55" spans="2:13" ht="75" customHeight="1" thickBot="1" x14ac:dyDescent="0.35">
      <c r="B55" s="552"/>
      <c r="C55" s="452"/>
      <c r="D55" s="456"/>
      <c r="E55" s="552"/>
      <c r="F55" s="452"/>
      <c r="G55" s="450"/>
    </row>
    <row r="56" spans="2:13" ht="39.75" customHeight="1" x14ac:dyDescent="0.3">
      <c r="B56" s="504"/>
      <c r="C56" s="505"/>
      <c r="D56" s="506"/>
      <c r="E56" s="507"/>
      <c r="G56" s="508"/>
    </row>
    <row r="57" spans="2:13" s="189" customFormat="1" ht="36.75" customHeight="1" thickBot="1" x14ac:dyDescent="0.35">
      <c r="B57" s="543" t="s">
        <v>348</v>
      </c>
      <c r="C57" s="543"/>
      <c r="D57" s="543"/>
      <c r="E57" s="543"/>
      <c r="F57" s="543"/>
      <c r="G57" s="543"/>
    </row>
    <row r="58" spans="2:13" s="190" customFormat="1" ht="44.25" customHeight="1" thickBot="1" x14ac:dyDescent="0.25">
      <c r="B58" s="544" t="s">
        <v>127</v>
      </c>
      <c r="C58" s="545"/>
      <c r="D58" s="546"/>
      <c r="E58" s="544" t="s">
        <v>64</v>
      </c>
      <c r="F58" s="545"/>
      <c r="G58" s="546"/>
      <c r="H58" s="182"/>
      <c r="I58" s="182"/>
      <c r="J58" s="182"/>
      <c r="K58" s="182"/>
      <c r="L58" s="182"/>
      <c r="M58" s="181"/>
    </row>
    <row r="59" spans="2:13" s="191" customFormat="1" ht="39" customHeight="1" thickBot="1" x14ac:dyDescent="0.35">
      <c r="B59" s="547" t="s">
        <v>209</v>
      </c>
      <c r="C59" s="548"/>
      <c r="D59" s="509" t="s">
        <v>133</v>
      </c>
      <c r="E59" s="549" t="s">
        <v>209</v>
      </c>
      <c r="F59" s="549"/>
      <c r="G59" s="509" t="s">
        <v>133</v>
      </c>
      <c r="H59" s="183"/>
      <c r="I59" s="183"/>
      <c r="J59" s="183"/>
      <c r="K59" s="183"/>
      <c r="L59" s="183"/>
      <c r="M59" s="374"/>
    </row>
    <row r="60" spans="2:13" ht="35.1" customHeight="1" x14ac:dyDescent="0.3">
      <c r="B60" s="534" t="s">
        <v>418</v>
      </c>
      <c r="C60" s="535"/>
      <c r="D60" s="470"/>
      <c r="E60" s="536" t="s">
        <v>419</v>
      </c>
      <c r="F60" s="536"/>
      <c r="G60" s="538"/>
      <c r="H60" s="184"/>
      <c r="I60" s="184"/>
      <c r="J60" s="184"/>
      <c r="K60" s="184"/>
      <c r="L60" s="184"/>
      <c r="M60" s="189"/>
    </row>
    <row r="61" spans="2:13" ht="35.1" customHeight="1" x14ac:dyDescent="0.3">
      <c r="B61" s="540" t="s">
        <v>420</v>
      </c>
      <c r="C61" s="541"/>
      <c r="D61" s="472"/>
      <c r="E61" s="537"/>
      <c r="F61" s="537"/>
      <c r="G61" s="539"/>
      <c r="H61" s="184"/>
      <c r="I61" s="184"/>
      <c r="J61" s="184"/>
      <c r="K61" s="184"/>
      <c r="L61" s="184"/>
      <c r="M61" s="189"/>
    </row>
    <row r="62" spans="2:13" ht="35.1" customHeight="1" x14ac:dyDescent="0.3">
      <c r="B62" s="530"/>
      <c r="C62" s="531"/>
      <c r="D62" s="472"/>
      <c r="E62" s="542"/>
      <c r="F62" s="542"/>
      <c r="G62" s="526"/>
      <c r="H62" s="184"/>
      <c r="I62" s="184"/>
      <c r="J62" s="184"/>
      <c r="K62" s="184"/>
      <c r="L62" s="184"/>
      <c r="M62" s="189"/>
    </row>
    <row r="63" spans="2:13" ht="35.1" customHeight="1" x14ac:dyDescent="0.3">
      <c r="B63" s="530"/>
      <c r="C63" s="531"/>
      <c r="D63" s="472"/>
      <c r="E63" s="537"/>
      <c r="F63" s="537"/>
      <c r="G63" s="533"/>
      <c r="H63" s="184"/>
      <c r="I63" s="184"/>
      <c r="J63" s="184"/>
      <c r="K63" s="184"/>
      <c r="L63" s="184"/>
      <c r="M63" s="189"/>
    </row>
    <row r="64" spans="2:13" ht="35.1" customHeight="1" x14ac:dyDescent="0.3">
      <c r="B64" s="530"/>
      <c r="C64" s="531"/>
      <c r="D64" s="472"/>
      <c r="E64" s="524"/>
      <c r="F64" s="524"/>
      <c r="G64" s="526"/>
      <c r="H64" s="184"/>
      <c r="I64" s="184"/>
      <c r="J64" s="184"/>
      <c r="K64" s="184"/>
      <c r="L64" s="184"/>
      <c r="M64" s="189"/>
    </row>
    <row r="65" spans="2:13" ht="35.1" customHeight="1" x14ac:dyDescent="0.3">
      <c r="B65" s="530"/>
      <c r="C65" s="531"/>
      <c r="D65" s="472"/>
      <c r="E65" s="532"/>
      <c r="F65" s="532"/>
      <c r="G65" s="533"/>
      <c r="H65" s="184"/>
      <c r="I65" s="184"/>
      <c r="J65" s="184"/>
      <c r="K65" s="184"/>
      <c r="L65" s="184"/>
      <c r="M65" s="189"/>
    </row>
    <row r="66" spans="2:13" ht="35.1" customHeight="1" x14ac:dyDescent="0.3">
      <c r="B66" s="522"/>
      <c r="C66" s="523"/>
      <c r="D66" s="472"/>
      <c r="E66" s="524"/>
      <c r="F66" s="524"/>
      <c r="G66" s="526"/>
      <c r="H66" s="184"/>
      <c r="I66" s="184"/>
      <c r="J66" s="184"/>
      <c r="K66" s="184"/>
      <c r="L66" s="184"/>
      <c r="M66" s="189"/>
    </row>
    <row r="67" spans="2:13" ht="35.1" customHeight="1" x14ac:dyDescent="0.3">
      <c r="B67" s="522"/>
      <c r="C67" s="523"/>
      <c r="D67" s="472"/>
      <c r="E67" s="532"/>
      <c r="F67" s="532"/>
      <c r="G67" s="533"/>
      <c r="H67" s="184"/>
      <c r="I67" s="184"/>
      <c r="J67" s="184"/>
      <c r="K67" s="184"/>
      <c r="L67" s="184"/>
      <c r="M67" s="189"/>
    </row>
    <row r="68" spans="2:13" ht="35.1" customHeight="1" x14ac:dyDescent="0.3">
      <c r="B68" s="522"/>
      <c r="C68" s="523"/>
      <c r="D68" s="472"/>
      <c r="E68" s="524"/>
      <c r="F68" s="524"/>
      <c r="G68" s="526"/>
      <c r="H68" s="184"/>
      <c r="I68" s="184"/>
      <c r="J68" s="184"/>
      <c r="K68" s="184"/>
      <c r="L68" s="184"/>
      <c r="M68" s="189"/>
    </row>
    <row r="69" spans="2:13" ht="35.1" customHeight="1" thickBot="1" x14ac:dyDescent="0.35">
      <c r="B69" s="528"/>
      <c r="C69" s="529"/>
      <c r="D69" s="471"/>
      <c r="E69" s="525"/>
      <c r="F69" s="525"/>
      <c r="G69" s="527"/>
      <c r="H69" s="184"/>
      <c r="I69" s="184"/>
      <c r="J69" s="184"/>
      <c r="K69" s="184"/>
      <c r="L69" s="184"/>
      <c r="M69" s="189"/>
    </row>
  </sheetData>
  <sheetProtection selectLockedCells="1"/>
  <mergeCells count="54">
    <mergeCell ref="C2:F2"/>
    <mergeCell ref="C3:F3"/>
    <mergeCell ref="C4:F4"/>
    <mergeCell ref="C5:F5"/>
    <mergeCell ref="B10:C10"/>
    <mergeCell ref="D10:G10"/>
    <mergeCell ref="B7:G8"/>
    <mergeCell ref="B6:G6"/>
    <mergeCell ref="B11:C11"/>
    <mergeCell ref="D11:G11"/>
    <mergeCell ref="B13:G13"/>
    <mergeCell ref="B14:D14"/>
    <mergeCell ref="E14:G14"/>
    <mergeCell ref="B16:B21"/>
    <mergeCell ref="E16:E21"/>
    <mergeCell ref="F16:F17"/>
    <mergeCell ref="G16:G17"/>
    <mergeCell ref="B22:B29"/>
    <mergeCell ref="E22:E29"/>
    <mergeCell ref="B30:B39"/>
    <mergeCell ref="E30:E39"/>
    <mergeCell ref="C32:C33"/>
    <mergeCell ref="B40:B46"/>
    <mergeCell ref="E40:E46"/>
    <mergeCell ref="B47:B50"/>
    <mergeCell ref="E47:E50"/>
    <mergeCell ref="B51:B55"/>
    <mergeCell ref="E51:E55"/>
    <mergeCell ref="C52:C53"/>
    <mergeCell ref="B57:G57"/>
    <mergeCell ref="B58:D58"/>
    <mergeCell ref="E58:G58"/>
    <mergeCell ref="B59:C59"/>
    <mergeCell ref="E59:F59"/>
    <mergeCell ref="B60:C60"/>
    <mergeCell ref="E60:F61"/>
    <mergeCell ref="G60:G61"/>
    <mergeCell ref="B61:C61"/>
    <mergeCell ref="B62:C62"/>
    <mergeCell ref="E62:F63"/>
    <mergeCell ref="G62:G63"/>
    <mergeCell ref="B63:C63"/>
    <mergeCell ref="B68:C68"/>
    <mergeCell ref="E68:F69"/>
    <mergeCell ref="G68:G69"/>
    <mergeCell ref="B69:C69"/>
    <mergeCell ref="B64:C64"/>
    <mergeCell ref="E64:F65"/>
    <mergeCell ref="G64:G65"/>
    <mergeCell ref="B65:C65"/>
    <mergeCell ref="B66:C66"/>
    <mergeCell ref="E66:F67"/>
    <mergeCell ref="G66:G67"/>
    <mergeCell ref="B67:C67"/>
  </mergeCells>
  <pageMargins left="0.70866141732283472" right="0.70866141732283472" top="0.74803149606299213" bottom="0.74803149606299213" header="0.31496062992125984" footer="0.31496062992125984"/>
  <pageSetup paperSize="9" scale="36" fitToHeight="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2:I4"/>
  <sheetViews>
    <sheetView workbookViewId="0"/>
  </sheetViews>
  <sheetFormatPr baseColWidth="10" defaultColWidth="11.42578125" defaultRowHeight="12.75" x14ac:dyDescent="0.2"/>
  <sheetData>
    <row r="2" spans="2:9" ht="13.5" thickBot="1" x14ac:dyDescent="0.25"/>
    <row r="3" spans="2:9" ht="13.5" thickBot="1" x14ac:dyDescent="0.25">
      <c r="B3" s="1332" t="s">
        <v>233</v>
      </c>
      <c r="C3" s="1332" t="s">
        <v>12</v>
      </c>
      <c r="D3" s="786" t="s">
        <v>243</v>
      </c>
      <c r="E3" s="786"/>
      <c r="F3" s="786"/>
      <c r="G3" s="786"/>
      <c r="H3" s="786"/>
      <c r="I3" s="787"/>
    </row>
    <row r="4" spans="2:9" ht="26.25" thickBot="1" x14ac:dyDescent="0.25">
      <c r="B4" s="1334"/>
      <c r="C4" s="788"/>
      <c r="D4" s="261" t="s">
        <v>234</v>
      </c>
      <c r="E4" s="261" t="s">
        <v>235</v>
      </c>
      <c r="F4" s="261" t="s">
        <v>236</v>
      </c>
      <c r="G4" s="219" t="s">
        <v>234</v>
      </c>
      <c r="H4" s="219" t="s">
        <v>235</v>
      </c>
      <c r="I4" s="262" t="s">
        <v>237</v>
      </c>
    </row>
  </sheetData>
  <mergeCells count="3">
    <mergeCell ref="B3:B4"/>
    <mergeCell ref="C3:C4"/>
    <mergeCell ref="D3: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B3:N88"/>
  <sheetViews>
    <sheetView workbookViewId="0">
      <selection activeCell="D4" sqref="D4:D6"/>
    </sheetView>
  </sheetViews>
  <sheetFormatPr baseColWidth="10" defaultColWidth="11.42578125" defaultRowHeight="12.75" x14ac:dyDescent="0.2"/>
  <cols>
    <col min="1" max="1" width="4.42578125" customWidth="1"/>
    <col min="2" max="2" width="45.7109375" customWidth="1"/>
    <col min="3" max="3" width="28.5703125" customWidth="1"/>
    <col min="4" max="4" width="26.28515625" customWidth="1"/>
    <col min="5" max="5" width="18" customWidth="1"/>
    <col min="6" max="7" width="17.85546875" customWidth="1"/>
    <col min="8" max="8" width="20.42578125" customWidth="1"/>
    <col min="9" max="9" width="20.85546875" customWidth="1"/>
    <col min="12" max="12" width="13.5703125" customWidth="1"/>
    <col min="13" max="13" width="11" customWidth="1"/>
    <col min="14" max="14" width="22.140625" customWidth="1"/>
  </cols>
  <sheetData>
    <row r="3" spans="2:14" x14ac:dyDescent="0.2">
      <c r="D3" s="2" t="s">
        <v>344</v>
      </c>
      <c r="J3" t="s">
        <v>40</v>
      </c>
      <c r="K3" t="s">
        <v>25</v>
      </c>
      <c r="L3" t="s">
        <v>41</v>
      </c>
      <c r="N3" s="2"/>
    </row>
    <row r="4" spans="2:14" ht="107.25" customHeight="1" x14ac:dyDescent="0.2">
      <c r="B4" t="s">
        <v>22</v>
      </c>
      <c r="C4" s="2"/>
      <c r="D4" s="382" t="s">
        <v>345</v>
      </c>
      <c r="G4" t="s">
        <v>1</v>
      </c>
      <c r="H4" t="s">
        <v>2</v>
      </c>
      <c r="J4" s="6" t="s">
        <v>20</v>
      </c>
      <c r="K4" s="6" t="s">
        <v>18</v>
      </c>
      <c r="L4" s="6" t="s">
        <v>17</v>
      </c>
      <c r="N4" s="14" t="s">
        <v>13</v>
      </c>
    </row>
    <row r="5" spans="2:14" ht="15" x14ac:dyDescent="0.2">
      <c r="B5" t="s">
        <v>34</v>
      </c>
      <c r="C5" s="2"/>
      <c r="D5" s="382" t="s">
        <v>346</v>
      </c>
      <c r="G5" t="s">
        <v>39</v>
      </c>
      <c r="H5" t="s">
        <v>39</v>
      </c>
      <c r="J5">
        <v>0</v>
      </c>
      <c r="K5">
        <v>0</v>
      </c>
      <c r="L5">
        <v>0</v>
      </c>
      <c r="N5" s="2" t="s">
        <v>42</v>
      </c>
    </row>
    <row r="6" spans="2:14" ht="15" x14ac:dyDescent="0.2">
      <c r="B6" t="s">
        <v>35</v>
      </c>
      <c r="C6" s="2"/>
      <c r="D6" s="382" t="s">
        <v>347</v>
      </c>
      <c r="J6">
        <v>1</v>
      </c>
      <c r="K6">
        <v>1</v>
      </c>
      <c r="L6">
        <v>1</v>
      </c>
      <c r="N6" s="2" t="s">
        <v>43</v>
      </c>
    </row>
    <row r="7" spans="2:14" ht="39" thickBot="1" x14ac:dyDescent="0.25">
      <c r="B7" t="s">
        <v>36</v>
      </c>
      <c r="N7" s="15" t="s">
        <v>45</v>
      </c>
    </row>
    <row r="8" spans="2:14" ht="76.5" customHeight="1" thickBot="1" x14ac:dyDescent="0.25">
      <c r="B8" t="s">
        <v>37</v>
      </c>
      <c r="C8" s="367" t="s">
        <v>337</v>
      </c>
      <c r="D8" s="367" t="s">
        <v>340</v>
      </c>
      <c r="E8" s="367" t="s">
        <v>341</v>
      </c>
      <c r="F8" s="367" t="s">
        <v>339</v>
      </c>
      <c r="G8" s="367" t="s">
        <v>338</v>
      </c>
      <c r="H8" s="369" t="s">
        <v>342</v>
      </c>
      <c r="I8" s="369" t="s">
        <v>343</v>
      </c>
      <c r="J8" s="368"/>
      <c r="K8" s="368"/>
      <c r="N8" s="2" t="s">
        <v>44</v>
      </c>
    </row>
    <row r="9" spans="2:14" ht="12.75" customHeight="1" x14ac:dyDescent="0.2">
      <c r="B9" t="s">
        <v>70</v>
      </c>
      <c r="C9">
        <v>0</v>
      </c>
      <c r="D9" s="39">
        <v>0</v>
      </c>
      <c r="E9" s="39">
        <v>0</v>
      </c>
      <c r="F9" s="39">
        <v>0</v>
      </c>
      <c r="G9" s="39">
        <v>0</v>
      </c>
      <c r="H9" s="39">
        <v>0</v>
      </c>
      <c r="I9" s="39">
        <v>0</v>
      </c>
      <c r="J9" s="39"/>
      <c r="K9" s="39"/>
      <c r="N9" s="2"/>
    </row>
    <row r="10" spans="2:14" ht="13.5" customHeight="1" x14ac:dyDescent="0.2">
      <c r="B10" t="s">
        <v>38</v>
      </c>
      <c r="C10">
        <v>15</v>
      </c>
      <c r="D10" s="39">
        <v>15</v>
      </c>
      <c r="E10" s="39">
        <v>10</v>
      </c>
      <c r="F10" s="39">
        <v>30</v>
      </c>
      <c r="G10" s="39">
        <v>5</v>
      </c>
      <c r="H10" s="39">
        <v>15</v>
      </c>
      <c r="I10" s="39">
        <v>10</v>
      </c>
      <c r="J10" s="39"/>
      <c r="K10" s="39"/>
    </row>
    <row r="11" spans="2:14" x14ac:dyDescent="0.2">
      <c r="B11" s="2" t="s">
        <v>172</v>
      </c>
    </row>
    <row r="12" spans="2:14" ht="13.5" thickBot="1" x14ac:dyDescent="0.25"/>
    <row r="13" spans="2:14" ht="12.75" customHeight="1" x14ac:dyDescent="0.2">
      <c r="J13" s="1338" t="s">
        <v>268</v>
      </c>
      <c r="K13" s="1338" t="s">
        <v>269</v>
      </c>
      <c r="L13" s="1338" t="s">
        <v>271</v>
      </c>
      <c r="M13" s="1338" t="s">
        <v>270</v>
      </c>
    </row>
    <row r="14" spans="2:14" ht="25.5" customHeight="1" x14ac:dyDescent="0.2">
      <c r="J14" s="1339"/>
      <c r="K14" s="1339"/>
      <c r="L14" s="1339"/>
      <c r="M14" s="1339"/>
    </row>
    <row r="15" spans="2:14" ht="13.5" customHeight="1" x14ac:dyDescent="0.2">
      <c r="J15" s="1339"/>
      <c r="K15" s="1339"/>
      <c r="L15" s="1339"/>
      <c r="M15" s="1339"/>
    </row>
    <row r="16" spans="2:14" x14ac:dyDescent="0.2">
      <c r="B16" s="8">
        <v>1</v>
      </c>
      <c r="C16" s="11" t="s">
        <v>48</v>
      </c>
      <c r="D16" s="9"/>
      <c r="E16" s="35" t="s">
        <v>39</v>
      </c>
      <c r="J16" s="8"/>
      <c r="K16" s="8"/>
      <c r="L16" s="8"/>
      <c r="M16" s="8"/>
    </row>
    <row r="17" spans="2:13" x14ac:dyDescent="0.2">
      <c r="B17" s="8">
        <v>2</v>
      </c>
      <c r="C17" s="11" t="s">
        <v>49</v>
      </c>
      <c r="D17" s="9"/>
      <c r="E17" s="9"/>
      <c r="J17" s="299" t="s">
        <v>272</v>
      </c>
      <c r="K17" s="299" t="s">
        <v>272</v>
      </c>
      <c r="L17" s="299" t="s">
        <v>272</v>
      </c>
      <c r="M17" s="299" t="s">
        <v>272</v>
      </c>
    </row>
    <row r="18" spans="2:13" ht="15.75" x14ac:dyDescent="0.2">
      <c r="B18" s="8">
        <v>3</v>
      </c>
      <c r="C18" s="11" t="s">
        <v>90</v>
      </c>
      <c r="D18" s="9"/>
      <c r="E18" s="9"/>
      <c r="I18" s="5"/>
      <c r="J18" s="299" t="s">
        <v>273</v>
      </c>
      <c r="K18" s="299" t="s">
        <v>273</v>
      </c>
      <c r="L18" s="299" t="s">
        <v>273</v>
      </c>
      <c r="M18" s="299" t="s">
        <v>273</v>
      </c>
    </row>
    <row r="19" spans="2:13" ht="15.75" x14ac:dyDescent="0.2">
      <c r="B19" s="8">
        <v>4</v>
      </c>
      <c r="C19" s="11" t="s">
        <v>50</v>
      </c>
      <c r="D19" s="10"/>
      <c r="E19" s="10"/>
      <c r="I19" s="1342"/>
      <c r="J19" s="1343"/>
      <c r="K19" s="1343"/>
      <c r="L19" s="1343"/>
    </row>
    <row r="20" spans="2:13" ht="15.75" x14ac:dyDescent="0.2">
      <c r="B20" s="8">
        <v>5</v>
      </c>
      <c r="C20" s="11" t="s">
        <v>91</v>
      </c>
      <c r="D20" s="10"/>
      <c r="E20" s="10"/>
      <c r="I20" s="1342"/>
      <c r="J20" s="1343"/>
      <c r="K20" s="1343"/>
      <c r="L20" s="1343"/>
    </row>
    <row r="21" spans="2:13" ht="15.75" x14ac:dyDescent="0.2">
      <c r="B21" s="1"/>
      <c r="C21" s="24"/>
      <c r="D21" s="10"/>
      <c r="E21" s="10"/>
      <c r="I21" s="5"/>
      <c r="J21" s="4"/>
      <c r="K21" s="4"/>
      <c r="L21" s="4"/>
    </row>
    <row r="24" spans="2:13" x14ac:dyDescent="0.2">
      <c r="B24" s="12">
        <v>13</v>
      </c>
      <c r="C24" s="11" t="s">
        <v>11</v>
      </c>
      <c r="D24" s="12"/>
    </row>
    <row r="25" spans="2:13" x14ac:dyDescent="0.2">
      <c r="B25" s="12">
        <v>11</v>
      </c>
      <c r="C25" s="11" t="s">
        <v>53</v>
      </c>
      <c r="D25" s="12"/>
    </row>
    <row r="26" spans="2:13" x14ac:dyDescent="0.2">
      <c r="B26" s="12">
        <v>7</v>
      </c>
      <c r="C26" s="11" t="s">
        <v>8</v>
      </c>
      <c r="D26" s="12"/>
    </row>
    <row r="27" spans="2:13" x14ac:dyDescent="0.2">
      <c r="B27" s="7">
        <v>6</v>
      </c>
      <c r="C27" s="11" t="s">
        <v>52</v>
      </c>
      <c r="D27" s="7"/>
    </row>
    <row r="28" spans="2:13" x14ac:dyDescent="0.2">
      <c r="B28" s="7">
        <v>1</v>
      </c>
      <c r="C28" s="11" t="s">
        <v>51</v>
      </c>
      <c r="D28" s="7"/>
    </row>
    <row r="29" spans="2:13" x14ac:dyDescent="0.2">
      <c r="B29" s="10"/>
      <c r="C29" s="24"/>
      <c r="D29" s="10"/>
    </row>
    <row r="30" spans="2:13" x14ac:dyDescent="0.2">
      <c r="B30" s="10"/>
      <c r="C30" s="24"/>
      <c r="D30" s="10"/>
    </row>
    <row r="31" spans="2:13" x14ac:dyDescent="0.2">
      <c r="B31" s="10"/>
      <c r="C31" s="24"/>
      <c r="D31" s="10"/>
    </row>
    <row r="32" spans="2:13" x14ac:dyDescent="0.2">
      <c r="B32" s="10"/>
      <c r="C32" s="24"/>
      <c r="D32" s="10"/>
    </row>
    <row r="33" spans="2:14" ht="13.5" customHeight="1" x14ac:dyDescent="0.2">
      <c r="B33" s="10"/>
      <c r="C33" s="24"/>
      <c r="D33" s="10"/>
    </row>
    <row r="34" spans="2:14" ht="13.5" customHeight="1" x14ac:dyDescent="0.2">
      <c r="B34" s="10"/>
      <c r="C34" s="24"/>
      <c r="D34" s="10"/>
      <c r="I34" s="302" t="s">
        <v>303</v>
      </c>
      <c r="L34" s="302" t="s">
        <v>304</v>
      </c>
      <c r="M34" s="302"/>
    </row>
    <row r="35" spans="2:14" ht="13.5" thickBot="1" x14ac:dyDescent="0.25">
      <c r="L35" s="302"/>
      <c r="M35" s="302"/>
    </row>
    <row r="36" spans="2:14" ht="26.25" thickBot="1" x14ac:dyDescent="0.25">
      <c r="B36" s="8" t="s">
        <v>57</v>
      </c>
      <c r="C36" s="8"/>
      <c r="D36" s="8" t="s">
        <v>58</v>
      </c>
      <c r="I36" s="55" t="s">
        <v>26</v>
      </c>
      <c r="J36" s="56" t="s">
        <v>110</v>
      </c>
      <c r="K36" s="1"/>
      <c r="L36" s="357"/>
      <c r="M36" s="357"/>
      <c r="N36" s="1"/>
    </row>
    <row r="37" spans="2:14" x14ac:dyDescent="0.2">
      <c r="B37" s="8">
        <v>7</v>
      </c>
      <c r="C37" s="44" t="s">
        <v>176</v>
      </c>
      <c r="D37" s="13" t="s">
        <v>177</v>
      </c>
      <c r="E37" s="34"/>
      <c r="F37" s="8"/>
      <c r="G37" s="8"/>
      <c r="I37" s="1344" t="s">
        <v>111</v>
      </c>
      <c r="J37" s="52" t="s">
        <v>143</v>
      </c>
      <c r="K37" s="40"/>
      <c r="L37" s="902" t="s">
        <v>111</v>
      </c>
      <c r="M37" s="351" t="s">
        <v>143</v>
      </c>
      <c r="N37" s="40"/>
    </row>
    <row r="38" spans="2:14" x14ac:dyDescent="0.2">
      <c r="B38" s="8">
        <v>11</v>
      </c>
      <c r="C38" s="45" t="s">
        <v>179</v>
      </c>
      <c r="D38" s="13" t="s">
        <v>189</v>
      </c>
      <c r="E38" s="8"/>
      <c r="F38" s="8"/>
      <c r="G38" s="8"/>
      <c r="I38" s="1345"/>
      <c r="J38" s="46" t="s">
        <v>144</v>
      </c>
      <c r="K38" s="41"/>
      <c r="L38" s="903"/>
      <c r="M38" s="352" t="s">
        <v>144</v>
      </c>
      <c r="N38" s="41"/>
    </row>
    <row r="39" spans="2:14" x14ac:dyDescent="0.2">
      <c r="B39" s="8">
        <v>13</v>
      </c>
      <c r="C39" s="43" t="s">
        <v>191</v>
      </c>
      <c r="D39" s="13" t="s">
        <v>181</v>
      </c>
      <c r="E39" s="8"/>
      <c r="F39" s="8"/>
      <c r="G39" s="8"/>
      <c r="I39" s="1345"/>
      <c r="J39" s="46" t="s">
        <v>145</v>
      </c>
      <c r="K39" s="41"/>
      <c r="L39" s="904"/>
      <c r="M39" s="352" t="s">
        <v>145</v>
      </c>
      <c r="N39" s="41"/>
    </row>
    <row r="40" spans="2:14" x14ac:dyDescent="0.2">
      <c r="B40" s="8">
        <v>14</v>
      </c>
      <c r="C40" s="45" t="s">
        <v>178</v>
      </c>
      <c r="D40" s="13" t="s">
        <v>194</v>
      </c>
      <c r="E40" s="8"/>
      <c r="F40" s="8"/>
      <c r="G40" s="8"/>
      <c r="I40" s="1345"/>
      <c r="J40" s="46" t="s">
        <v>146</v>
      </c>
      <c r="K40" s="41"/>
      <c r="L40" s="905" t="s">
        <v>170</v>
      </c>
      <c r="M40" s="353" t="s">
        <v>146</v>
      </c>
      <c r="N40" s="41"/>
    </row>
    <row r="41" spans="2:14" x14ac:dyDescent="0.2">
      <c r="B41" s="8">
        <v>21</v>
      </c>
      <c r="C41" s="43" t="s">
        <v>331</v>
      </c>
      <c r="D41" s="8"/>
      <c r="E41" s="8"/>
      <c r="F41" s="8"/>
      <c r="G41" s="8"/>
      <c r="I41" s="1345"/>
      <c r="J41" s="46" t="s">
        <v>147</v>
      </c>
      <c r="K41" s="41"/>
      <c r="L41" s="906"/>
      <c r="M41" s="353" t="s">
        <v>147</v>
      </c>
      <c r="N41" s="41"/>
    </row>
    <row r="42" spans="2:14" ht="12.75" customHeight="1" x14ac:dyDescent="0.2">
      <c r="B42" s="8">
        <v>22</v>
      </c>
      <c r="C42" s="43" t="s">
        <v>193</v>
      </c>
      <c r="D42" s="8"/>
      <c r="E42" s="8"/>
      <c r="F42" s="8"/>
      <c r="G42" s="8"/>
      <c r="I42" s="1346" t="s">
        <v>170</v>
      </c>
      <c r="J42" s="47" t="s">
        <v>148</v>
      </c>
      <c r="K42" s="41"/>
      <c r="L42" s="906"/>
      <c r="M42" s="353" t="s">
        <v>148</v>
      </c>
      <c r="N42" s="41"/>
    </row>
    <row r="43" spans="2:14" x14ac:dyDescent="0.2">
      <c r="B43" s="8">
        <v>26</v>
      </c>
      <c r="C43" s="48" t="s">
        <v>188</v>
      </c>
      <c r="D43" s="8"/>
      <c r="E43" s="8"/>
      <c r="F43" s="8"/>
      <c r="G43" s="8"/>
      <c r="I43" s="1347"/>
      <c r="J43" s="47" t="s">
        <v>149</v>
      </c>
      <c r="K43" s="41"/>
      <c r="L43" s="906"/>
      <c r="M43" s="353" t="s">
        <v>149</v>
      </c>
      <c r="N43" s="41"/>
    </row>
    <row r="44" spans="2:14" x14ac:dyDescent="0.2">
      <c r="B44" s="8">
        <v>28</v>
      </c>
      <c r="C44" s="43" t="s">
        <v>332</v>
      </c>
      <c r="D44" s="8"/>
      <c r="E44" s="8"/>
      <c r="F44" s="8"/>
      <c r="G44" s="8"/>
      <c r="I44" s="1347"/>
      <c r="J44" s="47" t="s">
        <v>150</v>
      </c>
      <c r="K44" s="41"/>
      <c r="L44" s="906"/>
      <c r="M44" s="353" t="s">
        <v>150</v>
      </c>
      <c r="N44" s="41"/>
    </row>
    <row r="45" spans="2:14" x14ac:dyDescent="0.2">
      <c r="B45" s="8">
        <v>33</v>
      </c>
      <c r="C45" s="48" t="s">
        <v>333</v>
      </c>
      <c r="D45" s="8"/>
      <c r="E45" s="8"/>
      <c r="F45" s="8"/>
      <c r="G45" s="8"/>
      <c r="I45" s="1347"/>
      <c r="J45" s="47" t="s">
        <v>151</v>
      </c>
      <c r="K45" s="41"/>
      <c r="L45" s="907" t="s">
        <v>204</v>
      </c>
      <c r="M45" s="354" t="s">
        <v>151</v>
      </c>
      <c r="N45" s="41"/>
    </row>
    <row r="46" spans="2:14" x14ac:dyDescent="0.2">
      <c r="B46" s="8">
        <v>35</v>
      </c>
      <c r="C46" s="43" t="s">
        <v>190</v>
      </c>
      <c r="D46" s="8"/>
      <c r="E46" s="8"/>
      <c r="F46" s="8"/>
      <c r="G46" s="8"/>
      <c r="I46" s="1340" t="s">
        <v>112</v>
      </c>
      <c r="J46" s="49" t="s">
        <v>152</v>
      </c>
      <c r="K46" s="41"/>
      <c r="L46" s="908"/>
      <c r="M46" s="354" t="s">
        <v>152</v>
      </c>
      <c r="N46" s="41"/>
    </row>
    <row r="47" spans="2:14" x14ac:dyDescent="0.2">
      <c r="B47" s="8">
        <v>39</v>
      </c>
      <c r="C47" s="50" t="s">
        <v>334</v>
      </c>
      <c r="D47" s="8"/>
      <c r="E47" s="8"/>
      <c r="F47" s="8"/>
      <c r="G47" s="8"/>
      <c r="I47" s="1340"/>
      <c r="J47" s="49" t="s">
        <v>153</v>
      </c>
      <c r="K47" s="41"/>
      <c r="L47" s="908"/>
      <c r="M47" s="354" t="s">
        <v>153</v>
      </c>
      <c r="N47" s="41"/>
    </row>
    <row r="48" spans="2:14" x14ac:dyDescent="0.2">
      <c r="B48" s="8">
        <v>44</v>
      </c>
      <c r="C48" s="48" t="s">
        <v>182</v>
      </c>
      <c r="D48" s="8"/>
      <c r="E48" s="8"/>
      <c r="F48" s="8"/>
      <c r="G48" s="8"/>
      <c r="I48" s="1340"/>
      <c r="J48" s="49" t="s">
        <v>154</v>
      </c>
      <c r="K48" s="41"/>
      <c r="L48" s="909"/>
      <c r="M48" s="354" t="s">
        <v>154</v>
      </c>
      <c r="N48" s="41"/>
    </row>
    <row r="49" spans="2:14" x14ac:dyDescent="0.2">
      <c r="B49" s="8">
        <v>52</v>
      </c>
      <c r="C49" s="50" t="s">
        <v>335</v>
      </c>
      <c r="D49" s="8"/>
      <c r="E49" s="8"/>
      <c r="F49" s="8"/>
      <c r="G49" s="8"/>
      <c r="I49" s="1340"/>
      <c r="J49" s="49" t="s">
        <v>155</v>
      </c>
      <c r="K49" s="41"/>
      <c r="L49" s="910" t="s">
        <v>203</v>
      </c>
      <c r="M49" s="355" t="s">
        <v>155</v>
      </c>
      <c r="N49" s="41"/>
    </row>
    <row r="50" spans="2:14" x14ac:dyDescent="0.2">
      <c r="B50" s="8">
        <v>55</v>
      </c>
      <c r="C50" s="48" t="s">
        <v>186</v>
      </c>
      <c r="D50" s="8"/>
      <c r="E50" s="8"/>
      <c r="F50" s="8"/>
      <c r="G50" s="8"/>
      <c r="I50" s="1340"/>
      <c r="J50" s="49" t="s">
        <v>156</v>
      </c>
      <c r="K50" s="41"/>
      <c r="L50" s="911"/>
      <c r="M50" s="355" t="s">
        <v>156</v>
      </c>
      <c r="N50" s="41"/>
    </row>
    <row r="51" spans="2:14" ht="13.5" thickBot="1" x14ac:dyDescent="0.25">
      <c r="B51" s="8">
        <v>65</v>
      </c>
      <c r="C51" s="50" t="s">
        <v>336</v>
      </c>
      <c r="D51" s="8"/>
      <c r="E51" s="8"/>
      <c r="F51" s="8"/>
      <c r="G51" s="8"/>
      <c r="I51" s="1340"/>
      <c r="J51" s="49" t="s">
        <v>157</v>
      </c>
      <c r="K51" s="41"/>
      <c r="L51" s="912"/>
      <c r="M51" s="356" t="s">
        <v>157</v>
      </c>
      <c r="N51" s="41"/>
    </row>
    <row r="52" spans="2:14" x14ac:dyDescent="0.2">
      <c r="B52" s="366"/>
      <c r="C52" s="366"/>
      <c r="D52" s="8"/>
      <c r="E52" s="8"/>
      <c r="F52" s="8"/>
      <c r="G52" s="8"/>
      <c r="I52" s="1340"/>
      <c r="J52" s="49" t="s">
        <v>158</v>
      </c>
      <c r="K52" s="41"/>
      <c r="L52" s="41"/>
      <c r="M52" s="41"/>
      <c r="N52" s="41"/>
    </row>
    <row r="53" spans="2:14" x14ac:dyDescent="0.2">
      <c r="B53" s="366"/>
      <c r="C53" s="366"/>
      <c r="D53" s="8"/>
      <c r="E53" s="8"/>
      <c r="F53" s="8"/>
      <c r="G53" s="8"/>
      <c r="I53" s="1340"/>
      <c r="J53" s="49" t="s">
        <v>159</v>
      </c>
      <c r="K53" s="41"/>
      <c r="L53" s="41"/>
      <c r="M53" s="41"/>
      <c r="N53" s="41"/>
    </row>
    <row r="54" spans="2:14" x14ac:dyDescent="0.2">
      <c r="B54" s="366"/>
      <c r="C54" s="366"/>
      <c r="D54" s="8"/>
      <c r="E54" s="8"/>
      <c r="F54" s="8"/>
      <c r="G54" s="8"/>
      <c r="I54" s="1341" t="s">
        <v>113</v>
      </c>
      <c r="J54" s="51" t="s">
        <v>160</v>
      </c>
      <c r="K54" s="41"/>
      <c r="L54" s="41"/>
      <c r="M54" s="41"/>
      <c r="N54" s="41"/>
    </row>
    <row r="55" spans="2:14" x14ac:dyDescent="0.2">
      <c r="B55" s="366"/>
      <c r="C55" s="366"/>
      <c r="D55" s="8"/>
      <c r="E55" s="8"/>
      <c r="F55" s="8"/>
      <c r="G55" s="8"/>
      <c r="I55" s="1341"/>
      <c r="J55" s="51" t="s">
        <v>161</v>
      </c>
      <c r="K55" s="41"/>
      <c r="L55" s="41"/>
      <c r="M55" s="41"/>
      <c r="N55" s="41"/>
    </row>
    <row r="56" spans="2:14" x14ac:dyDescent="0.2">
      <c r="B56" s="366"/>
      <c r="C56" s="366"/>
      <c r="D56" s="8"/>
      <c r="E56" s="8"/>
      <c r="F56" s="8"/>
      <c r="G56" s="8"/>
      <c r="I56" s="1341"/>
      <c r="J56" s="51" t="s">
        <v>162</v>
      </c>
      <c r="K56" s="41"/>
      <c r="L56" s="41"/>
      <c r="M56" s="41"/>
      <c r="N56" s="41"/>
    </row>
    <row r="57" spans="2:14" x14ac:dyDescent="0.2">
      <c r="B57" s="366"/>
      <c r="C57" s="366"/>
      <c r="D57" s="8"/>
      <c r="E57" s="8"/>
      <c r="F57" s="8"/>
      <c r="G57" s="8"/>
      <c r="I57" s="1341"/>
      <c r="J57" s="51" t="s">
        <v>163</v>
      </c>
      <c r="K57" s="41"/>
      <c r="L57" s="41"/>
      <c r="M57" s="41"/>
      <c r="N57" s="41"/>
    </row>
    <row r="58" spans="2:14" x14ac:dyDescent="0.2">
      <c r="B58" s="366"/>
      <c r="C58" s="366"/>
      <c r="D58" s="8"/>
      <c r="E58" s="8"/>
      <c r="F58" s="8"/>
      <c r="G58" s="8"/>
      <c r="I58" s="1341"/>
      <c r="J58" s="51" t="s">
        <v>164</v>
      </c>
      <c r="K58" s="41"/>
      <c r="L58" s="41"/>
      <c r="M58" s="41"/>
      <c r="N58" s="41"/>
    </row>
    <row r="59" spans="2:14" x14ac:dyDescent="0.2">
      <c r="B59" s="366"/>
      <c r="C59" s="366"/>
      <c r="D59" s="8"/>
      <c r="E59" s="8"/>
      <c r="F59" s="8"/>
      <c r="G59" s="8"/>
      <c r="I59" s="1341"/>
      <c r="J59" s="51" t="s">
        <v>165</v>
      </c>
      <c r="K59" s="41"/>
      <c r="L59" s="41"/>
      <c r="M59" s="41"/>
      <c r="N59" s="41"/>
    </row>
    <row r="60" spans="2:14" x14ac:dyDescent="0.2">
      <c r="B60" s="366"/>
      <c r="C60" s="366"/>
      <c r="D60" s="8"/>
      <c r="E60" s="8"/>
      <c r="F60" s="8"/>
      <c r="G60" s="8"/>
      <c r="I60" s="1341"/>
      <c r="J60" s="51" t="s">
        <v>166</v>
      </c>
      <c r="K60" s="41"/>
      <c r="L60" s="41"/>
      <c r="M60" s="41"/>
      <c r="N60" s="41"/>
    </row>
    <row r="61" spans="2:14" x14ac:dyDescent="0.2">
      <c r="B61" s="366"/>
      <c r="C61" s="366"/>
      <c r="D61" s="8"/>
      <c r="E61" s="8"/>
      <c r="F61" s="8"/>
      <c r="G61" s="8"/>
      <c r="I61" s="1341"/>
      <c r="J61" s="51" t="s">
        <v>167</v>
      </c>
      <c r="K61" s="41"/>
      <c r="L61" s="41"/>
      <c r="M61" s="41"/>
      <c r="N61" s="41"/>
    </row>
    <row r="62" spans="2:14" x14ac:dyDescent="0.2">
      <c r="I62" s="41"/>
      <c r="J62" s="41"/>
      <c r="K62" s="41"/>
      <c r="L62" s="41"/>
      <c r="M62" s="41"/>
      <c r="N62" s="41"/>
    </row>
    <row r="63" spans="2:14" x14ac:dyDescent="0.2">
      <c r="I63" s="41"/>
      <c r="J63" s="41"/>
      <c r="K63" s="41"/>
      <c r="L63" s="41"/>
      <c r="M63" s="41"/>
      <c r="N63" s="41"/>
    </row>
    <row r="64" spans="2:14" ht="13.5" thickBot="1" x14ac:dyDescent="0.25">
      <c r="I64" s="41"/>
      <c r="J64" s="41"/>
      <c r="K64" s="41"/>
      <c r="L64" s="41"/>
      <c r="M64" s="41"/>
      <c r="N64" s="41"/>
    </row>
    <row r="65" spans="2:14" x14ac:dyDescent="0.2">
      <c r="B65" s="13" t="s">
        <v>71</v>
      </c>
      <c r="C65" s="13"/>
      <c r="E65" s="58" t="s">
        <v>2</v>
      </c>
      <c r="F65" s="59">
        <v>1</v>
      </c>
      <c r="G65" s="59">
        <v>2</v>
      </c>
      <c r="H65" s="59">
        <v>3</v>
      </c>
      <c r="I65" s="60">
        <v>4</v>
      </c>
      <c r="J65" s="41"/>
      <c r="K65" s="41"/>
      <c r="L65" s="41"/>
      <c r="M65" s="41"/>
      <c r="N65" s="41"/>
    </row>
    <row r="66" spans="2:14" ht="15.75" x14ac:dyDescent="0.25">
      <c r="B66" s="38" t="s">
        <v>80</v>
      </c>
      <c r="C66" s="38"/>
      <c r="D66" s="66" t="s">
        <v>174</v>
      </c>
      <c r="E66" s="61">
        <v>1</v>
      </c>
      <c r="F66" s="41">
        <v>6</v>
      </c>
      <c r="G66" s="41">
        <v>7</v>
      </c>
      <c r="H66" s="41">
        <v>11</v>
      </c>
      <c r="I66" s="62">
        <v>13</v>
      </c>
      <c r="J66" s="41"/>
      <c r="K66" s="41"/>
      <c r="L66" s="41"/>
      <c r="M66" s="41"/>
      <c r="N66" s="41"/>
    </row>
    <row r="67" spans="2:14" ht="15.75" x14ac:dyDescent="0.25">
      <c r="B67" s="38" t="s">
        <v>81</v>
      </c>
      <c r="C67" s="38"/>
      <c r="E67" s="61">
        <v>2</v>
      </c>
      <c r="F67" s="41">
        <v>12</v>
      </c>
      <c r="G67" s="41">
        <v>14</v>
      </c>
      <c r="H67" s="41">
        <v>22</v>
      </c>
      <c r="I67" s="62">
        <v>26</v>
      </c>
      <c r="J67" s="41"/>
      <c r="K67" s="41"/>
      <c r="L67" s="41"/>
      <c r="M67" s="41"/>
      <c r="N67" s="41"/>
    </row>
    <row r="68" spans="2:14" ht="15.75" x14ac:dyDescent="0.25">
      <c r="B68" s="38" t="s">
        <v>82</v>
      </c>
      <c r="C68" s="38"/>
      <c r="E68" s="61">
        <v>3</v>
      </c>
      <c r="F68" s="41">
        <v>18</v>
      </c>
      <c r="G68" s="41">
        <v>21</v>
      </c>
      <c r="H68" s="41">
        <v>33</v>
      </c>
      <c r="I68" s="62">
        <v>39</v>
      </c>
      <c r="J68" s="41"/>
      <c r="K68" s="41"/>
      <c r="L68" s="41"/>
      <c r="M68" s="41"/>
      <c r="N68" s="41"/>
    </row>
    <row r="69" spans="2:14" ht="15.75" x14ac:dyDescent="0.25">
      <c r="B69" s="38" t="s">
        <v>83</v>
      </c>
      <c r="C69" s="38"/>
      <c r="E69" s="61">
        <v>4</v>
      </c>
      <c r="F69" s="41">
        <v>24</v>
      </c>
      <c r="G69" s="41">
        <v>28</v>
      </c>
      <c r="H69" s="41">
        <v>44</v>
      </c>
      <c r="I69" s="62">
        <v>52</v>
      </c>
      <c r="J69" s="41"/>
      <c r="K69" s="41"/>
      <c r="L69" s="41"/>
      <c r="M69" s="41"/>
      <c r="N69" s="41"/>
    </row>
    <row r="70" spans="2:14" ht="16.5" thickBot="1" x14ac:dyDescent="0.3">
      <c r="B70" s="38" t="s">
        <v>84</v>
      </c>
      <c r="C70" s="38"/>
      <c r="E70" s="63">
        <v>5</v>
      </c>
      <c r="F70" s="64">
        <v>30</v>
      </c>
      <c r="G70" s="64">
        <v>35</v>
      </c>
      <c r="H70" s="64">
        <v>55</v>
      </c>
      <c r="I70" s="65">
        <v>65</v>
      </c>
      <c r="J70" s="41"/>
      <c r="K70" s="41"/>
      <c r="L70" s="41"/>
      <c r="M70" s="41"/>
      <c r="N70" s="41"/>
    </row>
    <row r="71" spans="2:14" ht="15.75" x14ac:dyDescent="0.25">
      <c r="B71" s="38" t="s">
        <v>85</v>
      </c>
      <c r="C71" s="38"/>
      <c r="I71" s="41"/>
      <c r="J71" s="41"/>
      <c r="K71" s="41"/>
      <c r="L71" s="41"/>
      <c r="M71" s="41"/>
      <c r="N71" s="41"/>
    </row>
    <row r="72" spans="2:14" ht="15.75" x14ac:dyDescent="0.25">
      <c r="B72" s="38" t="s">
        <v>86</v>
      </c>
      <c r="C72" s="38"/>
      <c r="I72" s="41"/>
      <c r="J72" s="41"/>
      <c r="K72" s="41"/>
      <c r="L72" s="41"/>
      <c r="M72" s="41"/>
      <c r="N72" s="41"/>
    </row>
    <row r="73" spans="2:14" ht="15.75" x14ac:dyDescent="0.25">
      <c r="B73" s="38" t="s">
        <v>87</v>
      </c>
      <c r="I73" s="41"/>
      <c r="J73" s="41"/>
      <c r="K73" s="41"/>
      <c r="L73" s="41"/>
      <c r="M73" s="41"/>
      <c r="N73" s="41"/>
    </row>
    <row r="74" spans="2:14" ht="15.75" x14ac:dyDescent="0.25">
      <c r="B74" s="38" t="s">
        <v>88</v>
      </c>
      <c r="F74">
        <v>0</v>
      </c>
      <c r="G74">
        <v>50</v>
      </c>
      <c r="H74">
        <v>0</v>
      </c>
      <c r="I74" s="41"/>
      <c r="J74" s="41"/>
      <c r="K74" s="41"/>
      <c r="L74" s="41"/>
      <c r="M74" s="41"/>
      <c r="N74" s="41"/>
    </row>
    <row r="75" spans="2:14" ht="15.75" x14ac:dyDescent="0.25">
      <c r="B75" s="38" t="s">
        <v>76</v>
      </c>
      <c r="F75">
        <v>51</v>
      </c>
      <c r="G75">
        <v>75</v>
      </c>
      <c r="H75">
        <v>-1</v>
      </c>
      <c r="I75" s="41"/>
      <c r="J75" s="41"/>
      <c r="K75" s="41"/>
      <c r="L75" s="41"/>
      <c r="M75" s="41"/>
      <c r="N75" s="41"/>
    </row>
    <row r="76" spans="2:14" x14ac:dyDescent="0.2">
      <c r="F76">
        <v>76</v>
      </c>
      <c r="G76">
        <v>100</v>
      </c>
      <c r="H76">
        <v>-2</v>
      </c>
      <c r="I76" s="41"/>
      <c r="J76" s="41"/>
      <c r="K76" s="41"/>
      <c r="L76" s="41"/>
      <c r="M76" s="41"/>
      <c r="N76" s="41"/>
    </row>
    <row r="77" spans="2:14" x14ac:dyDescent="0.2">
      <c r="B77" s="13" t="s">
        <v>72</v>
      </c>
      <c r="I77" s="41"/>
      <c r="J77" s="41"/>
      <c r="K77" s="41"/>
      <c r="L77" s="41"/>
      <c r="M77" s="41"/>
      <c r="N77" s="41"/>
    </row>
    <row r="78" spans="2:14" ht="15.75" x14ac:dyDescent="0.25">
      <c r="B78" s="38" t="s">
        <v>73</v>
      </c>
      <c r="D78" s="42" t="s">
        <v>73</v>
      </c>
      <c r="I78" s="41"/>
      <c r="J78" s="41"/>
      <c r="K78" s="41"/>
      <c r="L78" s="41"/>
      <c r="M78" s="41"/>
      <c r="N78" s="41"/>
    </row>
    <row r="79" spans="2:14" ht="15.75" x14ac:dyDescent="0.25">
      <c r="B79" s="38" t="s">
        <v>74</v>
      </c>
      <c r="D79" s="42" t="s">
        <v>103</v>
      </c>
      <c r="I79" s="41"/>
      <c r="J79" s="41"/>
      <c r="K79" s="41"/>
      <c r="L79" s="41"/>
      <c r="M79" s="41"/>
      <c r="N79" s="41"/>
    </row>
    <row r="80" spans="2:14" ht="15.75" x14ac:dyDescent="0.25">
      <c r="B80" s="38" t="s">
        <v>75</v>
      </c>
      <c r="D80" s="42" t="s">
        <v>76</v>
      </c>
      <c r="I80" s="41"/>
      <c r="J80" s="41"/>
      <c r="K80" s="41"/>
      <c r="L80" s="41"/>
      <c r="M80" s="41"/>
      <c r="N80" s="41"/>
    </row>
    <row r="81" spans="2:14" ht="15.75" x14ac:dyDescent="0.25">
      <c r="B81" s="38" t="s">
        <v>76</v>
      </c>
      <c r="D81" s="42" t="s">
        <v>102</v>
      </c>
      <c r="I81" s="41"/>
      <c r="J81" s="41"/>
      <c r="K81" s="41"/>
      <c r="L81" s="41"/>
      <c r="M81" s="41"/>
      <c r="N81" s="41"/>
    </row>
    <row r="82" spans="2:14" ht="15.75" x14ac:dyDescent="0.25">
      <c r="B82" s="38" t="s">
        <v>79</v>
      </c>
      <c r="D82" s="42" t="s">
        <v>78</v>
      </c>
      <c r="I82" s="41"/>
      <c r="J82" s="41"/>
      <c r="K82" s="41"/>
      <c r="L82" s="41"/>
      <c r="M82" s="41"/>
      <c r="N82" s="41"/>
    </row>
    <row r="83" spans="2:14" ht="15.75" x14ac:dyDescent="0.25">
      <c r="B83" s="38" t="s">
        <v>77</v>
      </c>
      <c r="D83" s="53" t="s">
        <v>77</v>
      </c>
      <c r="I83" s="41"/>
      <c r="J83" s="41"/>
      <c r="K83" s="41"/>
      <c r="L83" s="41"/>
      <c r="M83" s="41"/>
      <c r="N83" s="41"/>
    </row>
    <row r="84" spans="2:14" ht="15.75" x14ac:dyDescent="0.25">
      <c r="B84" s="38" t="s">
        <v>78</v>
      </c>
      <c r="D84" s="53" t="s">
        <v>171</v>
      </c>
      <c r="I84" s="41"/>
      <c r="J84" s="41"/>
      <c r="K84" s="41"/>
      <c r="L84" s="41"/>
      <c r="M84" s="41"/>
      <c r="N84" s="41"/>
    </row>
    <row r="85" spans="2:14" x14ac:dyDescent="0.2">
      <c r="I85" s="41"/>
      <c r="J85" s="41"/>
      <c r="K85" s="41"/>
      <c r="L85" s="41"/>
      <c r="M85" s="41"/>
      <c r="N85" s="41"/>
    </row>
    <row r="86" spans="2:14" x14ac:dyDescent="0.2">
      <c r="I86" s="41"/>
      <c r="J86" s="41"/>
      <c r="K86" s="41"/>
      <c r="L86" s="41"/>
      <c r="M86" s="41"/>
      <c r="N86" s="41"/>
    </row>
    <row r="87" spans="2:14" x14ac:dyDescent="0.2">
      <c r="I87" s="41"/>
      <c r="J87" s="41"/>
      <c r="K87" s="41"/>
      <c r="L87" s="41"/>
      <c r="M87" s="41"/>
      <c r="N87" s="41"/>
    </row>
    <row r="88" spans="2:14" x14ac:dyDescent="0.2">
      <c r="I88" s="41"/>
      <c r="J88" s="41"/>
      <c r="K88" s="41"/>
      <c r="L88" s="41"/>
      <c r="M88" s="41"/>
      <c r="N88" s="41"/>
    </row>
  </sheetData>
  <dataConsolidate/>
  <mergeCells count="14">
    <mergeCell ref="I46:I53"/>
    <mergeCell ref="I54:I61"/>
    <mergeCell ref="I20:L20"/>
    <mergeCell ref="I19:L19"/>
    <mergeCell ref="I37:I41"/>
    <mergeCell ref="I42:I45"/>
    <mergeCell ref="L45:L48"/>
    <mergeCell ref="L49:L51"/>
    <mergeCell ref="L40:L44"/>
    <mergeCell ref="J13:J15"/>
    <mergeCell ref="K13:K15"/>
    <mergeCell ref="L13:L15"/>
    <mergeCell ref="M13:M15"/>
    <mergeCell ref="L37:L39"/>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3:E21"/>
  <sheetViews>
    <sheetView workbookViewId="0"/>
  </sheetViews>
  <sheetFormatPr baseColWidth="10" defaultColWidth="11.42578125" defaultRowHeight="12.75" x14ac:dyDescent="0.2"/>
  <cols>
    <col min="1" max="1" width="11.42578125" style="57"/>
    <col min="2" max="2" width="39.42578125" style="57" customWidth="1"/>
    <col min="3" max="3" width="45.42578125" style="57" customWidth="1"/>
    <col min="4" max="4" width="41.5703125" style="57" customWidth="1"/>
    <col min="5" max="5" width="40" style="57" customWidth="1"/>
    <col min="6" max="16384" width="11.42578125" style="57"/>
  </cols>
  <sheetData>
    <row r="3" spans="2:5" x14ac:dyDescent="0.2">
      <c r="B3" s="15"/>
      <c r="C3" s="15"/>
      <c r="D3" s="15"/>
      <c r="E3" s="15"/>
    </row>
    <row r="4" spans="2:5" ht="33.75" customHeight="1" x14ac:dyDescent="0.2"/>
    <row r="5" spans="2:5" ht="41.25" customHeight="1" x14ac:dyDescent="0.2"/>
    <row r="6" spans="2:5" ht="25.5" customHeight="1" x14ac:dyDescent="0.2">
      <c r="B6" s="15"/>
      <c r="C6" s="15"/>
      <c r="D6" s="15"/>
      <c r="E6" s="15"/>
    </row>
    <row r="7" spans="2:5" ht="39.75" customHeight="1" x14ac:dyDescent="0.2">
      <c r="B7" s="15"/>
      <c r="C7" s="15"/>
      <c r="D7" s="15"/>
      <c r="E7" s="15"/>
    </row>
    <row r="8" spans="2:5" ht="40.5" customHeight="1" x14ac:dyDescent="0.2">
      <c r="B8" s="15"/>
      <c r="C8" s="15"/>
      <c r="D8" s="15"/>
    </row>
    <row r="9" spans="2:5" ht="51.75" customHeight="1" x14ac:dyDescent="0.2">
      <c r="B9" s="15"/>
      <c r="C9" s="15"/>
    </row>
    <row r="15" spans="2:5" x14ac:dyDescent="0.2">
      <c r="B15" s="15"/>
    </row>
    <row r="17" spans="2:2" x14ac:dyDescent="0.2">
      <c r="B17" s="15"/>
    </row>
    <row r="18" spans="2:2" x14ac:dyDescent="0.2">
      <c r="B18" s="15"/>
    </row>
    <row r="19" spans="2:2" x14ac:dyDescent="0.2">
      <c r="B19" s="15"/>
    </row>
    <row r="20" spans="2:2" x14ac:dyDescent="0.2">
      <c r="B20" s="15"/>
    </row>
    <row r="21" spans="2:2" x14ac:dyDescent="0.2">
      <c r="B21" s="1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1"/>
  <sheetViews>
    <sheetView zoomScale="70" zoomScaleNormal="70" workbookViewId="0">
      <selection activeCell="D10" sqref="D10"/>
    </sheetView>
  </sheetViews>
  <sheetFormatPr baseColWidth="10" defaultRowHeight="12.75" x14ac:dyDescent="0.2"/>
  <cols>
    <col min="2" max="2" width="19.42578125" customWidth="1"/>
    <col min="3" max="3" width="46.28515625" customWidth="1"/>
    <col min="4" max="4" width="42.5703125" customWidth="1"/>
    <col min="7" max="7" width="51.42578125" customWidth="1"/>
    <col min="10" max="10" width="44.85546875" customWidth="1"/>
    <col min="12" max="12" width="35.140625" customWidth="1"/>
    <col min="13" max="13" width="75.5703125" customWidth="1"/>
  </cols>
  <sheetData>
    <row r="3" spans="2:13" ht="61.5" customHeight="1" x14ac:dyDescent="0.2">
      <c r="B3" s="1349" t="s">
        <v>492</v>
      </c>
      <c r="C3" s="1349"/>
      <c r="D3" s="1349"/>
      <c r="F3" s="1349" t="s">
        <v>492</v>
      </c>
      <c r="G3" s="1349"/>
      <c r="H3" s="1349"/>
      <c r="I3" s="1349"/>
      <c r="J3" s="1349"/>
      <c r="L3" s="2"/>
    </row>
    <row r="4" spans="2:13" x14ac:dyDescent="0.2">
      <c r="B4" s="605" t="s">
        <v>29</v>
      </c>
      <c r="C4" s="607" t="s">
        <v>267</v>
      </c>
      <c r="D4" s="704" t="s">
        <v>266</v>
      </c>
      <c r="F4" s="605" t="s">
        <v>29</v>
      </c>
      <c r="G4" s="607" t="s">
        <v>267</v>
      </c>
      <c r="H4" s="1350" t="s">
        <v>266</v>
      </c>
      <c r="I4" s="1350"/>
      <c r="J4" s="1350"/>
      <c r="L4" s="1348" t="s">
        <v>497</v>
      </c>
      <c r="M4" s="1348" t="s">
        <v>498</v>
      </c>
    </row>
    <row r="5" spans="2:13" x14ac:dyDescent="0.2">
      <c r="B5" s="605"/>
      <c r="C5" s="607"/>
      <c r="D5" s="704"/>
      <c r="F5" s="605"/>
      <c r="G5" s="607"/>
      <c r="H5" s="619"/>
      <c r="I5" s="619"/>
      <c r="J5" s="619"/>
      <c r="L5" s="1348"/>
      <c r="M5" s="1348"/>
    </row>
    <row r="6" spans="2:13" ht="13.5" thickBot="1" x14ac:dyDescent="0.25">
      <c r="B6" s="606"/>
      <c r="C6" s="708"/>
      <c r="D6" s="709"/>
      <c r="F6" s="606"/>
      <c r="G6" s="607"/>
      <c r="H6" s="620"/>
      <c r="I6" s="620"/>
      <c r="J6" s="620"/>
      <c r="L6" s="1348"/>
      <c r="M6" s="1348"/>
    </row>
    <row r="7" spans="2:13" ht="80.25" customHeight="1" x14ac:dyDescent="0.2">
      <c r="B7" s="138" t="s">
        <v>471</v>
      </c>
      <c r="C7" s="466" t="s">
        <v>460</v>
      </c>
      <c r="D7" s="458" t="s">
        <v>422</v>
      </c>
      <c r="F7" s="477">
        <v>1</v>
      </c>
      <c r="G7" s="480" t="s">
        <v>493</v>
      </c>
      <c r="H7" s="666" t="s">
        <v>422</v>
      </c>
      <c r="I7" s="666"/>
      <c r="J7" s="666"/>
      <c r="L7" s="520" t="s">
        <v>499</v>
      </c>
      <c r="M7" s="8"/>
    </row>
    <row r="8" spans="2:13" ht="120" x14ac:dyDescent="0.2">
      <c r="B8" s="138" t="s">
        <v>472</v>
      </c>
      <c r="C8" s="466" t="s">
        <v>423</v>
      </c>
      <c r="D8" s="458" t="s">
        <v>424</v>
      </c>
      <c r="F8" s="478">
        <v>2</v>
      </c>
      <c r="G8" s="514" t="s">
        <v>423</v>
      </c>
      <c r="H8" s="667" t="s">
        <v>424</v>
      </c>
      <c r="I8" s="667"/>
      <c r="J8" s="667"/>
      <c r="L8" s="520" t="s">
        <v>499</v>
      </c>
      <c r="M8" s="8"/>
    </row>
    <row r="9" spans="2:13" ht="162.75" customHeight="1" x14ac:dyDescent="0.2">
      <c r="B9" s="138" t="s">
        <v>473</v>
      </c>
      <c r="C9" s="466" t="s">
        <v>425</v>
      </c>
      <c r="D9" s="458" t="s">
        <v>466</v>
      </c>
      <c r="F9" s="478">
        <v>3</v>
      </c>
      <c r="G9" s="465" t="s">
        <v>425</v>
      </c>
      <c r="H9" s="668" t="s">
        <v>494</v>
      </c>
      <c r="I9" s="668"/>
      <c r="J9" s="668"/>
      <c r="L9" s="520" t="s">
        <v>499</v>
      </c>
      <c r="M9" s="8"/>
    </row>
    <row r="10" spans="2:13" ht="117.75" customHeight="1" x14ac:dyDescent="0.2">
      <c r="B10" s="138" t="s">
        <v>474</v>
      </c>
      <c r="C10" s="466" t="s">
        <v>426</v>
      </c>
      <c r="D10" s="458" t="s">
        <v>427</v>
      </c>
      <c r="F10" s="478">
        <v>4</v>
      </c>
      <c r="G10" s="465" t="s">
        <v>426</v>
      </c>
      <c r="H10" s="668" t="s">
        <v>427</v>
      </c>
      <c r="I10" s="668"/>
      <c r="J10" s="668"/>
      <c r="L10" s="520" t="s">
        <v>499</v>
      </c>
      <c r="M10" s="8"/>
    </row>
    <row r="11" spans="2:13" ht="223.5" customHeight="1" x14ac:dyDescent="0.2">
      <c r="F11" s="478">
        <v>5</v>
      </c>
      <c r="G11" s="465" t="s">
        <v>495</v>
      </c>
      <c r="H11" s="668" t="s">
        <v>496</v>
      </c>
      <c r="I11" s="668"/>
      <c r="J11" s="668"/>
      <c r="L11" s="520" t="s">
        <v>500</v>
      </c>
      <c r="M11" s="515" t="s">
        <v>501</v>
      </c>
    </row>
  </sheetData>
  <mergeCells count="15">
    <mergeCell ref="B3:D3"/>
    <mergeCell ref="F4:F6"/>
    <mergeCell ref="G4:G6"/>
    <mergeCell ref="H8:J8"/>
    <mergeCell ref="H9:J9"/>
    <mergeCell ref="H10:J10"/>
    <mergeCell ref="H11:J11"/>
    <mergeCell ref="B4:B6"/>
    <mergeCell ref="C4:C6"/>
    <mergeCell ref="D4:D6"/>
    <mergeCell ref="L4:L6"/>
    <mergeCell ref="M4:M6"/>
    <mergeCell ref="F3:J3"/>
    <mergeCell ref="H4:J6"/>
    <mergeCell ref="H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pageSetUpPr fitToPage="1"/>
  </sheetPr>
  <dimension ref="B3:O47"/>
  <sheetViews>
    <sheetView zoomScale="50" zoomScaleNormal="50" workbookViewId="0">
      <selection activeCell="L4" sqref="L4:L7"/>
    </sheetView>
  </sheetViews>
  <sheetFormatPr baseColWidth="10" defaultColWidth="11.42578125" defaultRowHeight="18" x14ac:dyDescent="0.25"/>
  <cols>
    <col min="1" max="1" width="6.85546875" style="75" customWidth="1"/>
    <col min="2" max="2" width="11.140625" style="75" customWidth="1"/>
    <col min="3" max="3" width="32.7109375" style="75" customWidth="1"/>
    <col min="4" max="4" width="17.5703125" style="75" customWidth="1"/>
    <col min="5" max="5" width="14.85546875" style="75" customWidth="1"/>
    <col min="6" max="6" width="11.5703125" style="75" customWidth="1"/>
    <col min="7" max="7" width="47.28515625" style="75" customWidth="1"/>
    <col min="8" max="8" width="45.28515625" style="75" customWidth="1"/>
    <col min="9" max="9" width="10.5703125" style="75" customWidth="1"/>
    <col min="10" max="10" width="11.140625" style="75" customWidth="1"/>
    <col min="11" max="11" width="34.85546875" style="75" customWidth="1"/>
    <col min="12" max="12" width="30.28515625" style="75" customWidth="1"/>
    <col min="13" max="16384" width="11.42578125" style="75"/>
  </cols>
  <sheetData>
    <row r="3" spans="2:15" ht="18.75" thickBot="1" x14ac:dyDescent="0.3">
      <c r="B3" s="599"/>
      <c r="C3" s="599"/>
      <c r="D3" s="599"/>
      <c r="E3" s="599"/>
      <c r="F3" s="599"/>
      <c r="G3" s="599"/>
      <c r="H3" s="599"/>
      <c r="I3" s="599"/>
      <c r="J3" s="599"/>
      <c r="K3" s="599"/>
      <c r="L3" s="599"/>
    </row>
    <row r="4" spans="2:15" x14ac:dyDescent="0.25">
      <c r="B4" s="586"/>
      <c r="C4" s="587"/>
      <c r="D4" s="613" t="s">
        <v>69</v>
      </c>
      <c r="E4" s="614"/>
      <c r="F4" s="614"/>
      <c r="G4" s="614"/>
      <c r="H4" s="614"/>
      <c r="I4" s="614"/>
      <c r="J4" s="614"/>
      <c r="K4" s="615"/>
      <c r="L4" s="135" t="s">
        <v>480</v>
      </c>
    </row>
    <row r="5" spans="2:15" x14ac:dyDescent="0.25">
      <c r="B5" s="588"/>
      <c r="C5" s="589"/>
      <c r="D5" s="621" t="s">
        <v>59</v>
      </c>
      <c r="E5" s="622"/>
      <c r="F5" s="622"/>
      <c r="G5" s="622"/>
      <c r="H5" s="622"/>
      <c r="I5" s="622"/>
      <c r="J5" s="622"/>
      <c r="K5" s="623"/>
      <c r="L5" s="136" t="s">
        <v>218</v>
      </c>
    </row>
    <row r="6" spans="2:15" x14ac:dyDescent="0.25">
      <c r="B6" s="588"/>
      <c r="C6" s="589"/>
      <c r="D6" s="621" t="s">
        <v>60</v>
      </c>
      <c r="E6" s="622"/>
      <c r="F6" s="622"/>
      <c r="G6" s="622"/>
      <c r="H6" s="622"/>
      <c r="I6" s="622"/>
      <c r="J6" s="622"/>
      <c r="K6" s="623"/>
      <c r="L6" s="136" t="s">
        <v>479</v>
      </c>
      <c r="M6" s="75" t="s">
        <v>173</v>
      </c>
    </row>
    <row r="7" spans="2:15" ht="24" customHeight="1" thickBot="1" x14ac:dyDescent="0.3">
      <c r="B7" s="590"/>
      <c r="C7" s="591"/>
      <c r="D7" s="660" t="s">
        <v>92</v>
      </c>
      <c r="E7" s="661"/>
      <c r="F7" s="661"/>
      <c r="G7" s="661"/>
      <c r="H7" s="661"/>
      <c r="I7" s="661"/>
      <c r="J7" s="661"/>
      <c r="K7" s="662"/>
      <c r="L7" s="137" t="s">
        <v>61</v>
      </c>
    </row>
    <row r="8" spans="2:15" x14ac:dyDescent="0.25">
      <c r="B8" s="624" t="str">
        <f>+'SEPG-F-056'!B6:G6</f>
        <v>PROCESO ESTRUCTURACION Y PROYECTOS DE INFRAESTRUCTURA</v>
      </c>
      <c r="C8" s="624"/>
      <c r="D8" s="624"/>
      <c r="E8" s="624"/>
      <c r="F8" s="624"/>
      <c r="G8" s="624"/>
      <c r="H8" s="624"/>
      <c r="I8" s="624"/>
      <c r="J8" s="624"/>
      <c r="K8" s="624"/>
      <c r="L8" s="624"/>
    </row>
    <row r="9" spans="2:15" ht="18.75" thickBot="1" x14ac:dyDescent="0.3">
      <c r="B9" s="405" t="s">
        <v>3</v>
      </c>
      <c r="C9" s="406">
        <v>42724</v>
      </c>
      <c r="D9" s="76"/>
      <c r="E9" s="76"/>
      <c r="F9" s="76"/>
      <c r="G9" s="76"/>
      <c r="H9" s="76"/>
      <c r="I9" s="76"/>
      <c r="J9" s="76"/>
    </row>
    <row r="10" spans="2:15" ht="30.75" customHeight="1" thickBot="1" x14ac:dyDescent="0.3">
      <c r="B10" s="602" t="str">
        <f>+'SEPG-F-056'!B7</f>
        <v>MAPA DE RIESGO Y MEDIDAS ANTICORRUPCION GERENCIA JURIDICA PARA ESTRUCTURACION 2017</v>
      </c>
      <c r="C10" s="612"/>
      <c r="D10" s="612"/>
      <c r="E10" s="612"/>
      <c r="F10" s="612"/>
      <c r="G10" s="612"/>
      <c r="H10" s="612"/>
      <c r="I10" s="612"/>
      <c r="J10" s="612"/>
      <c r="K10" s="612"/>
      <c r="L10" s="603"/>
    </row>
    <row r="11" spans="2:15" ht="75" customHeight="1" thickBot="1" x14ac:dyDescent="0.3">
      <c r="B11" s="602" t="s">
        <v>214</v>
      </c>
      <c r="C11" s="603"/>
      <c r="D11" s="608" t="str">
        <f>+'SEPG-F-056'!D10:G10</f>
        <v>Estructurar legalmente diferentes formas de Asociación Público Privada de infraestructura de transporte, servicios conexos y relacionados y otro tipo de infraestrucutra pública que determine el Gobierno Nacional.</v>
      </c>
      <c r="E11" s="609"/>
      <c r="F11" s="609"/>
      <c r="G11" s="609"/>
      <c r="H11" s="609"/>
      <c r="I11" s="609"/>
      <c r="J11" s="609"/>
      <c r="K11" s="609"/>
      <c r="L11" s="610"/>
      <c r="O11" s="77" t="s">
        <v>175</v>
      </c>
    </row>
    <row r="12" spans="2:15" ht="4.5" customHeight="1" x14ac:dyDescent="0.25">
      <c r="B12" s="611"/>
      <c r="C12" s="611"/>
      <c r="D12" s="600"/>
      <c r="E12" s="600"/>
      <c r="F12" s="600"/>
      <c r="G12" s="600"/>
      <c r="H12" s="601"/>
      <c r="I12" s="601"/>
      <c r="J12" s="601"/>
      <c r="K12" s="601"/>
      <c r="L12" s="601"/>
    </row>
    <row r="13" spans="2:15" ht="15" customHeight="1" thickBot="1" x14ac:dyDescent="0.3"/>
    <row r="14" spans="2:15" ht="25.5" customHeight="1" x14ac:dyDescent="0.25">
      <c r="B14" s="604" t="s">
        <v>29</v>
      </c>
      <c r="C14" s="596" t="s">
        <v>267</v>
      </c>
      <c r="D14" s="618" t="s">
        <v>266</v>
      </c>
      <c r="E14" s="618"/>
      <c r="F14" s="618"/>
      <c r="G14" s="595" t="s">
        <v>134</v>
      </c>
      <c r="H14" s="596"/>
      <c r="I14" s="618" t="s">
        <v>89</v>
      </c>
      <c r="J14" s="618"/>
      <c r="K14" s="618"/>
      <c r="L14" s="616" t="s">
        <v>22</v>
      </c>
    </row>
    <row r="15" spans="2:15" ht="25.5" customHeight="1" x14ac:dyDescent="0.25">
      <c r="B15" s="605"/>
      <c r="C15" s="607"/>
      <c r="D15" s="619"/>
      <c r="E15" s="619"/>
      <c r="F15" s="619"/>
      <c r="G15" s="597"/>
      <c r="H15" s="598"/>
      <c r="I15" s="619"/>
      <c r="J15" s="619"/>
      <c r="K15" s="619"/>
      <c r="L15" s="617"/>
    </row>
    <row r="16" spans="2:15" ht="33" customHeight="1" thickBot="1" x14ac:dyDescent="0.3">
      <c r="B16" s="606"/>
      <c r="C16" s="607"/>
      <c r="D16" s="620"/>
      <c r="E16" s="620"/>
      <c r="F16" s="620"/>
      <c r="G16" s="479" t="s">
        <v>349</v>
      </c>
      <c r="H16" s="479" t="s">
        <v>350</v>
      </c>
      <c r="I16" s="620"/>
      <c r="J16" s="620"/>
      <c r="K16" s="620"/>
      <c r="L16" s="617"/>
    </row>
    <row r="17" spans="2:12" ht="360" customHeight="1" x14ac:dyDescent="0.25">
      <c r="B17" s="477" t="s">
        <v>471</v>
      </c>
      <c r="C17" s="480" t="s">
        <v>460</v>
      </c>
      <c r="D17" s="666" t="s">
        <v>422</v>
      </c>
      <c r="E17" s="666"/>
      <c r="F17" s="666"/>
      <c r="G17" s="482" t="s">
        <v>432</v>
      </c>
      <c r="H17" s="484" t="s">
        <v>433</v>
      </c>
      <c r="I17" s="665" t="s">
        <v>453</v>
      </c>
      <c r="J17" s="665"/>
      <c r="K17" s="665"/>
      <c r="L17" s="481" t="str">
        <f>+'SEPG-F-058 '!N17</f>
        <v>Riesgo de Corrupción</v>
      </c>
    </row>
    <row r="18" spans="2:12" ht="336.75" customHeight="1" x14ac:dyDescent="0.25">
      <c r="B18" s="478" t="s">
        <v>472</v>
      </c>
      <c r="C18" s="464" t="s">
        <v>423</v>
      </c>
      <c r="D18" s="667" t="s">
        <v>424</v>
      </c>
      <c r="E18" s="667"/>
      <c r="F18" s="667"/>
      <c r="G18" s="482" t="s">
        <v>434</v>
      </c>
      <c r="H18" s="484" t="s">
        <v>437</v>
      </c>
      <c r="I18" s="665" t="s">
        <v>453</v>
      </c>
      <c r="J18" s="665"/>
      <c r="K18" s="665"/>
      <c r="L18" s="481" t="str">
        <f>+'SEPG-F-058 '!N18</f>
        <v>Riesgo de Corrupción</v>
      </c>
    </row>
    <row r="19" spans="2:12" ht="408.75" customHeight="1" x14ac:dyDescent="0.25">
      <c r="B19" s="477" t="s">
        <v>473</v>
      </c>
      <c r="C19" s="465" t="s">
        <v>425</v>
      </c>
      <c r="D19" s="668" t="s">
        <v>466</v>
      </c>
      <c r="E19" s="668"/>
      <c r="F19" s="668"/>
      <c r="G19" s="483" t="s">
        <v>435</v>
      </c>
      <c r="H19" s="483" t="s">
        <v>438</v>
      </c>
      <c r="I19" s="665" t="s">
        <v>454</v>
      </c>
      <c r="J19" s="665"/>
      <c r="K19" s="665"/>
      <c r="L19" s="481" t="str">
        <f>+'SEPG-F-058 '!N19</f>
        <v>Riesgo de Corrupción</v>
      </c>
    </row>
    <row r="20" spans="2:12" ht="282" customHeight="1" x14ac:dyDescent="0.25">
      <c r="B20" s="478" t="s">
        <v>474</v>
      </c>
      <c r="C20" s="465" t="s">
        <v>426</v>
      </c>
      <c r="D20" s="668" t="s">
        <v>427</v>
      </c>
      <c r="E20" s="668"/>
      <c r="F20" s="668"/>
      <c r="G20" s="483" t="s">
        <v>436</v>
      </c>
      <c r="H20" s="483" t="s">
        <v>439</v>
      </c>
      <c r="I20" s="669" t="s">
        <v>451</v>
      </c>
      <c r="J20" s="669"/>
      <c r="K20" s="669"/>
      <c r="L20" s="481" t="str">
        <f>+'SEPG-F-058 '!N20</f>
        <v>Riesgo de Corrupción</v>
      </c>
    </row>
    <row r="21" spans="2:12" ht="146.25" hidden="1" customHeight="1" x14ac:dyDescent="0.25">
      <c r="B21" s="139"/>
      <c r="C21" s="210"/>
      <c r="D21" s="625"/>
      <c r="E21" s="626"/>
      <c r="F21" s="627"/>
      <c r="G21" s="436"/>
      <c r="H21" s="437"/>
      <c r="I21" s="630"/>
      <c r="J21" s="631"/>
      <c r="K21" s="632"/>
      <c r="L21" s="144" t="str">
        <f>+'SEPG-F-058 '!N21</f>
        <v>Riesgo Institucional</v>
      </c>
    </row>
    <row r="22" spans="2:12" ht="90" hidden="1" customHeight="1" x14ac:dyDescent="0.25">
      <c r="B22" s="139"/>
      <c r="C22" s="253"/>
      <c r="D22" s="625"/>
      <c r="E22" s="626"/>
      <c r="F22" s="627"/>
      <c r="G22" s="625"/>
      <c r="H22" s="627"/>
      <c r="I22" s="630"/>
      <c r="J22" s="631"/>
      <c r="K22" s="632"/>
      <c r="L22" s="144" t="str">
        <f>+'SEPG-F-058 '!N22</f>
        <v>Riesgo Institucional</v>
      </c>
    </row>
    <row r="23" spans="2:12" ht="206.25" hidden="1" customHeight="1" x14ac:dyDescent="0.25">
      <c r="B23" s="139"/>
      <c r="C23" s="210"/>
      <c r="D23" s="625"/>
      <c r="E23" s="626"/>
      <c r="F23" s="627"/>
      <c r="G23" s="625"/>
      <c r="H23" s="627"/>
      <c r="I23" s="690"/>
      <c r="J23" s="691"/>
      <c r="K23" s="692"/>
      <c r="L23" s="144" t="str">
        <f>+'SEPG-F-058 '!N23</f>
        <v>Riesgo Institucional</v>
      </c>
    </row>
    <row r="24" spans="2:12" ht="95.1" hidden="1" customHeight="1" x14ac:dyDescent="0.25">
      <c r="B24" s="139">
        <f t="shared" ref="B24:B35" si="0">B23+1</f>
        <v>1</v>
      </c>
      <c r="C24" s="210"/>
      <c r="D24" s="625"/>
      <c r="E24" s="626"/>
      <c r="F24" s="627"/>
      <c r="G24" s="625"/>
      <c r="H24" s="627"/>
      <c r="I24" s="690"/>
      <c r="J24" s="691"/>
      <c r="K24" s="692"/>
      <c r="L24" s="144" t="str">
        <f>+'SEPG-F-058 '!N24</f>
        <v>Riesgo Institucional</v>
      </c>
    </row>
    <row r="25" spans="2:12" ht="95.1" hidden="1" customHeight="1" thickBot="1" x14ac:dyDescent="0.3">
      <c r="B25" s="140">
        <f t="shared" si="0"/>
        <v>2</v>
      </c>
      <c r="C25" s="438"/>
      <c r="D25" s="628"/>
      <c r="E25" s="628"/>
      <c r="F25" s="628"/>
      <c r="G25" s="663"/>
      <c r="H25" s="664"/>
      <c r="I25" s="694"/>
      <c r="J25" s="695"/>
      <c r="K25" s="695"/>
      <c r="L25" s="144" t="str">
        <f>+'SEPG-F-058 '!N25</f>
        <v>Riesgo Institucional</v>
      </c>
    </row>
    <row r="26" spans="2:12" ht="95.1" hidden="1" customHeight="1" x14ac:dyDescent="0.25">
      <c r="B26" s="138">
        <f t="shared" si="0"/>
        <v>3</v>
      </c>
      <c r="C26" s="284"/>
      <c r="D26" s="636"/>
      <c r="E26" s="636"/>
      <c r="F26" s="636"/>
      <c r="G26" s="636"/>
      <c r="H26" s="636"/>
      <c r="I26" s="636"/>
      <c r="J26" s="636"/>
      <c r="K26" s="636"/>
      <c r="L26" s="285"/>
    </row>
    <row r="27" spans="2:12" ht="95.1" hidden="1" customHeight="1" x14ac:dyDescent="0.25">
      <c r="B27" s="139">
        <f t="shared" si="0"/>
        <v>4</v>
      </c>
      <c r="C27" s="141"/>
      <c r="D27" s="629"/>
      <c r="E27" s="629"/>
      <c r="F27" s="629"/>
      <c r="G27" s="629"/>
      <c r="H27" s="629"/>
      <c r="I27" s="629"/>
      <c r="J27" s="629"/>
      <c r="K27" s="629"/>
      <c r="L27" s="144"/>
    </row>
    <row r="28" spans="2:12" ht="95.1" hidden="1" customHeight="1" x14ac:dyDescent="0.25">
      <c r="B28" s="139">
        <f t="shared" si="0"/>
        <v>5</v>
      </c>
      <c r="C28" s="141"/>
      <c r="D28" s="629"/>
      <c r="E28" s="629"/>
      <c r="F28" s="629"/>
      <c r="G28" s="629"/>
      <c r="H28" s="629"/>
      <c r="I28" s="629"/>
      <c r="J28" s="629"/>
      <c r="K28" s="629"/>
      <c r="L28" s="144"/>
    </row>
    <row r="29" spans="2:12" ht="95.1" hidden="1" customHeight="1" x14ac:dyDescent="0.25">
      <c r="B29" s="139">
        <f t="shared" si="0"/>
        <v>6</v>
      </c>
      <c r="C29" s="142"/>
      <c r="D29" s="592"/>
      <c r="E29" s="593"/>
      <c r="F29" s="594"/>
      <c r="G29" s="592"/>
      <c r="H29" s="594"/>
      <c r="I29" s="592"/>
      <c r="J29" s="593"/>
      <c r="K29" s="594"/>
      <c r="L29" s="145"/>
    </row>
    <row r="30" spans="2:12" ht="95.1" hidden="1" customHeight="1" x14ac:dyDescent="0.25">
      <c r="B30" s="139">
        <f t="shared" si="0"/>
        <v>7</v>
      </c>
      <c r="C30" s="142"/>
      <c r="D30" s="592"/>
      <c r="E30" s="593"/>
      <c r="F30" s="594"/>
      <c r="G30" s="592"/>
      <c r="H30" s="594"/>
      <c r="I30" s="592"/>
      <c r="J30" s="593"/>
      <c r="K30" s="594"/>
      <c r="L30" s="145"/>
    </row>
    <row r="31" spans="2:12" ht="95.1" hidden="1" customHeight="1" x14ac:dyDescent="0.25">
      <c r="B31" s="139">
        <f t="shared" si="0"/>
        <v>8</v>
      </c>
      <c r="C31" s="142"/>
      <c r="D31" s="592"/>
      <c r="E31" s="593"/>
      <c r="F31" s="594"/>
      <c r="G31" s="592"/>
      <c r="H31" s="594"/>
      <c r="I31" s="592"/>
      <c r="J31" s="593"/>
      <c r="K31" s="594"/>
      <c r="L31" s="145"/>
    </row>
    <row r="32" spans="2:12" ht="93" hidden="1" customHeight="1" x14ac:dyDescent="0.25">
      <c r="B32" s="139">
        <f t="shared" si="0"/>
        <v>9</v>
      </c>
      <c r="C32" s="142"/>
      <c r="D32" s="592"/>
      <c r="E32" s="593"/>
      <c r="F32" s="594"/>
      <c r="G32" s="592"/>
      <c r="H32" s="594"/>
      <c r="I32" s="592"/>
      <c r="J32" s="593"/>
      <c r="K32" s="594"/>
      <c r="L32" s="145"/>
    </row>
    <row r="33" spans="2:14" ht="95.1" hidden="1" customHeight="1" x14ac:dyDescent="0.25">
      <c r="B33" s="139">
        <f t="shared" si="0"/>
        <v>10</v>
      </c>
      <c r="C33" s="142"/>
      <c r="D33" s="592"/>
      <c r="E33" s="593"/>
      <c r="F33" s="594"/>
      <c r="G33" s="592"/>
      <c r="H33" s="594"/>
      <c r="I33" s="592"/>
      <c r="J33" s="593"/>
      <c r="K33" s="594"/>
      <c r="L33" s="145"/>
    </row>
    <row r="34" spans="2:14" ht="95.1" hidden="1" customHeight="1" x14ac:dyDescent="0.25">
      <c r="B34" s="139">
        <f t="shared" si="0"/>
        <v>11</v>
      </c>
      <c r="C34" s="142"/>
      <c r="D34" s="592"/>
      <c r="E34" s="593"/>
      <c r="F34" s="594"/>
      <c r="G34" s="592"/>
      <c r="H34" s="594"/>
      <c r="I34" s="592"/>
      <c r="J34" s="593"/>
      <c r="K34" s="594"/>
      <c r="L34" s="145"/>
    </row>
    <row r="35" spans="2:14" ht="18" hidden="1" customHeight="1" thickBot="1" x14ac:dyDescent="0.3">
      <c r="B35" s="140">
        <f t="shared" si="0"/>
        <v>12</v>
      </c>
      <c r="C35" s="143"/>
      <c r="D35" s="633"/>
      <c r="E35" s="634"/>
      <c r="F35" s="635"/>
      <c r="G35" s="633"/>
      <c r="H35" s="635"/>
      <c r="I35" s="633"/>
      <c r="J35" s="634"/>
      <c r="K35" s="635"/>
      <c r="L35" s="146"/>
    </row>
    <row r="38" spans="2:14" s="79" customFormat="1" ht="18.75" thickBot="1" x14ac:dyDescent="0.3">
      <c r="B38" s="78"/>
      <c r="D38" s="80"/>
      <c r="E38" s="80"/>
      <c r="F38" s="80"/>
      <c r="G38" s="81"/>
    </row>
    <row r="39" spans="2:14" s="82" customFormat="1" ht="45" customHeight="1" thickBot="1" x14ac:dyDescent="0.25">
      <c r="B39" s="639" t="s">
        <v>127</v>
      </c>
      <c r="C39" s="640"/>
      <c r="D39" s="640"/>
      <c r="E39" s="640"/>
      <c r="F39" s="641"/>
      <c r="G39" s="639" t="s">
        <v>64</v>
      </c>
      <c r="H39" s="640"/>
      <c r="I39" s="640"/>
      <c r="J39" s="641"/>
      <c r="K39" s="639" t="s">
        <v>168</v>
      </c>
      <c r="L39" s="641"/>
      <c r="N39" s="83"/>
    </row>
    <row r="40" spans="2:14" s="84" customFormat="1" ht="21.75" customHeight="1" thickBot="1" x14ac:dyDescent="0.3">
      <c r="B40" s="642" t="s">
        <v>129</v>
      </c>
      <c r="C40" s="643"/>
      <c r="D40" s="644"/>
      <c r="E40" s="637" t="s">
        <v>130</v>
      </c>
      <c r="F40" s="638"/>
      <c r="G40" s="655" t="s">
        <v>131</v>
      </c>
      <c r="H40" s="656"/>
      <c r="I40" s="637" t="s">
        <v>133</v>
      </c>
      <c r="J40" s="638"/>
      <c r="K40" s="200" t="s">
        <v>128</v>
      </c>
      <c r="L40" s="201" t="s">
        <v>132</v>
      </c>
      <c r="N40" s="85"/>
    </row>
    <row r="41" spans="2:14" ht="53.25" customHeight="1" thickBot="1" x14ac:dyDescent="0.3">
      <c r="B41" s="645" t="s">
        <v>440</v>
      </c>
      <c r="C41" s="646"/>
      <c r="D41" s="647"/>
      <c r="E41" s="650"/>
      <c r="F41" s="651"/>
      <c r="G41" s="652" t="str">
        <f>B42</f>
        <v>2 Diego Diego Andres Beltran Hernandez - Gerente</v>
      </c>
      <c r="H41" s="653"/>
      <c r="I41" s="654"/>
      <c r="J41" s="651"/>
      <c r="K41" s="686" t="s">
        <v>441</v>
      </c>
      <c r="L41" s="693"/>
      <c r="N41" s="79"/>
    </row>
    <row r="42" spans="2:14" ht="28.5" customHeight="1" x14ac:dyDescent="0.25">
      <c r="B42" s="657" t="s">
        <v>449</v>
      </c>
      <c r="C42" s="658"/>
      <c r="D42" s="659"/>
      <c r="E42" s="650"/>
      <c r="F42" s="651"/>
      <c r="G42" s="688"/>
      <c r="H42" s="689"/>
      <c r="I42" s="654"/>
      <c r="J42" s="651"/>
      <c r="K42" s="687"/>
      <c r="L42" s="649"/>
      <c r="N42" s="79"/>
    </row>
    <row r="43" spans="2:14" ht="35.25" customHeight="1" x14ac:dyDescent="0.25">
      <c r="B43" s="461"/>
      <c r="C43" s="462"/>
      <c r="D43" s="463"/>
      <c r="E43" s="650"/>
      <c r="F43" s="651"/>
      <c r="G43" s="684"/>
      <c r="H43" s="685"/>
      <c r="I43" s="654"/>
      <c r="J43" s="651"/>
      <c r="K43" s="675" t="s">
        <v>450</v>
      </c>
      <c r="L43" s="648"/>
      <c r="N43" s="79"/>
    </row>
    <row r="44" spans="2:14" ht="60" customHeight="1" x14ac:dyDescent="0.25">
      <c r="B44" s="461"/>
      <c r="C44" s="462"/>
      <c r="D44" s="463"/>
      <c r="E44" s="650"/>
      <c r="F44" s="651"/>
      <c r="G44" s="684"/>
      <c r="H44" s="685"/>
      <c r="I44" s="654"/>
      <c r="J44" s="651"/>
      <c r="K44" s="676"/>
      <c r="L44" s="649"/>
      <c r="N44" s="79"/>
    </row>
    <row r="45" spans="2:14" ht="28.5" customHeight="1" x14ac:dyDescent="0.25">
      <c r="B45" s="461"/>
      <c r="C45" s="462"/>
      <c r="D45" s="463"/>
      <c r="E45" s="650"/>
      <c r="F45" s="651"/>
      <c r="G45" s="684"/>
      <c r="H45" s="685"/>
      <c r="I45" s="654"/>
      <c r="J45" s="651"/>
      <c r="K45" s="677"/>
      <c r="L45" s="648"/>
      <c r="N45" s="79"/>
    </row>
    <row r="46" spans="2:14" ht="28.5" customHeight="1" x14ac:dyDescent="0.25">
      <c r="B46" s="681"/>
      <c r="C46" s="682"/>
      <c r="D46" s="683"/>
      <c r="E46" s="650"/>
      <c r="F46" s="651"/>
      <c r="G46" s="684"/>
      <c r="H46" s="685"/>
      <c r="I46" s="654"/>
      <c r="J46" s="651"/>
      <c r="K46" s="650"/>
      <c r="L46" s="649"/>
      <c r="N46" s="79"/>
    </row>
    <row r="47" spans="2:14" ht="21.75" customHeight="1" thickBot="1" x14ac:dyDescent="0.3">
      <c r="B47" s="678"/>
      <c r="C47" s="679"/>
      <c r="D47" s="680"/>
      <c r="E47" s="670"/>
      <c r="F47" s="671"/>
      <c r="G47" s="672"/>
      <c r="H47" s="673"/>
      <c r="I47" s="674"/>
      <c r="J47" s="671"/>
      <c r="K47" s="271"/>
      <c r="L47" s="270"/>
      <c r="N47" s="79"/>
    </row>
  </sheetData>
  <mergeCells count="108">
    <mergeCell ref="L45:L46"/>
    <mergeCell ref="G23:H23"/>
    <mergeCell ref="I24:K24"/>
    <mergeCell ref="G27:H27"/>
    <mergeCell ref="I27:K27"/>
    <mergeCell ref="L41:L42"/>
    <mergeCell ref="G31:H31"/>
    <mergeCell ref="G35:H35"/>
    <mergeCell ref="I35:K35"/>
    <mergeCell ref="I25:K25"/>
    <mergeCell ref="I23:K23"/>
    <mergeCell ref="I28:K28"/>
    <mergeCell ref="G34:H34"/>
    <mergeCell ref="I34:K34"/>
    <mergeCell ref="G30:H30"/>
    <mergeCell ref="I30:K30"/>
    <mergeCell ref="G29:H29"/>
    <mergeCell ref="I29:K29"/>
    <mergeCell ref="G28:H28"/>
    <mergeCell ref="I31:K31"/>
    <mergeCell ref="G43:H43"/>
    <mergeCell ref="I43:J43"/>
    <mergeCell ref="E47:F47"/>
    <mergeCell ref="G47:H47"/>
    <mergeCell ref="I47:J47"/>
    <mergeCell ref="I32:K32"/>
    <mergeCell ref="K43:K44"/>
    <mergeCell ref="K45:K46"/>
    <mergeCell ref="D33:F33"/>
    <mergeCell ref="G33:H33"/>
    <mergeCell ref="I33:K33"/>
    <mergeCell ref="B47:D47"/>
    <mergeCell ref="B46:D46"/>
    <mergeCell ref="E46:F46"/>
    <mergeCell ref="G46:H46"/>
    <mergeCell ref="I46:J46"/>
    <mergeCell ref="K41:K42"/>
    <mergeCell ref="E44:F44"/>
    <mergeCell ref="G44:H44"/>
    <mergeCell ref="I44:J44"/>
    <mergeCell ref="E45:F45"/>
    <mergeCell ref="G45:H45"/>
    <mergeCell ref="I45:J45"/>
    <mergeCell ref="E42:F42"/>
    <mergeCell ref="G42:H42"/>
    <mergeCell ref="I42:J42"/>
    <mergeCell ref="D7:K7"/>
    <mergeCell ref="G25:H25"/>
    <mergeCell ref="D32:F32"/>
    <mergeCell ref="G32:H32"/>
    <mergeCell ref="G24:H24"/>
    <mergeCell ref="D21:F21"/>
    <mergeCell ref="D26:F26"/>
    <mergeCell ref="G26:H26"/>
    <mergeCell ref="D22:F22"/>
    <mergeCell ref="I14:K16"/>
    <mergeCell ref="I17:K17"/>
    <mergeCell ref="I18:K18"/>
    <mergeCell ref="D17:F17"/>
    <mergeCell ref="D18:F18"/>
    <mergeCell ref="D19:F19"/>
    <mergeCell ref="D20:F20"/>
    <mergeCell ref="G22:H22"/>
    <mergeCell ref="I19:K19"/>
    <mergeCell ref="I20:K20"/>
    <mergeCell ref="D35:F35"/>
    <mergeCell ref="I26:K26"/>
    <mergeCell ref="D29:F29"/>
    <mergeCell ref="I40:J40"/>
    <mergeCell ref="G39:J39"/>
    <mergeCell ref="K39:L39"/>
    <mergeCell ref="B40:D40"/>
    <mergeCell ref="B41:D41"/>
    <mergeCell ref="L43:L44"/>
    <mergeCell ref="E41:F41"/>
    <mergeCell ref="G41:H41"/>
    <mergeCell ref="I41:J41"/>
    <mergeCell ref="D34:F34"/>
    <mergeCell ref="E40:F40"/>
    <mergeCell ref="G40:H40"/>
    <mergeCell ref="D28:F28"/>
    <mergeCell ref="B39:F39"/>
    <mergeCell ref="B42:D42"/>
    <mergeCell ref="E43:F43"/>
    <mergeCell ref="B4:C7"/>
    <mergeCell ref="D30:F30"/>
    <mergeCell ref="D31:F31"/>
    <mergeCell ref="G14:H15"/>
    <mergeCell ref="B3:L3"/>
    <mergeCell ref="D12:L12"/>
    <mergeCell ref="B11:C11"/>
    <mergeCell ref="B14:B16"/>
    <mergeCell ref="C14:C16"/>
    <mergeCell ref="D11:L11"/>
    <mergeCell ref="B12:C12"/>
    <mergeCell ref="B10:L10"/>
    <mergeCell ref="D4:K4"/>
    <mergeCell ref="L14:L16"/>
    <mergeCell ref="D14:F16"/>
    <mergeCell ref="D5:K5"/>
    <mergeCell ref="B8:L8"/>
    <mergeCell ref="D23:F23"/>
    <mergeCell ref="D25:F25"/>
    <mergeCell ref="D27:F27"/>
    <mergeCell ref="I21:K21"/>
    <mergeCell ref="I22:K22"/>
    <mergeCell ref="D24:F24"/>
    <mergeCell ref="D6:K6"/>
  </mergeCells>
  <phoneticPr fontId="5" type="noConversion"/>
  <dataValidations count="2">
    <dataValidation type="list" errorStyle="warning" allowBlank="1" showInputMessage="1" showErrorMessage="1" errorTitle="RIESGO INCORRECTO" error="Este tipo de riesgo no es correcto" sqref="L29:L35 L26:L27">
      <formula1>TIPODERIESGO</formula1>
    </dataValidation>
    <dataValidation errorStyle="warning" allowBlank="1" showInputMessage="1" showErrorMessage="1" errorTitle="RIESGO INCORRECTO" error="Este tipo de riesgo no es correcto" sqref="L17:L25"/>
  </dataValidations>
  <printOptions horizontalCentered="1" verticalCentered="1"/>
  <pageMargins left="0.98425196850393704" right="0" top="0" bottom="0" header="0" footer="0"/>
  <pageSetup scale="47"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34"/>
  <sheetViews>
    <sheetView topLeftCell="A19" zoomScale="70" zoomScaleNormal="70" workbookViewId="0">
      <selection activeCell="N17" sqref="N17:N20"/>
    </sheetView>
  </sheetViews>
  <sheetFormatPr baseColWidth="10" defaultColWidth="11.42578125" defaultRowHeight="12.75" x14ac:dyDescent="0.2"/>
  <cols>
    <col min="2" max="2" width="5.5703125" customWidth="1"/>
    <col min="3" max="3" width="38.5703125" customWidth="1"/>
    <col min="4" max="4" width="64.28515625" customWidth="1"/>
    <col min="5" max="5" width="17" customWidth="1"/>
    <col min="6" max="6" width="14.5703125" customWidth="1"/>
    <col min="7" max="7" width="21.85546875" customWidth="1"/>
    <col min="8" max="8" width="13.28515625" customWidth="1"/>
    <col min="9" max="13" width="8" hidden="1" customWidth="1"/>
    <col min="14" max="14" width="28.28515625" customWidth="1"/>
  </cols>
  <sheetData>
    <row r="1" spans="2:14" s="67" customFormat="1" ht="21" customHeight="1" x14ac:dyDescent="0.25">
      <c r="B1" s="696"/>
      <c r="C1" s="697"/>
      <c r="D1" s="702" t="s">
        <v>69</v>
      </c>
      <c r="E1" s="702"/>
      <c r="F1" s="702"/>
      <c r="G1" s="702"/>
      <c r="H1" s="702"/>
      <c r="J1" s="516"/>
      <c r="K1" s="516"/>
      <c r="L1" s="516"/>
      <c r="M1" s="516"/>
      <c r="N1" s="517" t="s">
        <v>481</v>
      </c>
    </row>
    <row r="2" spans="2:14" s="67" customFormat="1" ht="21" customHeight="1" x14ac:dyDescent="0.25">
      <c r="B2" s="698"/>
      <c r="C2" s="699"/>
      <c r="D2" s="702" t="s">
        <v>59</v>
      </c>
      <c r="E2" s="702"/>
      <c r="F2" s="702"/>
      <c r="G2" s="702"/>
      <c r="H2" s="702"/>
      <c r="J2" s="516"/>
      <c r="K2" s="516"/>
      <c r="L2" s="516"/>
      <c r="M2" s="516"/>
      <c r="N2" s="517" t="s">
        <v>482</v>
      </c>
    </row>
    <row r="3" spans="2:14" s="67" customFormat="1" ht="21" customHeight="1" x14ac:dyDescent="0.25">
      <c r="B3" s="698"/>
      <c r="C3" s="699"/>
      <c r="D3" s="702" t="s">
        <v>60</v>
      </c>
      <c r="E3" s="702"/>
      <c r="F3" s="702"/>
      <c r="G3" s="702"/>
      <c r="H3" s="702"/>
      <c r="J3" s="516"/>
      <c r="K3" s="516"/>
      <c r="L3" s="516"/>
      <c r="M3" s="516"/>
      <c r="N3" s="518" t="s">
        <v>479</v>
      </c>
    </row>
    <row r="4" spans="2:14" s="67" customFormat="1" ht="18" x14ac:dyDescent="0.25">
      <c r="B4" s="700"/>
      <c r="C4" s="701"/>
      <c r="D4" s="702" t="s">
        <v>277</v>
      </c>
      <c r="E4" s="702"/>
      <c r="F4" s="702"/>
      <c r="G4" s="702"/>
      <c r="H4" s="702"/>
      <c r="J4" s="516"/>
      <c r="K4" s="516"/>
      <c r="L4" s="516"/>
      <c r="M4" s="516"/>
      <c r="N4" s="518" t="s">
        <v>62</v>
      </c>
    </row>
    <row r="7" spans="2:14" ht="36" customHeight="1" x14ac:dyDescent="0.35">
      <c r="B7" s="705" t="s">
        <v>277</v>
      </c>
      <c r="C7" s="705"/>
      <c r="D7" s="705"/>
      <c r="E7" s="705"/>
      <c r="F7" s="705"/>
      <c r="G7" s="705"/>
      <c r="H7" s="705"/>
      <c r="I7" s="705"/>
      <c r="J7" s="705"/>
      <c r="K7" s="705"/>
      <c r="L7" s="705"/>
      <c r="M7" s="705"/>
      <c r="N7" s="705"/>
    </row>
    <row r="9" spans="2:14" x14ac:dyDescent="0.2">
      <c r="B9" s="706" t="s">
        <v>276</v>
      </c>
      <c r="C9" s="707"/>
      <c r="D9" s="707"/>
      <c r="E9" s="707"/>
      <c r="F9" s="707"/>
      <c r="G9" s="707"/>
      <c r="H9" s="707"/>
      <c r="I9" s="707"/>
      <c r="J9" s="707"/>
      <c r="K9" s="707"/>
      <c r="L9" s="707"/>
      <c r="M9" s="707"/>
      <c r="N9" s="707"/>
    </row>
    <row r="10" spans="2:14" x14ac:dyDescent="0.2">
      <c r="B10" s="707"/>
      <c r="C10" s="707"/>
      <c r="D10" s="707"/>
      <c r="E10" s="707"/>
      <c r="F10" s="707"/>
      <c r="G10" s="707"/>
      <c r="H10" s="707"/>
      <c r="I10" s="707"/>
      <c r="J10" s="707"/>
      <c r="K10" s="707"/>
      <c r="L10" s="707"/>
      <c r="M10" s="707"/>
      <c r="N10" s="707"/>
    </row>
    <row r="11" spans="2:14" x14ac:dyDescent="0.2">
      <c r="B11" s="707"/>
      <c r="C11" s="707"/>
      <c r="D11" s="707"/>
      <c r="E11" s="707"/>
      <c r="F11" s="707"/>
      <c r="G11" s="707"/>
      <c r="H11" s="707"/>
      <c r="I11" s="707"/>
      <c r="J11" s="707"/>
      <c r="K11" s="707"/>
      <c r="L11" s="707"/>
      <c r="M11" s="707"/>
      <c r="N11" s="707"/>
    </row>
    <row r="13" spans="2:14" ht="16.5" thickBot="1" x14ac:dyDescent="0.3">
      <c r="D13" s="383" t="s">
        <v>330</v>
      </c>
      <c r="E13" s="384" t="s">
        <v>272</v>
      </c>
      <c r="F13" s="384" t="s">
        <v>351</v>
      </c>
    </row>
    <row r="14" spans="2:14" ht="12.75" customHeight="1" x14ac:dyDescent="0.2">
      <c r="B14" s="604" t="s">
        <v>29</v>
      </c>
      <c r="C14" s="596" t="s">
        <v>267</v>
      </c>
      <c r="D14" s="703" t="s">
        <v>266</v>
      </c>
      <c r="E14" s="703" t="s">
        <v>268</v>
      </c>
      <c r="F14" s="703" t="s">
        <v>269</v>
      </c>
      <c r="G14" s="703" t="s">
        <v>271</v>
      </c>
      <c r="H14" s="703" t="s">
        <v>270</v>
      </c>
      <c r="I14" s="300" t="s">
        <v>275</v>
      </c>
      <c r="J14" s="300" t="s">
        <v>275</v>
      </c>
      <c r="K14" s="300" t="s">
        <v>275</v>
      </c>
      <c r="L14" s="300" t="s">
        <v>275</v>
      </c>
      <c r="M14" s="300" t="s">
        <v>275</v>
      </c>
      <c r="N14" s="616" t="s">
        <v>274</v>
      </c>
    </row>
    <row r="15" spans="2:14" ht="12.75" customHeight="1" x14ac:dyDescent="0.2">
      <c r="B15" s="605"/>
      <c r="C15" s="607"/>
      <c r="D15" s="704"/>
      <c r="E15" s="704"/>
      <c r="F15" s="704"/>
      <c r="G15" s="704"/>
      <c r="H15" s="704"/>
      <c r="I15" s="301"/>
      <c r="J15" s="301"/>
      <c r="K15" s="301"/>
      <c r="L15" s="301"/>
      <c r="M15" s="301"/>
      <c r="N15" s="617"/>
    </row>
    <row r="16" spans="2:14" ht="13.5" customHeight="1" thickBot="1" x14ac:dyDescent="0.25">
      <c r="B16" s="606"/>
      <c r="C16" s="708"/>
      <c r="D16" s="709"/>
      <c r="E16" s="704"/>
      <c r="F16" s="704"/>
      <c r="G16" s="704"/>
      <c r="H16" s="704"/>
      <c r="I16" s="301"/>
      <c r="J16" s="301"/>
      <c r="K16" s="301"/>
      <c r="L16" s="301"/>
      <c r="M16" s="301"/>
      <c r="N16" s="617"/>
    </row>
    <row r="17" spans="2:14" ht="134.25" customHeight="1" x14ac:dyDescent="0.2">
      <c r="B17" s="138" t="str">
        <f>+'SEPG-F-057'!$B17</f>
        <v>EPI-JE 1</v>
      </c>
      <c r="C17" s="466" t="str">
        <f>+'SEPG-F-057'!$C17</f>
        <v>Elaboración de pliegos de condiciones y condiciones contractuales a la medida de una firma(s) particular.</v>
      </c>
      <c r="D17" s="458" t="str">
        <f>+'SEPG-F-057'!$D17</f>
        <v>El pliego de condiciones se podría elaborar bajo condiciones y requisitos específicos, con el fin de adjudicar el contrato a una(s) firma(s) en particular.</v>
      </c>
      <c r="E17" s="400" t="s">
        <v>272</v>
      </c>
      <c r="F17" s="400" t="s">
        <v>272</v>
      </c>
      <c r="G17" s="400" t="s">
        <v>272</v>
      </c>
      <c r="H17" s="400" t="s">
        <v>272</v>
      </c>
      <c r="I17" s="382">
        <f>+IF(E17="SI",1,0)</f>
        <v>1</v>
      </c>
      <c r="J17" s="382">
        <f>+IF(F17="SI",1,0)</f>
        <v>1</v>
      </c>
      <c r="K17" s="382">
        <f>+IF(G17="SI",1,0)</f>
        <v>1</v>
      </c>
      <c r="L17" s="382">
        <f>+IF(H17="SI",1,0)</f>
        <v>1</v>
      </c>
      <c r="M17" s="382">
        <f>SUM(I17:L17)</f>
        <v>4</v>
      </c>
      <c r="N17" s="400" t="str">
        <f>+IF(M17&gt;0,"Riesgo de Corrupción","Riesgo Institucional")</f>
        <v>Riesgo de Corrupción</v>
      </c>
    </row>
    <row r="18" spans="2:14" ht="125.25" customHeight="1" x14ac:dyDescent="0.2">
      <c r="B18" s="138" t="str">
        <f>+'SEPG-F-057'!$B18</f>
        <v>EPI-JE 2</v>
      </c>
      <c r="C18" s="466" t="str">
        <f>+'SEPG-F-057'!$C18</f>
        <v>Filtración de  información antes o durante el inicio  de los procedimientos o los trámites de estructuración y selección de los proyectos de Asociación público Privada.</v>
      </c>
      <c r="D18" s="458" t="str">
        <f>+'SEPG-F-057'!$D18</f>
        <v>Suministrar cualquier tipo de información que pueda dar ventaja(s) a una firma(s) en particular antes o durante el desarrollo de los procedimientos o trámites de estructuración y selección de los proyectos de Asociación público Privada.</v>
      </c>
      <c r="E18" s="400" t="s">
        <v>272</v>
      </c>
      <c r="F18" s="400" t="s">
        <v>272</v>
      </c>
      <c r="G18" s="400" t="s">
        <v>272</v>
      </c>
      <c r="H18" s="400" t="s">
        <v>272</v>
      </c>
      <c r="I18" s="382">
        <f t="shared" ref="I18:I34" si="0">+IF(E18="SI",1,0)</f>
        <v>1</v>
      </c>
      <c r="J18" s="382">
        <f t="shared" ref="J18:J34" si="1">+IF(F18="SI",1,0)</f>
        <v>1</v>
      </c>
      <c r="K18" s="382">
        <f t="shared" ref="K18:K34" si="2">+IF(G18="SI",1,0)</f>
        <v>1</v>
      </c>
      <c r="L18" s="382">
        <f t="shared" ref="L18:L34" si="3">+IF(H18="SI",1,0)</f>
        <v>1</v>
      </c>
      <c r="M18" s="382">
        <f t="shared" ref="M18:M34" si="4">SUM(I18:L18)</f>
        <v>4</v>
      </c>
      <c r="N18" s="400" t="str">
        <f t="shared" ref="N18:N34" si="5">+IF(M18&gt;0,"Riesgo de Corrupción","Riesgo Institucional")</f>
        <v>Riesgo de Corrupción</v>
      </c>
    </row>
    <row r="19" spans="2:14" ht="156" customHeight="1" x14ac:dyDescent="0.2">
      <c r="B19" s="138" t="str">
        <f>+'SEPG-F-057'!$B19</f>
        <v>EPI-JE 3</v>
      </c>
      <c r="C19" s="466" t="str">
        <f>+'SEPG-F-057'!$C19</f>
        <v>Adjudicar contratos a firma(s) con malas prácticas o que representen riesgo de LA/FT/CO.</v>
      </c>
      <c r="D19" s="458" t="str">
        <f>+'SEPG-F-057'!$D19</f>
        <v>El contrato de concesión  o del estructurador, se podría adjudicar a firma(s) sin tener en cuenta otros factores como antecedentes de malas prácticas administrativas, conflicto de intereses, actividades o socios con actividades sospechas de lavado de activos, financiamiento del terrorismo o corrupción - LA/FT/CO</v>
      </c>
      <c r="E19" s="400" t="s">
        <v>272</v>
      </c>
      <c r="F19" s="400" t="s">
        <v>272</v>
      </c>
      <c r="G19" s="400" t="s">
        <v>272</v>
      </c>
      <c r="H19" s="400" t="s">
        <v>272</v>
      </c>
      <c r="I19" s="382">
        <f t="shared" si="0"/>
        <v>1</v>
      </c>
      <c r="J19" s="382">
        <f t="shared" si="1"/>
        <v>1</v>
      </c>
      <c r="K19" s="382">
        <f t="shared" si="2"/>
        <v>1</v>
      </c>
      <c r="L19" s="382">
        <f t="shared" si="3"/>
        <v>1</v>
      </c>
      <c r="M19" s="382">
        <f t="shared" si="4"/>
        <v>4</v>
      </c>
      <c r="N19" s="400" t="str">
        <f t="shared" si="5"/>
        <v>Riesgo de Corrupción</v>
      </c>
    </row>
    <row r="20" spans="2:14" ht="158.25" customHeight="1" x14ac:dyDescent="0.2">
      <c r="B20" s="138" t="str">
        <f>+'SEPG-F-057'!$B20</f>
        <v>EPI-JE 4</v>
      </c>
      <c r="C20" s="466" t="str">
        <f>+'SEPG-F-057'!$C20</f>
        <v xml:space="preserve">Destinación indebida de recursos por vacíos contractuales  </v>
      </c>
      <c r="D20" s="458" t="str">
        <f>+'SEPG-F-057'!$D20</f>
        <v>Posibles vacíos en los contratos de concesión con aportes estatales que podrían generar una destinación indebida de recursos .</v>
      </c>
      <c r="E20" s="400" t="s">
        <v>272</v>
      </c>
      <c r="F20" s="400" t="s">
        <v>272</v>
      </c>
      <c r="G20" s="400" t="s">
        <v>272</v>
      </c>
      <c r="H20" s="400" t="s">
        <v>272</v>
      </c>
      <c r="I20" s="382">
        <f t="shared" si="0"/>
        <v>1</v>
      </c>
      <c r="J20" s="382">
        <f t="shared" si="1"/>
        <v>1</v>
      </c>
      <c r="K20" s="382">
        <f t="shared" si="2"/>
        <v>1</v>
      </c>
      <c r="L20" s="382">
        <f t="shared" si="3"/>
        <v>1</v>
      </c>
      <c r="M20" s="382">
        <f t="shared" si="4"/>
        <v>4</v>
      </c>
      <c r="N20" s="400" t="str">
        <f t="shared" si="5"/>
        <v>Riesgo de Corrupción</v>
      </c>
    </row>
    <row r="21" spans="2:14" ht="18" hidden="1" x14ac:dyDescent="0.2">
      <c r="B21" s="138">
        <f>+'SEPG-F-057'!$B21</f>
        <v>0</v>
      </c>
      <c r="C21" s="457">
        <f>+'SEPG-F-057'!$C21</f>
        <v>0</v>
      </c>
      <c r="D21" s="399">
        <f>+'SEPG-F-057'!$D21</f>
        <v>0</v>
      </c>
      <c r="E21" s="400"/>
      <c r="F21" s="400"/>
      <c r="G21" s="400"/>
      <c r="H21" s="400"/>
      <c r="I21" s="382">
        <f t="shared" si="0"/>
        <v>0</v>
      </c>
      <c r="J21" s="382">
        <f t="shared" si="1"/>
        <v>0</v>
      </c>
      <c r="K21" s="382">
        <f t="shared" si="2"/>
        <v>0</v>
      </c>
      <c r="L21" s="382">
        <f t="shared" si="3"/>
        <v>0</v>
      </c>
      <c r="M21" s="382">
        <f t="shared" si="4"/>
        <v>0</v>
      </c>
      <c r="N21" s="400" t="str">
        <f>+IF(M21&gt;0,"Riesgo de Corrupción","Riesgo Institucional")</f>
        <v>Riesgo Institucional</v>
      </c>
    </row>
    <row r="22" spans="2:14" ht="72.75" hidden="1" customHeight="1" x14ac:dyDescent="0.2">
      <c r="B22" s="138">
        <f>+'SEPG-F-057'!$B22</f>
        <v>0</v>
      </c>
      <c r="C22" s="457">
        <f>+'SEPG-F-057'!$C22</f>
        <v>0</v>
      </c>
      <c r="D22" s="399">
        <f>+'SEPG-F-057'!$D22</f>
        <v>0</v>
      </c>
      <c r="E22" s="400"/>
      <c r="F22" s="400"/>
      <c r="G22" s="400"/>
      <c r="H22" s="400"/>
      <c r="I22" s="382">
        <f t="shared" si="0"/>
        <v>0</v>
      </c>
      <c r="J22" s="382">
        <f t="shared" si="1"/>
        <v>0</v>
      </c>
      <c r="K22" s="382">
        <f t="shared" si="2"/>
        <v>0</v>
      </c>
      <c r="L22" s="382">
        <f t="shared" si="3"/>
        <v>0</v>
      </c>
      <c r="M22" s="382">
        <f t="shared" si="4"/>
        <v>0</v>
      </c>
      <c r="N22" s="400" t="str">
        <f t="shared" si="5"/>
        <v>Riesgo Institucional</v>
      </c>
    </row>
    <row r="23" spans="2:14" ht="69" hidden="1" customHeight="1" x14ac:dyDescent="0.2">
      <c r="B23" s="138">
        <f>+'SEPG-F-057'!$B23</f>
        <v>0</v>
      </c>
      <c r="C23" s="399">
        <f>+'SEPG-F-057'!$C23</f>
        <v>0</v>
      </c>
      <c r="D23" s="399">
        <f>+'SEPG-F-057'!$D23</f>
        <v>0</v>
      </c>
      <c r="E23" s="400"/>
      <c r="F23" s="400"/>
      <c r="G23" s="400"/>
      <c r="H23" s="400"/>
      <c r="I23" s="382">
        <f t="shared" si="0"/>
        <v>0</v>
      </c>
      <c r="J23" s="382">
        <f t="shared" si="1"/>
        <v>0</v>
      </c>
      <c r="K23" s="382">
        <f t="shared" si="2"/>
        <v>0</v>
      </c>
      <c r="L23" s="382">
        <f t="shared" si="3"/>
        <v>0</v>
      </c>
      <c r="M23" s="382">
        <f t="shared" si="4"/>
        <v>0</v>
      </c>
      <c r="N23" s="400" t="str">
        <f t="shared" si="5"/>
        <v>Riesgo Institucional</v>
      </c>
    </row>
    <row r="24" spans="2:14" ht="18" hidden="1" x14ac:dyDescent="0.2">
      <c r="B24" s="138">
        <f>+'SEPG-F-057'!$B24</f>
        <v>1</v>
      </c>
      <c r="C24" s="399">
        <f>+'SEPG-F-057'!$C24</f>
        <v>0</v>
      </c>
      <c r="D24" s="399">
        <f>+'SEPG-F-057'!$D24</f>
        <v>0</v>
      </c>
      <c r="E24" s="400"/>
      <c r="F24" s="400"/>
      <c r="G24" s="400"/>
      <c r="H24" s="400"/>
      <c r="I24" s="382">
        <f t="shared" si="0"/>
        <v>0</v>
      </c>
      <c r="J24" s="382">
        <f t="shared" si="1"/>
        <v>0</v>
      </c>
      <c r="K24" s="382">
        <f t="shared" si="2"/>
        <v>0</v>
      </c>
      <c r="L24" s="382">
        <f t="shared" si="3"/>
        <v>0</v>
      </c>
      <c r="M24" s="382">
        <f t="shared" si="4"/>
        <v>0</v>
      </c>
      <c r="N24" s="400" t="str">
        <f t="shared" si="5"/>
        <v>Riesgo Institucional</v>
      </c>
    </row>
    <row r="25" spans="2:14" ht="18" hidden="1" x14ac:dyDescent="0.2">
      <c r="B25" s="138">
        <f>+'SEPG-F-057'!$B25</f>
        <v>2</v>
      </c>
      <c r="C25" s="399">
        <f>+'SEPG-F-057'!$C25</f>
        <v>0</v>
      </c>
      <c r="D25" s="399">
        <f>+'SEPG-F-057'!$D25</f>
        <v>0</v>
      </c>
      <c r="E25" s="400"/>
      <c r="F25" s="400"/>
      <c r="G25" s="400"/>
      <c r="H25" s="400"/>
      <c r="I25" s="382">
        <f t="shared" si="0"/>
        <v>0</v>
      </c>
      <c r="J25" s="382">
        <f t="shared" si="1"/>
        <v>0</v>
      </c>
      <c r="K25" s="382">
        <f t="shared" si="2"/>
        <v>0</v>
      </c>
      <c r="L25" s="382">
        <f t="shared" si="3"/>
        <v>0</v>
      </c>
      <c r="M25" s="382">
        <f t="shared" si="4"/>
        <v>0</v>
      </c>
      <c r="N25" s="400" t="str">
        <f t="shared" si="5"/>
        <v>Riesgo Institucional</v>
      </c>
    </row>
    <row r="26" spans="2:14" ht="18" hidden="1" x14ac:dyDescent="0.2">
      <c r="B26" s="138">
        <f>+'SEPG-F-057'!$B26</f>
        <v>3</v>
      </c>
      <c r="C26" s="399">
        <f>+'SEPG-F-057'!$C26</f>
        <v>0</v>
      </c>
      <c r="D26" s="399">
        <f>+'SEPG-F-057'!$D26</f>
        <v>0</v>
      </c>
      <c r="E26" s="400"/>
      <c r="F26" s="400"/>
      <c r="G26" s="400"/>
      <c r="H26" s="400"/>
      <c r="I26" s="382">
        <f t="shared" si="0"/>
        <v>0</v>
      </c>
      <c r="J26" s="382">
        <f t="shared" si="1"/>
        <v>0</v>
      </c>
      <c r="K26" s="382">
        <f t="shared" si="2"/>
        <v>0</v>
      </c>
      <c r="L26" s="382">
        <f t="shared" si="3"/>
        <v>0</v>
      </c>
      <c r="M26" s="382">
        <f t="shared" si="4"/>
        <v>0</v>
      </c>
      <c r="N26" s="400" t="str">
        <f>+IF(M26&gt;0,"Riesgo de Corrupción","Riesgo Institucional")</f>
        <v>Riesgo Institucional</v>
      </c>
    </row>
    <row r="27" spans="2:14" ht="18" hidden="1" x14ac:dyDescent="0.2">
      <c r="B27" s="138">
        <f>+'SEPG-F-057'!$B27</f>
        <v>4</v>
      </c>
      <c r="C27" s="399">
        <f>+'SEPG-F-057'!$C27</f>
        <v>0</v>
      </c>
      <c r="D27" s="399">
        <f>+'SEPG-F-057'!$D27</f>
        <v>0</v>
      </c>
      <c r="E27" s="400"/>
      <c r="F27" s="400"/>
      <c r="G27" s="400"/>
      <c r="H27" s="400"/>
      <c r="I27" s="382">
        <f t="shared" si="0"/>
        <v>0</v>
      </c>
      <c r="J27" s="382">
        <f t="shared" si="1"/>
        <v>0</v>
      </c>
      <c r="K27" s="382">
        <f t="shared" si="2"/>
        <v>0</v>
      </c>
      <c r="L27" s="382">
        <f t="shared" si="3"/>
        <v>0</v>
      </c>
      <c r="M27" s="382">
        <f t="shared" si="4"/>
        <v>0</v>
      </c>
      <c r="N27" s="400" t="str">
        <f t="shared" si="5"/>
        <v>Riesgo Institucional</v>
      </c>
    </row>
    <row r="28" spans="2:14" ht="18" hidden="1" x14ac:dyDescent="0.2">
      <c r="B28" s="138">
        <f>+'SEPG-F-057'!$B28</f>
        <v>5</v>
      </c>
      <c r="C28" s="399">
        <f>+'SEPG-F-057'!$C28</f>
        <v>0</v>
      </c>
      <c r="D28" s="399">
        <f>+'SEPG-F-057'!$D28</f>
        <v>0</v>
      </c>
      <c r="E28" s="400"/>
      <c r="F28" s="400"/>
      <c r="G28" s="400"/>
      <c r="H28" s="400"/>
      <c r="I28" s="382">
        <f t="shared" si="0"/>
        <v>0</v>
      </c>
      <c r="J28" s="382">
        <f t="shared" si="1"/>
        <v>0</v>
      </c>
      <c r="K28" s="382">
        <f t="shared" si="2"/>
        <v>0</v>
      </c>
      <c r="L28" s="382">
        <f t="shared" si="3"/>
        <v>0</v>
      </c>
      <c r="M28" s="382">
        <f t="shared" si="4"/>
        <v>0</v>
      </c>
      <c r="N28" s="400" t="str">
        <f t="shared" si="5"/>
        <v>Riesgo Institucional</v>
      </c>
    </row>
    <row r="29" spans="2:14" ht="18" hidden="1" x14ac:dyDescent="0.2">
      <c r="B29" s="138">
        <f>+'SEPG-F-057'!$B29</f>
        <v>6</v>
      </c>
      <c r="C29" s="273">
        <f>+'SEPG-F-057'!$C29</f>
        <v>0</v>
      </c>
      <c r="D29" s="273">
        <f>+'SEPG-F-057'!$D29</f>
        <v>0</v>
      </c>
      <c r="E29" s="7"/>
      <c r="F29" s="7"/>
      <c r="G29" s="7"/>
      <c r="H29" s="7"/>
      <c r="I29">
        <f t="shared" si="0"/>
        <v>0</v>
      </c>
      <c r="J29">
        <f t="shared" si="1"/>
        <v>0</v>
      </c>
      <c r="K29">
        <f t="shared" si="2"/>
        <v>0</v>
      </c>
      <c r="L29">
        <f t="shared" si="3"/>
        <v>0</v>
      </c>
      <c r="M29">
        <f t="shared" si="4"/>
        <v>0</v>
      </c>
      <c r="N29" s="7" t="str">
        <f t="shared" si="5"/>
        <v>Riesgo Institucional</v>
      </c>
    </row>
    <row r="30" spans="2:14" ht="18" hidden="1" x14ac:dyDescent="0.2">
      <c r="B30" s="138">
        <f>+'SEPG-F-057'!$B30</f>
        <v>7</v>
      </c>
      <c r="C30" s="273">
        <f>+'SEPG-F-057'!$C30</f>
        <v>0</v>
      </c>
      <c r="D30" s="273">
        <f>+'SEPG-F-057'!$D30</f>
        <v>0</v>
      </c>
      <c r="E30" s="7"/>
      <c r="F30" s="7"/>
      <c r="G30" s="7"/>
      <c r="H30" s="7"/>
      <c r="I30">
        <f t="shared" si="0"/>
        <v>0</v>
      </c>
      <c r="J30">
        <f t="shared" si="1"/>
        <v>0</v>
      </c>
      <c r="K30">
        <f t="shared" si="2"/>
        <v>0</v>
      </c>
      <c r="L30">
        <f t="shared" si="3"/>
        <v>0</v>
      </c>
      <c r="M30">
        <f t="shared" si="4"/>
        <v>0</v>
      </c>
      <c r="N30" s="7" t="str">
        <f t="shared" si="5"/>
        <v>Riesgo Institucional</v>
      </c>
    </row>
    <row r="31" spans="2:14" ht="18" hidden="1" x14ac:dyDescent="0.2">
      <c r="B31" s="138">
        <f>+'SEPG-F-057'!$B31</f>
        <v>8</v>
      </c>
      <c r="C31" s="273">
        <f>+'SEPG-F-057'!$C31</f>
        <v>0</v>
      </c>
      <c r="D31" s="273">
        <f>+'SEPG-F-057'!$D31</f>
        <v>0</v>
      </c>
      <c r="E31" s="7"/>
      <c r="F31" s="7"/>
      <c r="G31" s="7"/>
      <c r="H31" s="7"/>
      <c r="I31">
        <f t="shared" si="0"/>
        <v>0</v>
      </c>
      <c r="J31">
        <f t="shared" si="1"/>
        <v>0</v>
      </c>
      <c r="K31">
        <f t="shared" si="2"/>
        <v>0</v>
      </c>
      <c r="L31">
        <f t="shared" si="3"/>
        <v>0</v>
      </c>
      <c r="M31">
        <f t="shared" si="4"/>
        <v>0</v>
      </c>
      <c r="N31" s="7" t="str">
        <f>+IF(M31&gt;0,"Riesgo de Corrupción","Riesgo Institucional")</f>
        <v>Riesgo Institucional</v>
      </c>
    </row>
    <row r="32" spans="2:14" ht="18" hidden="1" x14ac:dyDescent="0.2">
      <c r="B32" s="138">
        <f>+'SEPG-F-057'!$B32</f>
        <v>9</v>
      </c>
      <c r="C32" s="273">
        <f>+'SEPG-F-057'!$C32</f>
        <v>0</v>
      </c>
      <c r="D32" s="273">
        <f>+'SEPG-F-057'!$D32</f>
        <v>0</v>
      </c>
      <c r="E32" s="7"/>
      <c r="F32" s="7"/>
      <c r="G32" s="7"/>
      <c r="H32" s="7"/>
      <c r="I32">
        <f t="shared" si="0"/>
        <v>0</v>
      </c>
      <c r="J32">
        <f t="shared" si="1"/>
        <v>0</v>
      </c>
      <c r="K32">
        <f t="shared" si="2"/>
        <v>0</v>
      </c>
      <c r="L32">
        <f t="shared" si="3"/>
        <v>0</v>
      </c>
      <c r="M32">
        <f t="shared" si="4"/>
        <v>0</v>
      </c>
      <c r="N32" s="7" t="str">
        <f t="shared" si="5"/>
        <v>Riesgo Institucional</v>
      </c>
    </row>
    <row r="33" spans="2:14" ht="18" hidden="1" x14ac:dyDescent="0.2">
      <c r="B33" s="138">
        <f>+'SEPG-F-057'!$B33</f>
        <v>10</v>
      </c>
      <c r="C33" s="273">
        <f>+'SEPG-F-057'!$C33</f>
        <v>0</v>
      </c>
      <c r="D33" s="273">
        <f>+'SEPG-F-057'!$D33</f>
        <v>0</v>
      </c>
      <c r="E33" s="7"/>
      <c r="F33" s="7"/>
      <c r="G33" s="7"/>
      <c r="H33" s="7"/>
      <c r="I33">
        <f t="shared" si="0"/>
        <v>0</v>
      </c>
      <c r="J33">
        <f t="shared" si="1"/>
        <v>0</v>
      </c>
      <c r="K33">
        <f t="shared" si="2"/>
        <v>0</v>
      </c>
      <c r="L33">
        <f t="shared" si="3"/>
        <v>0</v>
      </c>
      <c r="M33">
        <f t="shared" si="4"/>
        <v>0</v>
      </c>
      <c r="N33" s="7" t="str">
        <f t="shared" si="5"/>
        <v>Riesgo Institucional</v>
      </c>
    </row>
    <row r="34" spans="2:14" ht="18" hidden="1" x14ac:dyDescent="0.2">
      <c r="B34" s="138">
        <f>+'SEPG-F-057'!$B34</f>
        <v>11</v>
      </c>
      <c r="C34" s="273">
        <f>+'SEPG-F-057'!$C34</f>
        <v>0</v>
      </c>
      <c r="D34" s="273">
        <f>+'SEPG-F-057'!$D34</f>
        <v>0</v>
      </c>
      <c r="E34" s="7"/>
      <c r="F34" s="7"/>
      <c r="G34" s="7"/>
      <c r="H34" s="7"/>
      <c r="I34">
        <f t="shared" si="0"/>
        <v>0</v>
      </c>
      <c r="J34">
        <f t="shared" si="1"/>
        <v>0</v>
      </c>
      <c r="K34">
        <f t="shared" si="2"/>
        <v>0</v>
      </c>
      <c r="L34">
        <f t="shared" si="3"/>
        <v>0</v>
      </c>
      <c r="M34">
        <f t="shared" si="4"/>
        <v>0</v>
      </c>
      <c r="N34" s="7" t="str">
        <f t="shared" si="5"/>
        <v>Riesgo Institucional</v>
      </c>
    </row>
  </sheetData>
  <sheetProtection sheet="1" objects="1" scenarios="1"/>
  <mergeCells count="15">
    <mergeCell ref="G14:G16"/>
    <mergeCell ref="H14:H16"/>
    <mergeCell ref="N14:N16"/>
    <mergeCell ref="B7:N7"/>
    <mergeCell ref="B9:N11"/>
    <mergeCell ref="B14:B16"/>
    <mergeCell ref="C14:C16"/>
    <mergeCell ref="D14:D16"/>
    <mergeCell ref="E14:E16"/>
    <mergeCell ref="F14:F16"/>
    <mergeCell ref="B1:C4"/>
    <mergeCell ref="D1:H1"/>
    <mergeCell ref="D2:H2"/>
    <mergeCell ref="D3:H3"/>
    <mergeCell ref="D4:H4"/>
  </mergeCells>
  <dataValidations count="1">
    <dataValidation type="list" allowBlank="1" showInputMessage="1" showErrorMessage="1" sqref="E17:H34">
      <formula1>$E$13</formula1>
    </dataValidation>
  </dataValidations>
  <pageMargins left="0.70866141732283472" right="0.70866141732283472" top="0.74803149606299213" bottom="0.74803149606299213" header="0.31496062992125984" footer="0.31496062992125984"/>
  <pageSetup scale="4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2:AE83"/>
  <sheetViews>
    <sheetView zoomScale="80" zoomScaleNormal="80" workbookViewId="0">
      <selection activeCell="V22" sqref="V22"/>
    </sheetView>
  </sheetViews>
  <sheetFormatPr baseColWidth="10" defaultColWidth="11.42578125" defaultRowHeight="12.75" x14ac:dyDescent="0.2"/>
  <cols>
    <col min="1" max="1" width="2.7109375" style="67" customWidth="1"/>
    <col min="2" max="2" width="10.140625" style="67" customWidth="1"/>
    <col min="3" max="6" width="6.42578125" style="67" customWidth="1"/>
    <col min="7" max="8" width="4.85546875" style="67" customWidth="1"/>
    <col min="9" max="9" width="10.5703125" style="67" customWidth="1"/>
    <col min="10" max="24" width="3.7109375" style="67" customWidth="1"/>
    <col min="25" max="25" width="18.5703125" style="67" customWidth="1"/>
    <col min="26" max="26" width="22.7109375" style="67" customWidth="1"/>
    <col min="27" max="27" width="11.140625" style="67" customWidth="1"/>
    <col min="28" max="28" width="22.28515625" style="67" customWidth="1"/>
    <col min="29" max="30" width="4.85546875" style="67" customWidth="1"/>
    <col min="31" max="31" width="20.5703125" style="67" customWidth="1"/>
    <col min="32" max="42" width="4.85546875" style="67" customWidth="1"/>
    <col min="43" max="16384" width="11.42578125" style="67"/>
  </cols>
  <sheetData>
    <row r="2" spans="1:31" ht="21" customHeight="1" x14ac:dyDescent="0.25">
      <c r="B2" s="830"/>
      <c r="C2" s="830"/>
      <c r="D2" s="830"/>
      <c r="E2" s="830"/>
      <c r="F2" s="702" t="s">
        <v>69</v>
      </c>
      <c r="G2" s="702"/>
      <c r="H2" s="702"/>
      <c r="I2" s="702"/>
      <c r="J2" s="702"/>
      <c r="K2" s="702"/>
      <c r="L2" s="702"/>
      <c r="M2" s="702"/>
      <c r="N2" s="702"/>
      <c r="O2" s="702"/>
      <c r="P2" s="702"/>
      <c r="Q2" s="702"/>
      <c r="R2" s="702"/>
      <c r="S2" s="702"/>
      <c r="T2" s="702"/>
      <c r="U2" s="702"/>
      <c r="V2" s="702"/>
      <c r="W2" s="702"/>
      <c r="X2" s="702"/>
      <c r="Y2" s="702"/>
      <c r="Z2" s="702"/>
      <c r="AA2" s="831" t="s">
        <v>483</v>
      </c>
      <c r="AB2" s="832"/>
    </row>
    <row r="3" spans="1:31" ht="21" customHeight="1" x14ac:dyDescent="0.25">
      <c r="B3" s="830"/>
      <c r="C3" s="830"/>
      <c r="D3" s="830"/>
      <c r="E3" s="830"/>
      <c r="F3" s="702" t="s">
        <v>59</v>
      </c>
      <c r="G3" s="702"/>
      <c r="H3" s="702"/>
      <c r="I3" s="702"/>
      <c r="J3" s="702"/>
      <c r="K3" s="702"/>
      <c r="L3" s="702"/>
      <c r="M3" s="702"/>
      <c r="N3" s="702"/>
      <c r="O3" s="702"/>
      <c r="P3" s="702"/>
      <c r="Q3" s="702"/>
      <c r="R3" s="702"/>
      <c r="S3" s="702"/>
      <c r="T3" s="702"/>
      <c r="U3" s="702"/>
      <c r="V3" s="702"/>
      <c r="W3" s="702"/>
      <c r="X3" s="702"/>
      <c r="Y3" s="702"/>
      <c r="Z3" s="702"/>
      <c r="AA3" s="831" t="s">
        <v>482</v>
      </c>
      <c r="AB3" s="832"/>
    </row>
    <row r="4" spans="1:31" ht="21" customHeight="1" x14ac:dyDescent="0.25">
      <c r="B4" s="830"/>
      <c r="C4" s="830"/>
      <c r="D4" s="830"/>
      <c r="E4" s="830"/>
      <c r="F4" s="702" t="s">
        <v>60</v>
      </c>
      <c r="G4" s="702"/>
      <c r="H4" s="702"/>
      <c r="I4" s="702"/>
      <c r="J4" s="702"/>
      <c r="K4" s="702"/>
      <c r="L4" s="702"/>
      <c r="M4" s="702"/>
      <c r="N4" s="702"/>
      <c r="O4" s="702"/>
      <c r="P4" s="702"/>
      <c r="Q4" s="702"/>
      <c r="R4" s="702"/>
      <c r="S4" s="702"/>
      <c r="T4" s="702"/>
      <c r="U4" s="702"/>
      <c r="V4" s="702"/>
      <c r="W4" s="702"/>
      <c r="X4" s="702"/>
      <c r="Y4" s="702"/>
      <c r="Z4" s="702"/>
      <c r="AA4" s="833" t="s">
        <v>479</v>
      </c>
      <c r="AB4" s="834"/>
    </row>
    <row r="5" spans="1:31" ht="21" customHeight="1" x14ac:dyDescent="0.25">
      <c r="B5" s="830"/>
      <c r="C5" s="830"/>
      <c r="D5" s="830"/>
      <c r="E5" s="830"/>
      <c r="F5" s="702" t="s">
        <v>93</v>
      </c>
      <c r="G5" s="702"/>
      <c r="H5" s="702"/>
      <c r="I5" s="702"/>
      <c r="J5" s="702"/>
      <c r="K5" s="702"/>
      <c r="L5" s="702"/>
      <c r="M5" s="702"/>
      <c r="N5" s="702"/>
      <c r="O5" s="702"/>
      <c r="P5" s="702"/>
      <c r="Q5" s="702"/>
      <c r="R5" s="702"/>
      <c r="S5" s="702"/>
      <c r="T5" s="702"/>
      <c r="U5" s="702"/>
      <c r="V5" s="702"/>
      <c r="W5" s="702"/>
      <c r="X5" s="702"/>
      <c r="Y5" s="702"/>
      <c r="Z5" s="702"/>
      <c r="AA5" s="833" t="s">
        <v>62</v>
      </c>
      <c r="AB5" s="834"/>
    </row>
    <row r="6" spans="1:31" ht="20.25" customHeight="1" x14ac:dyDescent="0.2">
      <c r="B6" s="880" t="str">
        <f>+'SEPG-F-057'!B8:L8</f>
        <v>PROCESO ESTRUCTURACION Y PROYECTOS DE INFRAESTRUCTURA</v>
      </c>
      <c r="C6" s="880"/>
      <c r="D6" s="880"/>
      <c r="E6" s="880"/>
      <c r="F6" s="880"/>
      <c r="G6" s="880"/>
      <c r="H6" s="880"/>
      <c r="I6" s="880"/>
      <c r="J6" s="880"/>
      <c r="K6" s="880"/>
      <c r="L6" s="880"/>
      <c r="M6" s="880"/>
      <c r="N6" s="880"/>
      <c r="O6" s="880"/>
      <c r="P6" s="880"/>
      <c r="Q6" s="880"/>
      <c r="R6" s="880"/>
      <c r="S6" s="880"/>
      <c r="T6" s="880"/>
      <c r="U6" s="880"/>
      <c r="V6" s="880"/>
      <c r="W6" s="880"/>
      <c r="X6" s="880"/>
      <c r="Y6" s="880"/>
      <c r="Z6" s="880"/>
      <c r="AA6" s="880"/>
      <c r="AB6" s="880"/>
      <c r="AE6" s="86"/>
    </row>
    <row r="7" spans="1:31" ht="21.75" customHeight="1" thickBot="1" x14ac:dyDescent="0.3">
      <c r="B7" s="407" t="s">
        <v>3</v>
      </c>
      <c r="C7" s="825">
        <f>+'SEPG-F-056'!C9</f>
        <v>42724</v>
      </c>
      <c r="D7" s="826"/>
      <c r="E7" s="827"/>
      <c r="F7" s="87" t="s">
        <v>0</v>
      </c>
      <c r="G7" s="68"/>
      <c r="H7" s="68"/>
      <c r="I7" s="68"/>
      <c r="J7" s="68"/>
      <c r="K7" s="68"/>
      <c r="L7" s="68"/>
      <c r="M7" s="68"/>
      <c r="N7" s="68"/>
      <c r="O7" s="68"/>
      <c r="P7" s="68"/>
      <c r="Q7" s="68"/>
      <c r="R7" s="74"/>
      <c r="S7" s="781"/>
      <c r="T7" s="805"/>
      <c r="U7" s="805"/>
      <c r="V7" s="68"/>
      <c r="W7" s="68"/>
      <c r="X7" s="68"/>
    </row>
    <row r="8" spans="1:31" ht="28.5" customHeight="1" thickBot="1" x14ac:dyDescent="0.25">
      <c r="B8" s="602" t="str">
        <f>+'SEPG-F-056'!B7</f>
        <v>MAPA DE RIESGO Y MEDIDAS ANTICORRUPCION GERENCIA JURIDICA PARA ESTRUCTURACION 2017</v>
      </c>
      <c r="C8" s="828"/>
      <c r="D8" s="828"/>
      <c r="E8" s="828"/>
      <c r="F8" s="828"/>
      <c r="G8" s="828"/>
      <c r="H8" s="828"/>
      <c r="I8" s="828"/>
      <c r="J8" s="828"/>
      <c r="K8" s="828"/>
      <c r="L8" s="828"/>
      <c r="M8" s="828"/>
      <c r="N8" s="828"/>
      <c r="O8" s="828"/>
      <c r="P8" s="828"/>
      <c r="Q8" s="828"/>
      <c r="R8" s="828"/>
      <c r="S8" s="828"/>
      <c r="T8" s="828"/>
      <c r="U8" s="828"/>
      <c r="V8" s="828"/>
      <c r="W8" s="828"/>
      <c r="X8" s="828"/>
      <c r="Y8" s="828"/>
      <c r="Z8" s="828"/>
      <c r="AA8" s="828"/>
      <c r="AB8" s="829"/>
    </row>
    <row r="9" spans="1:31" ht="53.25" customHeight="1" thickBot="1" x14ac:dyDescent="0.25">
      <c r="B9" s="602" t="s">
        <v>214</v>
      </c>
      <c r="C9" s="776"/>
      <c r="D9" s="776"/>
      <c r="E9" s="776"/>
      <c r="F9" s="777"/>
      <c r="G9" s="778" t="str">
        <f>+'SEPG-F-056'!D10</f>
        <v>Estructurar legalmente diferentes formas de Asociación Público Privada de infraestructura de transporte, servicios conexos y relacionados y otro tipo de infraestrucutra pública que determine el Gobierno Nacional.</v>
      </c>
      <c r="H9" s="779"/>
      <c r="I9" s="779"/>
      <c r="J9" s="779"/>
      <c r="K9" s="779"/>
      <c r="L9" s="779"/>
      <c r="M9" s="779"/>
      <c r="N9" s="779"/>
      <c r="O9" s="779"/>
      <c r="P9" s="779"/>
      <c r="Q9" s="779"/>
      <c r="R9" s="779"/>
      <c r="S9" s="779"/>
      <c r="T9" s="779"/>
      <c r="U9" s="779"/>
      <c r="V9" s="779"/>
      <c r="W9" s="779"/>
      <c r="X9" s="779"/>
      <c r="Y9" s="779"/>
      <c r="Z9" s="779"/>
      <c r="AA9" s="779"/>
      <c r="AB9" s="780"/>
    </row>
    <row r="10" spans="1:31" s="75" customFormat="1" ht="16.5" customHeight="1" x14ac:dyDescent="0.25">
      <c r="A10" s="111"/>
      <c r="B10" s="600"/>
      <c r="C10" s="805"/>
      <c r="D10" s="805"/>
      <c r="E10" s="805"/>
      <c r="F10" s="805"/>
      <c r="G10" s="781"/>
      <c r="H10" s="781"/>
      <c r="I10" s="781"/>
      <c r="J10" s="781"/>
      <c r="K10" s="781"/>
      <c r="L10" s="781"/>
      <c r="M10" s="781"/>
      <c r="N10" s="781"/>
      <c r="O10" s="781"/>
      <c r="P10" s="781"/>
      <c r="Q10" s="781"/>
      <c r="R10" s="781"/>
      <c r="S10" s="781"/>
      <c r="T10" s="781"/>
      <c r="U10" s="781"/>
      <c r="V10" s="781"/>
      <c r="W10" s="781"/>
      <c r="X10" s="781"/>
      <c r="Y10" s="781"/>
      <c r="Z10" s="781"/>
      <c r="AA10" s="781"/>
      <c r="AB10" s="781"/>
    </row>
    <row r="11" spans="1:31" s="75" customFormat="1" ht="8.25" customHeight="1" x14ac:dyDescent="0.25">
      <c r="B11" s="88"/>
      <c r="C11" s="88"/>
      <c r="D11" s="89"/>
      <c r="E11" s="89"/>
      <c r="F11" s="89"/>
    </row>
    <row r="12" spans="1:31" s="75" customFormat="1" ht="21" customHeight="1" x14ac:dyDescent="0.25">
      <c r="B12" s="812" t="s">
        <v>9</v>
      </c>
      <c r="C12" s="813"/>
      <c r="D12" s="813"/>
      <c r="E12" s="813"/>
      <c r="F12" s="813"/>
      <c r="G12" s="814"/>
      <c r="H12" s="814"/>
      <c r="I12" s="814"/>
      <c r="J12" s="814"/>
      <c r="K12" s="814"/>
      <c r="L12" s="814"/>
      <c r="M12" s="814"/>
      <c r="N12" s="814"/>
      <c r="O12" s="814"/>
      <c r="P12" s="814"/>
      <c r="Q12" s="814"/>
      <c r="R12" s="814"/>
      <c r="S12" s="814"/>
      <c r="T12" s="814"/>
      <c r="U12" s="815"/>
    </row>
    <row r="13" spans="1:31" s="75" customFormat="1" ht="12.75" customHeight="1" x14ac:dyDescent="0.25">
      <c r="B13" s="797" t="s">
        <v>4</v>
      </c>
      <c r="C13" s="798"/>
      <c r="D13" s="798"/>
      <c r="E13" s="798"/>
      <c r="F13" s="798"/>
      <c r="G13" s="799"/>
      <c r="H13" s="799"/>
      <c r="I13" s="799"/>
      <c r="J13" s="799"/>
      <c r="K13" s="799"/>
      <c r="L13" s="799"/>
      <c r="M13" s="799"/>
      <c r="N13" s="799"/>
      <c r="O13" s="799"/>
      <c r="P13" s="799"/>
      <c r="Q13" s="799"/>
      <c r="R13" s="799"/>
      <c r="S13" s="799"/>
      <c r="T13" s="799"/>
      <c r="U13" s="800"/>
    </row>
    <row r="14" spans="1:31" s="75" customFormat="1" ht="15.75" customHeight="1" x14ac:dyDescent="0.25">
      <c r="B14" s="801"/>
      <c r="C14" s="802"/>
      <c r="D14" s="802"/>
      <c r="E14" s="802"/>
      <c r="F14" s="802"/>
      <c r="G14" s="803"/>
      <c r="H14" s="803"/>
      <c r="I14" s="803"/>
      <c r="J14" s="803"/>
      <c r="K14" s="803"/>
      <c r="L14" s="803"/>
      <c r="M14" s="803"/>
      <c r="N14" s="803"/>
      <c r="O14" s="803"/>
      <c r="P14" s="803"/>
      <c r="Q14" s="803"/>
      <c r="R14" s="803"/>
      <c r="S14" s="803"/>
      <c r="T14" s="803"/>
      <c r="U14" s="804"/>
    </row>
    <row r="15" spans="1:31" s="75" customFormat="1" ht="16.5" customHeight="1" x14ac:dyDescent="0.25">
      <c r="B15" s="782" t="s">
        <v>5</v>
      </c>
      <c r="C15" s="783"/>
      <c r="D15" s="783"/>
      <c r="E15" s="806"/>
      <c r="F15" s="806"/>
      <c r="G15" s="806"/>
      <c r="H15" s="806"/>
      <c r="I15" s="806"/>
      <c r="J15" s="806"/>
      <c r="K15" s="807"/>
      <c r="L15" s="782" t="s">
        <v>6</v>
      </c>
      <c r="M15" s="783"/>
      <c r="N15" s="808"/>
      <c r="O15" s="808"/>
      <c r="P15" s="808"/>
      <c r="Q15" s="808"/>
      <c r="R15" s="808"/>
      <c r="S15" s="808"/>
      <c r="T15" s="808"/>
      <c r="U15" s="809"/>
    </row>
    <row r="16" spans="1:31" s="75" customFormat="1" ht="16.5" customHeight="1" x14ac:dyDescent="0.25">
      <c r="B16" s="782" t="s">
        <v>7</v>
      </c>
      <c r="C16" s="783"/>
      <c r="D16" s="783"/>
      <c r="E16" s="783"/>
      <c r="F16" s="783"/>
      <c r="G16" s="783" t="s">
        <v>10</v>
      </c>
      <c r="H16" s="783"/>
      <c r="I16" s="783"/>
      <c r="J16" s="783"/>
      <c r="K16" s="784"/>
      <c r="L16" s="782" t="s">
        <v>7</v>
      </c>
      <c r="M16" s="783"/>
      <c r="N16" s="783"/>
      <c r="O16" s="784"/>
      <c r="P16" s="816" t="s">
        <v>10</v>
      </c>
      <c r="Q16" s="816"/>
      <c r="R16" s="816"/>
      <c r="S16" s="816"/>
      <c r="T16" s="816"/>
      <c r="U16" s="816"/>
    </row>
    <row r="17" spans="2:30" s="75" customFormat="1" ht="15.75" customHeight="1" x14ac:dyDescent="0.25">
      <c r="B17" s="817">
        <v>1</v>
      </c>
      <c r="C17" s="818"/>
      <c r="D17" s="818"/>
      <c r="E17" s="818"/>
      <c r="F17" s="819"/>
      <c r="G17" s="817" t="s">
        <v>278</v>
      </c>
      <c r="H17" s="818"/>
      <c r="I17" s="818"/>
      <c r="J17" s="818"/>
      <c r="K17" s="819"/>
      <c r="L17" s="820">
        <v>7</v>
      </c>
      <c r="M17" s="821"/>
      <c r="N17" s="821"/>
      <c r="O17" s="822"/>
      <c r="P17" s="817" t="s">
        <v>8</v>
      </c>
      <c r="Q17" s="818"/>
      <c r="R17" s="818"/>
      <c r="S17" s="818"/>
      <c r="T17" s="818"/>
      <c r="U17" s="819"/>
      <c r="V17" s="365">
        <f>+L17</f>
        <v>7</v>
      </c>
    </row>
    <row r="18" spans="2:30" s="75" customFormat="1" ht="15.75" customHeight="1" x14ac:dyDescent="0.25">
      <c r="B18" s="817">
        <v>2</v>
      </c>
      <c r="C18" s="818"/>
      <c r="D18" s="818"/>
      <c r="E18" s="818"/>
      <c r="F18" s="819"/>
      <c r="G18" s="796" t="s">
        <v>279</v>
      </c>
      <c r="H18" s="796"/>
      <c r="I18" s="796"/>
      <c r="J18" s="796"/>
      <c r="K18" s="796"/>
      <c r="L18" s="823">
        <v>11</v>
      </c>
      <c r="M18" s="824"/>
      <c r="N18" s="824"/>
      <c r="O18" s="824"/>
      <c r="P18" s="796" t="s">
        <v>53</v>
      </c>
      <c r="Q18" s="796"/>
      <c r="R18" s="796"/>
      <c r="S18" s="796"/>
      <c r="T18" s="796"/>
      <c r="U18" s="796"/>
      <c r="V18" s="365">
        <f>+L18</f>
        <v>11</v>
      </c>
    </row>
    <row r="19" spans="2:30" s="75" customFormat="1" ht="15.75" customHeight="1" x14ac:dyDescent="0.25">
      <c r="B19" s="817">
        <v>3</v>
      </c>
      <c r="C19" s="818"/>
      <c r="D19" s="818"/>
      <c r="E19" s="818"/>
      <c r="F19" s="819"/>
      <c r="G19" s="796" t="s">
        <v>280</v>
      </c>
      <c r="H19" s="796"/>
      <c r="I19" s="796"/>
      <c r="J19" s="796"/>
      <c r="K19" s="796"/>
      <c r="L19" s="823">
        <v>13</v>
      </c>
      <c r="M19" s="824"/>
      <c r="N19" s="824"/>
      <c r="O19" s="824"/>
      <c r="P19" s="796" t="s">
        <v>11</v>
      </c>
      <c r="Q19" s="796"/>
      <c r="R19" s="796"/>
      <c r="S19" s="796"/>
      <c r="T19" s="796"/>
      <c r="U19" s="796"/>
      <c r="V19" s="365">
        <f>+L19</f>
        <v>13</v>
      </c>
    </row>
    <row r="20" spans="2:30" s="75" customFormat="1" ht="15.75" customHeight="1" x14ac:dyDescent="0.25">
      <c r="B20" s="817">
        <v>4</v>
      </c>
      <c r="C20" s="818"/>
      <c r="D20" s="818"/>
      <c r="E20" s="818"/>
      <c r="F20" s="819"/>
      <c r="G20" s="796" t="s">
        <v>281</v>
      </c>
      <c r="H20" s="796"/>
      <c r="I20" s="796"/>
      <c r="J20" s="796"/>
      <c r="K20" s="796"/>
      <c r="L20" s="794"/>
      <c r="M20" s="795"/>
      <c r="N20" s="795"/>
      <c r="O20" s="795"/>
      <c r="P20" s="724"/>
      <c r="Q20" s="724"/>
      <c r="R20" s="724"/>
      <c r="S20" s="724"/>
      <c r="T20" s="724"/>
      <c r="U20" s="724"/>
    </row>
    <row r="21" spans="2:30" s="75" customFormat="1" ht="15.75" customHeight="1" x14ac:dyDescent="0.25">
      <c r="B21" s="817">
        <v>5</v>
      </c>
      <c r="C21" s="818"/>
      <c r="D21" s="818"/>
      <c r="E21" s="818"/>
      <c r="F21" s="819"/>
      <c r="G21" s="796" t="s">
        <v>282</v>
      </c>
      <c r="H21" s="796"/>
      <c r="I21" s="796"/>
      <c r="J21" s="796"/>
      <c r="K21" s="796"/>
      <c r="L21" s="794"/>
      <c r="M21" s="795"/>
      <c r="N21" s="795"/>
      <c r="O21" s="795"/>
      <c r="P21" s="724"/>
      <c r="Q21" s="724"/>
      <c r="R21" s="724"/>
      <c r="S21" s="724"/>
      <c r="T21" s="724"/>
      <c r="U21" s="724"/>
    </row>
    <row r="22" spans="2:30" s="75" customFormat="1" ht="27.75" customHeight="1" thickBot="1" x14ac:dyDescent="0.3">
      <c r="B22" s="360" t="s">
        <v>306</v>
      </c>
      <c r="C22" s="90"/>
      <c r="D22" s="90"/>
      <c r="E22" s="90"/>
      <c r="F22" s="90"/>
      <c r="G22" s="90"/>
      <c r="H22" s="91"/>
      <c r="I22" s="90"/>
      <c r="J22" s="90"/>
      <c r="K22" s="90"/>
      <c r="L22" s="69"/>
      <c r="M22" s="90"/>
      <c r="N22" s="90"/>
      <c r="O22" s="90"/>
      <c r="P22" s="90"/>
      <c r="Q22" s="90"/>
      <c r="R22" s="91"/>
      <c r="S22" s="90"/>
      <c r="T22" s="90"/>
      <c r="U22" s="90"/>
    </row>
    <row r="23" spans="2:30" s="75" customFormat="1" ht="31.5" customHeight="1" x14ac:dyDescent="0.25">
      <c r="B23" s="725" t="s">
        <v>30</v>
      </c>
      <c r="C23" s="745" t="s">
        <v>12</v>
      </c>
      <c r="D23" s="746"/>
      <c r="E23" s="746"/>
      <c r="F23" s="746"/>
      <c r="G23" s="746"/>
      <c r="H23" s="747"/>
      <c r="I23" s="754" t="s">
        <v>135</v>
      </c>
      <c r="J23" s="785" t="s">
        <v>31</v>
      </c>
      <c r="K23" s="786"/>
      <c r="L23" s="786"/>
      <c r="M23" s="786"/>
      <c r="N23" s="786"/>
      <c r="O23" s="786"/>
      <c r="P23" s="786"/>
      <c r="Q23" s="786"/>
      <c r="R23" s="786"/>
      <c r="S23" s="786"/>
      <c r="T23" s="786"/>
      <c r="U23" s="786"/>
      <c r="V23" s="786"/>
      <c r="W23" s="786"/>
      <c r="X23" s="787"/>
      <c r="Y23" s="771" t="s">
        <v>27</v>
      </c>
      <c r="Z23" s="768" t="s">
        <v>28</v>
      </c>
      <c r="AA23" s="771" t="s">
        <v>32</v>
      </c>
      <c r="AB23" s="791" t="s">
        <v>137</v>
      </c>
    </row>
    <row r="24" spans="2:30" s="75" customFormat="1" ht="31.5" customHeight="1" thickBot="1" x14ac:dyDescent="0.3">
      <c r="B24" s="810"/>
      <c r="C24" s="748"/>
      <c r="D24" s="749"/>
      <c r="E24" s="749"/>
      <c r="F24" s="749"/>
      <c r="G24" s="749"/>
      <c r="H24" s="750"/>
      <c r="I24" s="755"/>
      <c r="J24" s="788"/>
      <c r="K24" s="789"/>
      <c r="L24" s="789"/>
      <c r="M24" s="789"/>
      <c r="N24" s="789"/>
      <c r="O24" s="789"/>
      <c r="P24" s="789"/>
      <c r="Q24" s="789"/>
      <c r="R24" s="789"/>
      <c r="S24" s="789"/>
      <c r="T24" s="789"/>
      <c r="U24" s="789"/>
      <c r="V24" s="789"/>
      <c r="W24" s="789"/>
      <c r="X24" s="790"/>
      <c r="Y24" s="772"/>
      <c r="Z24" s="769"/>
      <c r="AA24" s="772"/>
      <c r="AB24" s="792"/>
    </row>
    <row r="25" spans="2:30" s="75" customFormat="1" ht="31.5" customHeight="1" thickBot="1" x14ac:dyDescent="0.35">
      <c r="B25" s="811"/>
      <c r="C25" s="751"/>
      <c r="D25" s="752"/>
      <c r="E25" s="752"/>
      <c r="F25" s="752"/>
      <c r="G25" s="752"/>
      <c r="H25" s="753"/>
      <c r="I25" s="756"/>
      <c r="J25" s="409">
        <v>1</v>
      </c>
      <c r="K25" s="410">
        <f>J25+1</f>
        <v>2</v>
      </c>
      <c r="L25" s="410">
        <f t="shared" ref="L25:X25" si="0">K25+1</f>
        <v>3</v>
      </c>
      <c r="M25" s="410">
        <f t="shared" si="0"/>
        <v>4</v>
      </c>
      <c r="N25" s="410">
        <f t="shared" si="0"/>
        <v>5</v>
      </c>
      <c r="O25" s="410">
        <f t="shared" si="0"/>
        <v>6</v>
      </c>
      <c r="P25" s="410">
        <f>O25+1</f>
        <v>7</v>
      </c>
      <c r="Q25" s="410">
        <f t="shared" si="0"/>
        <v>8</v>
      </c>
      <c r="R25" s="410">
        <f t="shared" si="0"/>
        <v>9</v>
      </c>
      <c r="S25" s="410">
        <f t="shared" si="0"/>
        <v>10</v>
      </c>
      <c r="T25" s="410">
        <f t="shared" si="0"/>
        <v>11</v>
      </c>
      <c r="U25" s="410">
        <f t="shared" si="0"/>
        <v>12</v>
      </c>
      <c r="V25" s="410">
        <f>U25+1</f>
        <v>13</v>
      </c>
      <c r="W25" s="410">
        <f t="shared" si="0"/>
        <v>14</v>
      </c>
      <c r="X25" s="411">
        <f t="shared" si="0"/>
        <v>15</v>
      </c>
      <c r="Y25" s="726"/>
      <c r="Z25" s="770"/>
      <c r="AA25" s="736"/>
      <c r="AB25" s="793"/>
    </row>
    <row r="26" spans="2:30" s="75" customFormat="1" ht="35.25" customHeight="1" thickBot="1" x14ac:dyDescent="0.3">
      <c r="B26" s="725" t="str">
        <f>'SEPG-F-057'!B17</f>
        <v>EPI-JE 1</v>
      </c>
      <c r="C26" s="727" t="str">
        <f>IF(COUNTA('SEPG-F-057'!C17)&gt;0,'SEPG-F-057'!C17,"")</f>
        <v>Elaboración de pliegos de condiciones y condiciones contractuales a la medida de una firma(s) particular.</v>
      </c>
      <c r="D26" s="728"/>
      <c r="E26" s="728"/>
      <c r="F26" s="728"/>
      <c r="G26" s="728"/>
      <c r="H26" s="729"/>
      <c r="I26" s="304" t="s">
        <v>14</v>
      </c>
      <c r="J26" s="408">
        <v>1</v>
      </c>
      <c r="K26" s="408">
        <v>1</v>
      </c>
      <c r="L26" s="408"/>
      <c r="M26" s="408"/>
      <c r="N26" s="408"/>
      <c r="O26" s="408"/>
      <c r="P26" s="408"/>
      <c r="Q26" s="408"/>
      <c r="R26" s="408"/>
      <c r="S26" s="408"/>
      <c r="T26" s="408"/>
      <c r="U26" s="408"/>
      <c r="V26" s="408"/>
      <c r="W26" s="408"/>
      <c r="X26" s="408"/>
      <c r="Y26" s="306">
        <f>IFERROR(MAX(_xlfn.MODE.MULT(J26:X26)),"")</f>
        <v>1</v>
      </c>
      <c r="Z26" s="278" t="str">
        <f>VLOOKUP(Y26,$B$17:$K$21,6,FALSE)</f>
        <v xml:space="preserve">Raro </v>
      </c>
      <c r="AA26" s="737">
        <f>IFERROR(Y26*Y27,"")</f>
        <v>13</v>
      </c>
      <c r="AB26" s="739" t="str">
        <f>IFERROR(VLOOKUP(AA26,DB!$B$37:$D$51,2,FALSE),"")</f>
        <v>Riesgo Moderado (Z-8)</v>
      </c>
      <c r="AD26" s="724"/>
    </row>
    <row r="27" spans="2:30" s="75" customFormat="1" ht="39.75" customHeight="1" thickBot="1" x14ac:dyDescent="0.3">
      <c r="B27" s="736"/>
      <c r="C27" s="733"/>
      <c r="D27" s="734"/>
      <c r="E27" s="734"/>
      <c r="F27" s="734"/>
      <c r="G27" s="734"/>
      <c r="H27" s="735"/>
      <c r="I27" s="305" t="s">
        <v>15</v>
      </c>
      <c r="J27" s="741">
        <v>13</v>
      </c>
      <c r="K27" s="742"/>
      <c r="L27" s="742"/>
      <c r="M27" s="742"/>
      <c r="N27" s="742"/>
      <c r="O27" s="742"/>
      <c r="P27" s="742"/>
      <c r="Q27" s="742"/>
      <c r="R27" s="742"/>
      <c r="S27" s="742"/>
      <c r="T27" s="742"/>
      <c r="U27" s="742"/>
      <c r="V27" s="742"/>
      <c r="W27" s="742"/>
      <c r="X27" s="743"/>
      <c r="Y27" s="364">
        <f>+J27</f>
        <v>13</v>
      </c>
      <c r="Z27" s="278" t="str">
        <f>VLOOKUP(Y27,$L$17:$U$19,5,FALSE)</f>
        <v>Catastrófico</v>
      </c>
      <c r="AA27" s="738"/>
      <c r="AB27" s="740"/>
      <c r="AD27" s="724"/>
    </row>
    <row r="28" spans="2:30" s="75" customFormat="1" ht="31.5" customHeight="1" thickBot="1" x14ac:dyDescent="0.3">
      <c r="B28" s="725" t="str">
        <f>'SEPG-F-057'!B18</f>
        <v>EPI-JE 2</v>
      </c>
      <c r="C28" s="727" t="str">
        <f>IF(COUNTA('SEPG-F-057'!C18)&gt;0,'SEPG-F-057'!C18,"")</f>
        <v>Filtración de  información antes o durante el inicio  de los procedimientos o los trámites de estructuración y selección de los proyectos de Asociación público Privada.</v>
      </c>
      <c r="D28" s="728"/>
      <c r="E28" s="728"/>
      <c r="F28" s="728"/>
      <c r="G28" s="728"/>
      <c r="H28" s="729"/>
      <c r="I28" s="275" t="s">
        <v>14</v>
      </c>
      <c r="J28" s="408">
        <v>1</v>
      </c>
      <c r="K28" s="408">
        <v>1</v>
      </c>
      <c r="L28" s="408"/>
      <c r="M28" s="408"/>
      <c r="N28" s="408"/>
      <c r="O28" s="408"/>
      <c r="P28" s="408"/>
      <c r="Q28" s="408"/>
      <c r="R28" s="408"/>
      <c r="S28" s="408"/>
      <c r="T28" s="408"/>
      <c r="U28" s="408"/>
      <c r="V28" s="408"/>
      <c r="W28" s="408"/>
      <c r="X28" s="408"/>
      <c r="Y28" s="280">
        <f>IFERROR(MAX(_xlfn.MODE.MULT(J28:X28)),"")</f>
        <v>1</v>
      </c>
      <c r="Z28" s="278" t="str">
        <f>VLOOKUP(Y28,$B$17:$K$21,6,FALSE)</f>
        <v xml:space="preserve">Raro </v>
      </c>
      <c r="AA28" s="737">
        <f>IFERROR(Y28*Y29,"")</f>
        <v>13</v>
      </c>
      <c r="AB28" s="739" t="str">
        <f>IFERROR(VLOOKUP(AA28,DB!$B$37:$D$51,2,FALSE),"")</f>
        <v>Riesgo Moderado (Z-8)</v>
      </c>
    </row>
    <row r="29" spans="2:30" s="75" customFormat="1" ht="24.95" customHeight="1" thickBot="1" x14ac:dyDescent="0.3">
      <c r="B29" s="726"/>
      <c r="C29" s="730"/>
      <c r="D29" s="731"/>
      <c r="E29" s="731"/>
      <c r="F29" s="731"/>
      <c r="G29" s="731"/>
      <c r="H29" s="732"/>
      <c r="I29" s="276" t="s">
        <v>15</v>
      </c>
      <c r="J29" s="744">
        <v>13</v>
      </c>
      <c r="K29" s="742"/>
      <c r="L29" s="742"/>
      <c r="M29" s="742"/>
      <c r="N29" s="742"/>
      <c r="O29" s="742"/>
      <c r="P29" s="742"/>
      <c r="Q29" s="742"/>
      <c r="R29" s="742"/>
      <c r="S29" s="742"/>
      <c r="T29" s="742"/>
      <c r="U29" s="742"/>
      <c r="V29" s="742"/>
      <c r="W29" s="742"/>
      <c r="X29" s="743"/>
      <c r="Y29" s="364">
        <f>+J29</f>
        <v>13</v>
      </c>
      <c r="Z29" s="278" t="str">
        <f>VLOOKUP(Y29,$L$17:$U$19,5,FALSE)</f>
        <v>Catastrófico</v>
      </c>
      <c r="AA29" s="738"/>
      <c r="AB29" s="740"/>
    </row>
    <row r="30" spans="2:30" s="75" customFormat="1" ht="37.5" customHeight="1" thickBot="1" x14ac:dyDescent="0.3">
      <c r="B30" s="725" t="str">
        <f>'SEPG-F-057'!B19</f>
        <v>EPI-JE 3</v>
      </c>
      <c r="C30" s="727" t="str">
        <f>IF(COUNTA('SEPG-F-057'!C19)&gt;0,'SEPG-F-057'!C19,"")</f>
        <v>Adjudicar contratos a firma(s) con malas prácticas o que representen riesgo de LA/FT/CO.</v>
      </c>
      <c r="D30" s="728"/>
      <c r="E30" s="728"/>
      <c r="F30" s="728"/>
      <c r="G30" s="728"/>
      <c r="H30" s="729"/>
      <c r="I30" s="275" t="s">
        <v>14</v>
      </c>
      <c r="J30" s="408">
        <v>1</v>
      </c>
      <c r="K30" s="408">
        <v>1</v>
      </c>
      <c r="L30" s="408"/>
      <c r="M30" s="408"/>
      <c r="N30" s="408"/>
      <c r="O30" s="408"/>
      <c r="P30" s="408"/>
      <c r="Q30" s="408"/>
      <c r="R30" s="408"/>
      <c r="S30" s="408"/>
      <c r="T30" s="408"/>
      <c r="U30" s="408"/>
      <c r="V30" s="408"/>
      <c r="W30" s="408"/>
      <c r="X30" s="408"/>
      <c r="Y30" s="279">
        <f>IFERROR(MAX(_xlfn.MODE.MULT(J30:X30)),"")</f>
        <v>1</v>
      </c>
      <c r="Z30" s="278" t="str">
        <f>VLOOKUP(Y30,$B$17:$K$21,6,FALSE)</f>
        <v xml:space="preserve">Raro </v>
      </c>
      <c r="AA30" s="737">
        <f>IFERROR(Y30*Y31,"")</f>
        <v>13</v>
      </c>
      <c r="AB30" s="739" t="str">
        <f>IFERROR(VLOOKUP(AA30,DB!$B$37:$D$51,2,FALSE),"")</f>
        <v>Riesgo Moderado (Z-8)</v>
      </c>
    </row>
    <row r="31" spans="2:30" s="75" customFormat="1" ht="41.25" customHeight="1" thickBot="1" x14ac:dyDescent="0.3">
      <c r="B31" s="736"/>
      <c r="C31" s="733"/>
      <c r="D31" s="734"/>
      <c r="E31" s="734"/>
      <c r="F31" s="734"/>
      <c r="G31" s="734"/>
      <c r="H31" s="735"/>
      <c r="I31" s="274" t="s">
        <v>15</v>
      </c>
      <c r="J31" s="744">
        <v>13</v>
      </c>
      <c r="K31" s="742"/>
      <c r="L31" s="742"/>
      <c r="M31" s="742"/>
      <c r="N31" s="742"/>
      <c r="O31" s="742"/>
      <c r="P31" s="742"/>
      <c r="Q31" s="742"/>
      <c r="R31" s="742"/>
      <c r="S31" s="742"/>
      <c r="T31" s="742"/>
      <c r="U31" s="742"/>
      <c r="V31" s="742"/>
      <c r="W31" s="742"/>
      <c r="X31" s="743"/>
      <c r="Y31" s="364">
        <f>+J31</f>
        <v>13</v>
      </c>
      <c r="Z31" s="278" t="str">
        <f>VLOOKUP(Y31,$L$17:$U$19,5,FALSE)</f>
        <v>Catastrófico</v>
      </c>
      <c r="AA31" s="738"/>
      <c r="AB31" s="740"/>
    </row>
    <row r="32" spans="2:30" s="75" customFormat="1" ht="24.95" customHeight="1" thickBot="1" x14ac:dyDescent="0.3">
      <c r="B32" s="725" t="str">
        <f>'SEPG-F-057'!B20</f>
        <v>EPI-JE 4</v>
      </c>
      <c r="C32" s="727" t="str">
        <f>IF(COUNTA('SEPG-F-057'!C20)&gt;0,'SEPG-F-057'!C20,"")</f>
        <v xml:space="preserve">Destinación indebida de recursos por vacíos contractuales  </v>
      </c>
      <c r="D32" s="728"/>
      <c r="E32" s="728"/>
      <c r="F32" s="728"/>
      <c r="G32" s="728"/>
      <c r="H32" s="729"/>
      <c r="I32" s="275" t="s">
        <v>14</v>
      </c>
      <c r="J32" s="408">
        <v>1</v>
      </c>
      <c r="K32" s="408">
        <v>1</v>
      </c>
      <c r="L32" s="408"/>
      <c r="M32" s="408"/>
      <c r="N32" s="408"/>
      <c r="O32" s="408"/>
      <c r="P32" s="408"/>
      <c r="Q32" s="408"/>
      <c r="R32" s="408"/>
      <c r="S32" s="408"/>
      <c r="T32" s="408"/>
      <c r="U32" s="408"/>
      <c r="V32" s="408"/>
      <c r="W32" s="408"/>
      <c r="X32" s="408"/>
      <c r="Y32" s="280">
        <f>IFERROR(MAX(_xlfn.MODE.MULT(J32:X32)),"")</f>
        <v>1</v>
      </c>
      <c r="Z32" s="278" t="str">
        <f>VLOOKUP(Y32,$B$17:$K$21,6,FALSE)</f>
        <v xml:space="preserve">Raro </v>
      </c>
      <c r="AA32" s="737">
        <f>IFERROR(Y32*Y33,"")</f>
        <v>13</v>
      </c>
      <c r="AB32" s="739" t="str">
        <f>IFERROR(VLOOKUP(AA32,DB!$B$37:$D$51,2,FALSE),"")</f>
        <v>Riesgo Moderado (Z-8)</v>
      </c>
    </row>
    <row r="33" spans="2:28" s="75" customFormat="1" ht="59.25" customHeight="1" thickBot="1" x14ac:dyDescent="0.3">
      <c r="B33" s="736"/>
      <c r="C33" s="733"/>
      <c r="D33" s="734"/>
      <c r="E33" s="734"/>
      <c r="F33" s="734"/>
      <c r="G33" s="734"/>
      <c r="H33" s="735"/>
      <c r="I33" s="274" t="s">
        <v>15</v>
      </c>
      <c r="J33" s="744">
        <v>13</v>
      </c>
      <c r="K33" s="742"/>
      <c r="L33" s="742"/>
      <c r="M33" s="742"/>
      <c r="N33" s="742"/>
      <c r="O33" s="742"/>
      <c r="P33" s="742"/>
      <c r="Q33" s="742"/>
      <c r="R33" s="742"/>
      <c r="S33" s="742"/>
      <c r="T33" s="742"/>
      <c r="U33" s="742"/>
      <c r="V33" s="742"/>
      <c r="W33" s="742"/>
      <c r="X33" s="743"/>
      <c r="Y33" s="364">
        <f>+J33</f>
        <v>13</v>
      </c>
      <c r="Z33" s="278" t="str">
        <f>VLOOKUP(Y33,$L$17:$U$19,5,FALSE)</f>
        <v>Catastrófico</v>
      </c>
      <c r="AA33" s="738"/>
      <c r="AB33" s="740"/>
    </row>
    <row r="34" spans="2:28" s="75" customFormat="1" ht="37.5" hidden="1" customHeight="1" thickBot="1" x14ac:dyDescent="0.3">
      <c r="B34" s="725" t="e">
        <f>'SEPG-F-057'!#REF!</f>
        <v>#REF!</v>
      </c>
      <c r="C34" s="727" t="e">
        <f>IF(COUNTA('SEPG-F-057'!#REF!)&gt;0,'SEPG-F-057'!#REF!,"")</f>
        <v>#REF!</v>
      </c>
      <c r="D34" s="728"/>
      <c r="E34" s="728"/>
      <c r="F34" s="728"/>
      <c r="G34" s="728"/>
      <c r="H34" s="729"/>
      <c r="I34" s="275" t="s">
        <v>14</v>
      </c>
      <c r="J34" s="408"/>
      <c r="K34" s="408"/>
      <c r="L34" s="408"/>
      <c r="M34" s="408"/>
      <c r="N34" s="408"/>
      <c r="O34" s="408"/>
      <c r="P34" s="408"/>
      <c r="Q34" s="408"/>
      <c r="R34" s="408"/>
      <c r="S34" s="408"/>
      <c r="T34" s="408"/>
      <c r="U34" s="408"/>
      <c r="V34" s="408"/>
      <c r="W34" s="408"/>
      <c r="X34" s="408"/>
      <c r="Y34" s="279" t="str">
        <f>IFERROR(MAX(_xlfn.MODE.MULT(J34:X34)),"")</f>
        <v/>
      </c>
      <c r="Z34" s="278" t="e">
        <f>VLOOKUP(Y34,$B$17:$K$21,6,FALSE)</f>
        <v>#N/A</v>
      </c>
      <c r="AA34" s="737" t="str">
        <f>IFERROR(Y34*Y35,"")</f>
        <v/>
      </c>
      <c r="AB34" s="739" t="str">
        <f>IFERROR(VLOOKUP(AA34,DB!$B$37:$D$51,2,FALSE),"")</f>
        <v/>
      </c>
    </row>
    <row r="35" spans="2:28" s="75" customFormat="1" ht="38.25" hidden="1" customHeight="1" thickBot="1" x14ac:dyDescent="0.3">
      <c r="B35" s="736"/>
      <c r="C35" s="733"/>
      <c r="D35" s="734"/>
      <c r="E35" s="734"/>
      <c r="F35" s="734"/>
      <c r="G35" s="734"/>
      <c r="H35" s="735"/>
      <c r="I35" s="274" t="s">
        <v>15</v>
      </c>
      <c r="J35" s="744"/>
      <c r="K35" s="742"/>
      <c r="L35" s="742"/>
      <c r="M35" s="742"/>
      <c r="N35" s="742"/>
      <c r="O35" s="742"/>
      <c r="P35" s="742"/>
      <c r="Q35" s="742"/>
      <c r="R35" s="742"/>
      <c r="S35" s="742"/>
      <c r="T35" s="742"/>
      <c r="U35" s="742"/>
      <c r="V35" s="742"/>
      <c r="W35" s="742"/>
      <c r="X35" s="743"/>
      <c r="Y35" s="364">
        <f>+J35</f>
        <v>0</v>
      </c>
      <c r="Z35" s="278" t="e">
        <f>VLOOKUP(Y35,$L$17:$U$19,5,FALSE)</f>
        <v>#N/A</v>
      </c>
      <c r="AA35" s="738"/>
      <c r="AB35" s="740"/>
    </row>
    <row r="36" spans="2:28" s="75" customFormat="1" ht="24.95" hidden="1" customHeight="1" thickBot="1" x14ac:dyDescent="0.3">
      <c r="B36" s="725">
        <f>'SEPG-F-057'!B21</f>
        <v>0</v>
      </c>
      <c r="C36" s="727" t="str">
        <f>IF(COUNTA('SEPG-F-057'!C21)&gt;0,'SEPG-F-057'!C21,"")</f>
        <v/>
      </c>
      <c r="D36" s="728"/>
      <c r="E36" s="728"/>
      <c r="F36" s="728"/>
      <c r="G36" s="728"/>
      <c r="H36" s="729"/>
      <c r="I36" s="275" t="s">
        <v>14</v>
      </c>
      <c r="J36" s="408"/>
      <c r="K36" s="408"/>
      <c r="L36" s="408"/>
      <c r="M36" s="408"/>
      <c r="N36" s="408"/>
      <c r="O36" s="408"/>
      <c r="P36" s="408"/>
      <c r="Q36" s="408"/>
      <c r="R36" s="408"/>
      <c r="S36" s="408"/>
      <c r="T36" s="408"/>
      <c r="U36" s="408"/>
      <c r="V36" s="408"/>
      <c r="W36" s="408"/>
      <c r="X36" s="408"/>
      <c r="Y36" s="280" t="str">
        <f>IFERROR(MAX(_xlfn.MODE.MULT(J36:X36)),"")</f>
        <v/>
      </c>
      <c r="Z36" s="278" t="e">
        <f>VLOOKUP(Y36,$B$17:$K$21,6,FALSE)</f>
        <v>#N/A</v>
      </c>
      <c r="AA36" s="737" t="str">
        <f>IFERROR(Y36*Y37,"")</f>
        <v/>
      </c>
      <c r="AB36" s="739" t="str">
        <f>IFERROR(VLOOKUP(AA36,DB!$B$37:$D$51,2,FALSE),"")</f>
        <v/>
      </c>
    </row>
    <row r="37" spans="2:28" s="75" customFormat="1" ht="24.95" hidden="1" customHeight="1" thickBot="1" x14ac:dyDescent="0.3">
      <c r="B37" s="736"/>
      <c r="C37" s="733"/>
      <c r="D37" s="734"/>
      <c r="E37" s="734"/>
      <c r="F37" s="734"/>
      <c r="G37" s="734"/>
      <c r="H37" s="735"/>
      <c r="I37" s="274" t="s">
        <v>15</v>
      </c>
      <c r="J37" s="744"/>
      <c r="K37" s="742"/>
      <c r="L37" s="742"/>
      <c r="M37" s="742"/>
      <c r="N37" s="742"/>
      <c r="O37" s="742"/>
      <c r="P37" s="742"/>
      <c r="Q37" s="742"/>
      <c r="R37" s="742"/>
      <c r="S37" s="742"/>
      <c r="T37" s="742"/>
      <c r="U37" s="742"/>
      <c r="V37" s="742"/>
      <c r="W37" s="742"/>
      <c r="X37" s="743"/>
      <c r="Y37" s="364">
        <f>+J37</f>
        <v>0</v>
      </c>
      <c r="Z37" s="278" t="e">
        <f>VLOOKUP(Y37,$L$17:$U$19,5,FALSE)</f>
        <v>#N/A</v>
      </c>
      <c r="AA37" s="738"/>
      <c r="AB37" s="740"/>
    </row>
    <row r="38" spans="2:28" s="75" customFormat="1" ht="24.95" hidden="1" customHeight="1" thickBot="1" x14ac:dyDescent="0.3">
      <c r="B38" s="725">
        <f>'SEPG-F-057'!B22</f>
        <v>0</v>
      </c>
      <c r="C38" s="727" t="str">
        <f>IF(COUNTA('SEPG-F-057'!C22)&gt;0,'SEPG-F-057'!C22,"")</f>
        <v/>
      </c>
      <c r="D38" s="728"/>
      <c r="E38" s="728"/>
      <c r="F38" s="728"/>
      <c r="G38" s="728"/>
      <c r="H38" s="729"/>
      <c r="I38" s="275" t="s">
        <v>14</v>
      </c>
      <c r="J38" s="408"/>
      <c r="K38" s="408"/>
      <c r="L38" s="408"/>
      <c r="M38" s="408"/>
      <c r="N38" s="408"/>
      <c r="O38" s="408"/>
      <c r="P38" s="408"/>
      <c r="Q38" s="408"/>
      <c r="R38" s="408"/>
      <c r="S38" s="408"/>
      <c r="T38" s="408"/>
      <c r="U38" s="408"/>
      <c r="V38" s="408"/>
      <c r="W38" s="408"/>
      <c r="X38" s="408"/>
      <c r="Y38" s="279" t="str">
        <f>IFERROR(MAX(_xlfn.MODE.MULT(J38:X38)),"")</f>
        <v/>
      </c>
      <c r="Z38" s="278" t="e">
        <f>VLOOKUP(Y38,$B$17:$K$21,6,FALSE)</f>
        <v>#N/A</v>
      </c>
      <c r="AA38" s="737" t="str">
        <f>IFERROR(Y38*Y39,"")</f>
        <v/>
      </c>
      <c r="AB38" s="739" t="str">
        <f>IFERROR(VLOOKUP(AA38,DB!$B$37:$D$51,2,FALSE),"")</f>
        <v/>
      </c>
    </row>
    <row r="39" spans="2:28" s="75" customFormat="1" ht="24.95" hidden="1" customHeight="1" thickBot="1" x14ac:dyDescent="0.3">
      <c r="B39" s="736"/>
      <c r="C39" s="733"/>
      <c r="D39" s="734"/>
      <c r="E39" s="734"/>
      <c r="F39" s="734"/>
      <c r="G39" s="734"/>
      <c r="H39" s="735"/>
      <c r="I39" s="274" t="s">
        <v>15</v>
      </c>
      <c r="J39" s="744"/>
      <c r="K39" s="742"/>
      <c r="L39" s="742"/>
      <c r="M39" s="742"/>
      <c r="N39" s="742"/>
      <c r="O39" s="742"/>
      <c r="P39" s="742"/>
      <c r="Q39" s="742"/>
      <c r="R39" s="742"/>
      <c r="S39" s="742"/>
      <c r="T39" s="742"/>
      <c r="U39" s="742"/>
      <c r="V39" s="742"/>
      <c r="W39" s="742"/>
      <c r="X39" s="743"/>
      <c r="Y39" s="364">
        <f>+J39</f>
        <v>0</v>
      </c>
      <c r="Z39" s="278" t="e">
        <f>VLOOKUP(Y39,$L$17:$U$19,5,FALSE)</f>
        <v>#N/A</v>
      </c>
      <c r="AA39" s="738"/>
      <c r="AB39" s="740"/>
    </row>
    <row r="40" spans="2:28" s="75" customFormat="1" ht="24.95" hidden="1" customHeight="1" thickBot="1" x14ac:dyDescent="0.3">
      <c r="B40" s="725">
        <f>'SEPG-F-057'!B23</f>
        <v>0</v>
      </c>
      <c r="C40" s="727" t="str">
        <f>IF(COUNTA('SEPG-F-057'!C23)&gt;0,'SEPG-F-057'!C23,"")</f>
        <v/>
      </c>
      <c r="D40" s="728"/>
      <c r="E40" s="728"/>
      <c r="F40" s="728"/>
      <c r="G40" s="728"/>
      <c r="H40" s="729"/>
      <c r="I40" s="275" t="s">
        <v>14</v>
      </c>
      <c r="J40" s="408"/>
      <c r="K40" s="408"/>
      <c r="L40" s="408"/>
      <c r="M40" s="408"/>
      <c r="N40" s="408"/>
      <c r="O40" s="408"/>
      <c r="P40" s="408"/>
      <c r="Q40" s="408"/>
      <c r="R40" s="408"/>
      <c r="S40" s="408"/>
      <c r="T40" s="408"/>
      <c r="U40" s="408"/>
      <c r="V40" s="408"/>
      <c r="W40" s="408"/>
      <c r="X40" s="408"/>
      <c r="Y40" s="280" t="str">
        <f>IFERROR(MAX(_xlfn.MODE.MULT(J40:X40)),"")</f>
        <v/>
      </c>
      <c r="Z40" s="278" t="e">
        <f>VLOOKUP(Y40,$B$17:$K$21,6,FALSE)</f>
        <v>#N/A</v>
      </c>
      <c r="AA40" s="737" t="str">
        <f>IFERROR(Y40*Y41,"")</f>
        <v/>
      </c>
      <c r="AB40" s="739" t="str">
        <f>IFERROR(VLOOKUP(AA40,DB!$B$37:$D$51,2,FALSE),"")</f>
        <v/>
      </c>
    </row>
    <row r="41" spans="2:28" s="75" customFormat="1" ht="24.95" hidden="1" customHeight="1" thickBot="1" x14ac:dyDescent="0.3">
      <c r="B41" s="736"/>
      <c r="C41" s="733"/>
      <c r="D41" s="734"/>
      <c r="E41" s="734"/>
      <c r="F41" s="734"/>
      <c r="G41" s="734"/>
      <c r="H41" s="735"/>
      <c r="I41" s="274" t="s">
        <v>15</v>
      </c>
      <c r="J41" s="744"/>
      <c r="K41" s="742"/>
      <c r="L41" s="742"/>
      <c r="M41" s="742"/>
      <c r="N41" s="742"/>
      <c r="O41" s="742"/>
      <c r="P41" s="742"/>
      <c r="Q41" s="742"/>
      <c r="R41" s="742"/>
      <c r="S41" s="742"/>
      <c r="T41" s="742"/>
      <c r="U41" s="742"/>
      <c r="V41" s="742"/>
      <c r="W41" s="742"/>
      <c r="X41" s="743"/>
      <c r="Y41" s="364">
        <f>+J41</f>
        <v>0</v>
      </c>
      <c r="Z41" s="278" t="e">
        <f>VLOOKUP(Y41,$L$17:$U$19,5,FALSE)</f>
        <v>#N/A</v>
      </c>
      <c r="AA41" s="738"/>
      <c r="AB41" s="740"/>
    </row>
    <row r="42" spans="2:28" s="75" customFormat="1" ht="24.95" hidden="1" customHeight="1" x14ac:dyDescent="0.25">
      <c r="B42" s="725">
        <f>'SEPG-F-057'!B24</f>
        <v>1</v>
      </c>
      <c r="C42" s="727" t="str">
        <f>IF(COUNTA('SEPG-F-057'!C24)&gt;0,'SEPG-F-057'!C24,"")</f>
        <v/>
      </c>
      <c r="D42" s="728"/>
      <c r="E42" s="728"/>
      <c r="F42" s="728"/>
      <c r="G42" s="728"/>
      <c r="H42" s="729"/>
      <c r="I42" s="275" t="s">
        <v>14</v>
      </c>
      <c r="J42" s="307"/>
      <c r="K42" s="307"/>
      <c r="L42" s="307"/>
      <c r="M42" s="307"/>
      <c r="N42" s="307"/>
      <c r="O42" s="307"/>
      <c r="P42" s="307"/>
      <c r="Q42" s="307"/>
      <c r="R42" s="307"/>
      <c r="S42" s="307"/>
      <c r="T42" s="307"/>
      <c r="U42" s="307"/>
      <c r="V42" s="307"/>
      <c r="W42" s="307"/>
      <c r="X42" s="307"/>
      <c r="Y42" s="279" t="str">
        <f>IFERROR(MAX(_xlfn.MODE.MULT(J42:X42)),"")</f>
        <v/>
      </c>
      <c r="Z42" s="277" t="str">
        <f>IFERROR(IF(I42="P",IF(COUNT(K42:X42)&gt;1,VLOOKUP(Y42,$B$17:$K$21,6,0),""),IF(COUNT(K42:X42)&gt;1,VLOOKUP(Y42,$L$17:$U$21,5,0),"")),"")</f>
        <v/>
      </c>
      <c r="AA42" s="737" t="str">
        <f>IFERROR(Y42*Y43,"")</f>
        <v/>
      </c>
      <c r="AB42" s="739" t="str">
        <f>IFERROR(VLOOKUP(AA42,DB!$B$37:$D$51,2,FALSE),"")</f>
        <v/>
      </c>
    </row>
    <row r="43" spans="2:28" s="75" customFormat="1" ht="24.95" hidden="1" customHeight="1" thickBot="1" x14ac:dyDescent="0.3">
      <c r="B43" s="736"/>
      <c r="C43" s="733"/>
      <c r="D43" s="734"/>
      <c r="E43" s="734"/>
      <c r="F43" s="734"/>
      <c r="G43" s="734"/>
      <c r="H43" s="735"/>
      <c r="I43" s="274" t="s">
        <v>15</v>
      </c>
      <c r="J43" s="773">
        <v>7</v>
      </c>
      <c r="K43" s="774"/>
      <c r="L43" s="774"/>
      <c r="M43" s="774"/>
      <c r="N43" s="774"/>
      <c r="O43" s="774"/>
      <c r="P43" s="774"/>
      <c r="Q43" s="774"/>
      <c r="R43" s="774"/>
      <c r="S43" s="774"/>
      <c r="T43" s="774"/>
      <c r="U43" s="774"/>
      <c r="V43" s="774"/>
      <c r="W43" s="774"/>
      <c r="X43" s="775"/>
      <c r="Y43" s="364">
        <f>+J43</f>
        <v>7</v>
      </c>
      <c r="Z43" s="278" t="str">
        <f>VLOOKUP(Y43,$L$17:$U$19,5,FALSE)</f>
        <v>Moderado</v>
      </c>
      <c r="AA43" s="738"/>
      <c r="AB43" s="740"/>
    </row>
    <row r="44" spans="2:28" s="75" customFormat="1" ht="24.95" hidden="1" customHeight="1" thickBot="1" x14ac:dyDescent="0.3">
      <c r="B44" s="725">
        <f>'SEPG-F-057'!B25</f>
        <v>2</v>
      </c>
      <c r="C44" s="727" t="str">
        <f>IF(COUNTA('SEPG-F-057'!C25)&gt;0,'SEPG-F-057'!C25,"")</f>
        <v/>
      </c>
      <c r="D44" s="728"/>
      <c r="E44" s="728"/>
      <c r="F44" s="728"/>
      <c r="G44" s="728"/>
      <c r="H44" s="729"/>
      <c r="I44" s="275" t="s">
        <v>14</v>
      </c>
      <c r="J44" s="307"/>
      <c r="K44" s="307"/>
      <c r="L44" s="307"/>
      <c r="M44" s="307"/>
      <c r="N44" s="307"/>
      <c r="O44" s="307"/>
      <c r="P44" s="307"/>
      <c r="Q44" s="307"/>
      <c r="R44" s="307"/>
      <c r="S44" s="307"/>
      <c r="T44" s="307"/>
      <c r="U44" s="307"/>
      <c r="V44" s="307"/>
      <c r="W44" s="307"/>
      <c r="X44" s="307"/>
      <c r="Y44" s="280" t="str">
        <f>IFERROR(MAX(_xlfn.MODE.MULT(J44:X44)),"")</f>
        <v/>
      </c>
      <c r="Z44" s="278" t="e">
        <f>VLOOKUP(Y44,$B$17:$K$21,6,FALSE)</f>
        <v>#N/A</v>
      </c>
      <c r="AA44" s="737" t="str">
        <f>IFERROR(Y44*Y45,"")</f>
        <v/>
      </c>
      <c r="AB44" s="739" t="str">
        <f>IFERROR(VLOOKUP(AA44,DB!$B$37:$D$51,2,FALSE),"")</f>
        <v/>
      </c>
    </row>
    <row r="45" spans="2:28" s="75" customFormat="1" ht="24.95" hidden="1" customHeight="1" thickBot="1" x14ac:dyDescent="0.3">
      <c r="B45" s="736"/>
      <c r="C45" s="733"/>
      <c r="D45" s="734"/>
      <c r="E45" s="734"/>
      <c r="F45" s="734"/>
      <c r="G45" s="734"/>
      <c r="H45" s="735"/>
      <c r="I45" s="274" t="s">
        <v>15</v>
      </c>
      <c r="J45" s="773">
        <v>7</v>
      </c>
      <c r="K45" s="774"/>
      <c r="L45" s="774"/>
      <c r="M45" s="774"/>
      <c r="N45" s="774"/>
      <c r="O45" s="774"/>
      <c r="P45" s="774"/>
      <c r="Q45" s="774"/>
      <c r="R45" s="774"/>
      <c r="S45" s="774"/>
      <c r="T45" s="774"/>
      <c r="U45" s="774"/>
      <c r="V45" s="774"/>
      <c r="W45" s="774"/>
      <c r="X45" s="775"/>
      <c r="Y45" s="364">
        <f>+J45</f>
        <v>7</v>
      </c>
      <c r="Z45" s="278" t="str">
        <f>VLOOKUP(Y45,$L$17:$U$19,5,FALSE)</f>
        <v>Moderado</v>
      </c>
      <c r="AA45" s="738"/>
      <c r="AB45" s="740"/>
    </row>
    <row r="46" spans="2:28" s="75" customFormat="1" ht="24.95" hidden="1" customHeight="1" thickBot="1" x14ac:dyDescent="0.3">
      <c r="B46" s="725">
        <f>'SEPG-F-057'!B26</f>
        <v>3</v>
      </c>
      <c r="C46" s="727" t="str">
        <f>IF(COUNTA('SEPG-F-057'!C26)&gt;0,'SEPG-F-057'!C26,"")</f>
        <v/>
      </c>
      <c r="D46" s="728"/>
      <c r="E46" s="728"/>
      <c r="F46" s="728"/>
      <c r="G46" s="728"/>
      <c r="H46" s="729"/>
      <c r="I46" s="149" t="s">
        <v>14</v>
      </c>
      <c r="J46" s="307"/>
      <c r="K46" s="307"/>
      <c r="L46" s="307"/>
      <c r="M46" s="307"/>
      <c r="N46" s="307"/>
      <c r="O46" s="307"/>
      <c r="P46" s="307"/>
      <c r="Q46" s="307"/>
      <c r="R46" s="307"/>
      <c r="S46" s="307"/>
      <c r="T46" s="307"/>
      <c r="U46" s="307"/>
      <c r="V46" s="307"/>
      <c r="W46" s="307"/>
      <c r="X46" s="307"/>
      <c r="Y46" s="207" t="str">
        <f>IFERROR(MAX(_xlfn.MODE.MULT(J46:X46)),"")</f>
        <v/>
      </c>
      <c r="Z46" s="278" t="e">
        <f>VLOOKUP(Y46,$B$17:$K$21,6,FALSE)</f>
        <v>#N/A</v>
      </c>
      <c r="AA46" s="737" t="str">
        <f>IFERROR(Y46*Y47,"")</f>
        <v/>
      </c>
      <c r="AB46" s="739" t="str">
        <f>IFERROR(VLOOKUP(AA46,DB!$B$37:$D$51,2,FALSE),"")</f>
        <v/>
      </c>
    </row>
    <row r="47" spans="2:28" s="75" customFormat="1" ht="24.95" hidden="1" customHeight="1" thickBot="1" x14ac:dyDescent="0.3">
      <c r="B47" s="736"/>
      <c r="C47" s="733"/>
      <c r="D47" s="734"/>
      <c r="E47" s="734"/>
      <c r="F47" s="734"/>
      <c r="G47" s="734"/>
      <c r="H47" s="735"/>
      <c r="I47" s="148" t="s">
        <v>15</v>
      </c>
      <c r="J47" s="773">
        <v>7</v>
      </c>
      <c r="K47" s="774"/>
      <c r="L47" s="774"/>
      <c r="M47" s="774"/>
      <c r="N47" s="774"/>
      <c r="O47" s="774"/>
      <c r="P47" s="774"/>
      <c r="Q47" s="774"/>
      <c r="R47" s="774"/>
      <c r="S47" s="774"/>
      <c r="T47" s="774"/>
      <c r="U47" s="774"/>
      <c r="V47" s="774"/>
      <c r="W47" s="774"/>
      <c r="X47" s="775"/>
      <c r="Y47" s="364">
        <f>+J47</f>
        <v>7</v>
      </c>
      <c r="Z47" s="278" t="str">
        <f>VLOOKUP(Y47,$L$17:$U$19,5,FALSE)</f>
        <v>Moderado</v>
      </c>
      <c r="AA47" s="738"/>
      <c r="AB47" s="740"/>
    </row>
    <row r="48" spans="2:28" s="75" customFormat="1" ht="24.95" hidden="1" customHeight="1" thickBot="1" x14ac:dyDescent="0.3">
      <c r="B48" s="725">
        <f>'SEPG-F-057'!B27</f>
        <v>4</v>
      </c>
      <c r="C48" s="727" t="str">
        <f>IF(COUNTA('SEPG-F-057'!C28)&gt;0,'SEPG-F-057'!C28,"")</f>
        <v/>
      </c>
      <c r="D48" s="728"/>
      <c r="E48" s="728"/>
      <c r="F48" s="728"/>
      <c r="G48" s="728"/>
      <c r="H48" s="729"/>
      <c r="I48" s="149" t="s">
        <v>14</v>
      </c>
      <c r="J48" s="307"/>
      <c r="K48" s="307"/>
      <c r="L48" s="307"/>
      <c r="M48" s="307"/>
      <c r="N48" s="307"/>
      <c r="O48" s="307"/>
      <c r="P48" s="307"/>
      <c r="Q48" s="307"/>
      <c r="R48" s="307"/>
      <c r="S48" s="307"/>
      <c r="T48" s="307"/>
      <c r="U48" s="307"/>
      <c r="V48" s="307"/>
      <c r="W48" s="307"/>
      <c r="X48" s="307"/>
      <c r="Y48" s="211" t="str">
        <f>IFERROR(MAX(_xlfn.MODE.MULT(J48:X48)),"")</f>
        <v/>
      </c>
      <c r="Z48" s="278" t="e">
        <f>VLOOKUP(Y48,$B$17:$K$21,6,FALSE)</f>
        <v>#N/A</v>
      </c>
      <c r="AA48" s="737" t="str">
        <f>IFERROR(Y48*Y49,"")</f>
        <v/>
      </c>
      <c r="AB48" s="739" t="str">
        <f>IFERROR(VLOOKUP(AA48,DB!$B$37:$D$51,2,FALSE),"")</f>
        <v/>
      </c>
    </row>
    <row r="49" spans="2:28" s="75" customFormat="1" ht="24.95" hidden="1" customHeight="1" thickBot="1" x14ac:dyDescent="0.3">
      <c r="B49" s="726"/>
      <c r="C49" s="730"/>
      <c r="D49" s="731"/>
      <c r="E49" s="731"/>
      <c r="F49" s="731"/>
      <c r="G49" s="731"/>
      <c r="H49" s="732"/>
      <c r="I49" s="150" t="s">
        <v>15</v>
      </c>
      <c r="J49" s="773">
        <v>7</v>
      </c>
      <c r="K49" s="774"/>
      <c r="L49" s="774"/>
      <c r="M49" s="774"/>
      <c r="N49" s="774"/>
      <c r="O49" s="774"/>
      <c r="P49" s="774"/>
      <c r="Q49" s="774"/>
      <c r="R49" s="774"/>
      <c r="S49" s="774"/>
      <c r="T49" s="774"/>
      <c r="U49" s="774"/>
      <c r="V49" s="774"/>
      <c r="W49" s="774"/>
      <c r="X49" s="775"/>
      <c r="Y49" s="364">
        <f>+J49</f>
        <v>7</v>
      </c>
      <c r="Z49" s="278" t="str">
        <f>VLOOKUP(Y49,$L$17:$U$19,5,FALSE)</f>
        <v>Moderado</v>
      </c>
      <c r="AA49" s="738"/>
      <c r="AB49" s="740"/>
    </row>
    <row r="50" spans="2:28" s="75" customFormat="1" ht="24.95" hidden="1" customHeight="1" thickBot="1" x14ac:dyDescent="0.3">
      <c r="B50" s="725">
        <f>'SEPG-F-057'!B28</f>
        <v>5</v>
      </c>
      <c r="C50" s="727" t="str">
        <f>IF(COUNTA('SEPG-F-057'!C27)&gt;0,'SEPG-F-057'!C27,"")</f>
        <v/>
      </c>
      <c r="D50" s="728"/>
      <c r="E50" s="728"/>
      <c r="F50" s="728"/>
      <c r="G50" s="728"/>
      <c r="H50" s="729"/>
      <c r="I50" s="149" t="s">
        <v>14</v>
      </c>
      <c r="J50" s="307"/>
      <c r="K50" s="307"/>
      <c r="L50" s="307"/>
      <c r="M50" s="307"/>
      <c r="N50" s="307"/>
      <c r="O50" s="307"/>
      <c r="P50" s="307"/>
      <c r="Q50" s="307"/>
      <c r="R50" s="307"/>
      <c r="S50" s="307"/>
      <c r="T50" s="307"/>
      <c r="U50" s="307"/>
      <c r="V50" s="307"/>
      <c r="W50" s="307"/>
      <c r="X50" s="307"/>
      <c r="Y50" s="207" t="str">
        <f>IFERROR(MAX(_xlfn.MODE.MULT(J50:X50)),"")</f>
        <v/>
      </c>
      <c r="Z50" s="278" t="e">
        <f>VLOOKUP(Y50,$B$17:$K$21,6,FALSE)</f>
        <v>#N/A</v>
      </c>
      <c r="AA50" s="737" t="str">
        <f>IFERROR(Y50*Y51,"")</f>
        <v/>
      </c>
      <c r="AB50" s="739" t="str">
        <f>IFERROR(VLOOKUP(AA50,DB!$B$37:$D$51,2,FALSE),"")</f>
        <v/>
      </c>
    </row>
    <row r="51" spans="2:28" s="75" customFormat="1" ht="24.95" hidden="1" customHeight="1" thickBot="1" x14ac:dyDescent="0.3">
      <c r="B51" s="736"/>
      <c r="C51" s="733"/>
      <c r="D51" s="734"/>
      <c r="E51" s="734"/>
      <c r="F51" s="734"/>
      <c r="G51" s="734"/>
      <c r="H51" s="735"/>
      <c r="I51" s="148" t="s">
        <v>15</v>
      </c>
      <c r="J51" s="773">
        <v>7</v>
      </c>
      <c r="K51" s="774"/>
      <c r="L51" s="774"/>
      <c r="M51" s="774"/>
      <c r="N51" s="774"/>
      <c r="O51" s="774"/>
      <c r="P51" s="774"/>
      <c r="Q51" s="774"/>
      <c r="R51" s="774"/>
      <c r="S51" s="774"/>
      <c r="T51" s="774"/>
      <c r="U51" s="774"/>
      <c r="V51" s="774"/>
      <c r="W51" s="774"/>
      <c r="X51" s="775"/>
      <c r="Y51" s="364">
        <f>+J51</f>
        <v>7</v>
      </c>
      <c r="Z51" s="278" t="str">
        <f>VLOOKUP(Y51,$L$17:$U$19,5,FALSE)</f>
        <v>Moderado</v>
      </c>
      <c r="AA51" s="738"/>
      <c r="AB51" s="740"/>
    </row>
    <row r="52" spans="2:28" s="75" customFormat="1" ht="24.95" hidden="1" customHeight="1" thickBot="1" x14ac:dyDescent="0.3">
      <c r="B52" s="725">
        <f>'SEPG-F-057'!B29</f>
        <v>6</v>
      </c>
      <c r="C52" s="727" t="str">
        <f>IF(COUNTA('SEPG-F-057'!C29)&gt;0,'SEPG-F-057'!C29,"")</f>
        <v/>
      </c>
      <c r="D52" s="728"/>
      <c r="E52" s="728"/>
      <c r="F52" s="728"/>
      <c r="G52" s="728"/>
      <c r="H52" s="729"/>
      <c r="I52" s="149" t="s">
        <v>14</v>
      </c>
      <c r="J52" s="307"/>
      <c r="K52" s="307"/>
      <c r="L52" s="307"/>
      <c r="M52" s="307"/>
      <c r="N52" s="307"/>
      <c r="O52" s="307"/>
      <c r="P52" s="307"/>
      <c r="Q52" s="307"/>
      <c r="R52" s="307"/>
      <c r="S52" s="307"/>
      <c r="T52" s="307"/>
      <c r="U52" s="307"/>
      <c r="V52" s="307"/>
      <c r="W52" s="307"/>
      <c r="X52" s="307"/>
      <c r="Y52" s="211" t="str">
        <f>IFERROR(MAX(_xlfn.MODE.MULT(J52:X52)),"")</f>
        <v/>
      </c>
      <c r="Z52" s="278" t="e">
        <f>VLOOKUP(Y52,$B$17:$K$21,6,FALSE)</f>
        <v>#N/A</v>
      </c>
      <c r="AA52" s="737" t="str">
        <f>IFERROR(Y52*Y53,"")</f>
        <v/>
      </c>
      <c r="AB52" s="739" t="str">
        <f>IFERROR(VLOOKUP(AA52,DB!$B$37:$D$51,2,FALSE),"")</f>
        <v/>
      </c>
    </row>
    <row r="53" spans="2:28" s="75" customFormat="1" ht="24.95" hidden="1" customHeight="1" thickBot="1" x14ac:dyDescent="0.3">
      <c r="B53" s="736"/>
      <c r="C53" s="733"/>
      <c r="D53" s="734"/>
      <c r="E53" s="734"/>
      <c r="F53" s="734"/>
      <c r="G53" s="734"/>
      <c r="H53" s="735"/>
      <c r="I53" s="148" t="s">
        <v>15</v>
      </c>
      <c r="J53" s="773">
        <v>7</v>
      </c>
      <c r="K53" s="774"/>
      <c r="L53" s="774"/>
      <c r="M53" s="774"/>
      <c r="N53" s="774"/>
      <c r="O53" s="774"/>
      <c r="P53" s="774"/>
      <c r="Q53" s="774"/>
      <c r="R53" s="774"/>
      <c r="S53" s="774"/>
      <c r="T53" s="774"/>
      <c r="U53" s="774"/>
      <c r="V53" s="774"/>
      <c r="W53" s="774"/>
      <c r="X53" s="775"/>
      <c r="Y53" s="364">
        <f>+J53</f>
        <v>7</v>
      </c>
      <c r="Z53" s="278" t="str">
        <f>VLOOKUP(Y53,$L$17:$U$19,5,FALSE)</f>
        <v>Moderado</v>
      </c>
      <c r="AA53" s="738"/>
      <c r="AB53" s="740"/>
    </row>
    <row r="54" spans="2:28" s="75" customFormat="1" ht="24.95" hidden="1" customHeight="1" thickBot="1" x14ac:dyDescent="0.3">
      <c r="B54" s="725">
        <f>'SEPG-F-057'!B30</f>
        <v>7</v>
      </c>
      <c r="C54" s="727" t="str">
        <f>IF(COUNTA('SEPG-F-057'!C30)&gt;0,'SEPG-F-057'!C30,"")</f>
        <v/>
      </c>
      <c r="D54" s="728"/>
      <c r="E54" s="728"/>
      <c r="F54" s="728"/>
      <c r="G54" s="728"/>
      <c r="H54" s="729"/>
      <c r="I54" s="149" t="s">
        <v>14</v>
      </c>
      <c r="J54" s="307"/>
      <c r="K54" s="307"/>
      <c r="L54" s="307"/>
      <c r="M54" s="307"/>
      <c r="N54" s="307"/>
      <c r="O54" s="307"/>
      <c r="P54" s="307"/>
      <c r="Q54" s="307"/>
      <c r="R54" s="307"/>
      <c r="S54" s="307"/>
      <c r="T54" s="307"/>
      <c r="U54" s="307"/>
      <c r="V54" s="307"/>
      <c r="W54" s="307"/>
      <c r="X54" s="307"/>
      <c r="Y54" s="207" t="str">
        <f>IFERROR(MAX(_xlfn.MODE.MULT(J54:X54)),"")</f>
        <v/>
      </c>
      <c r="Z54" s="278" t="e">
        <f>VLOOKUP(Y54,$B$17:$K$21,6,FALSE)</f>
        <v>#N/A</v>
      </c>
      <c r="AA54" s="737" t="str">
        <f>IFERROR(Y54*Y55,"")</f>
        <v/>
      </c>
      <c r="AB54" s="739" t="str">
        <f>IFERROR(VLOOKUP(AA54,DB!$B$37:$D$51,2,FALSE),"")</f>
        <v/>
      </c>
    </row>
    <row r="55" spans="2:28" s="75" customFormat="1" ht="24.95" hidden="1" customHeight="1" thickBot="1" x14ac:dyDescent="0.3">
      <c r="B55" s="736"/>
      <c r="C55" s="733"/>
      <c r="D55" s="734"/>
      <c r="E55" s="734"/>
      <c r="F55" s="734"/>
      <c r="G55" s="734"/>
      <c r="H55" s="735"/>
      <c r="I55" s="148" t="s">
        <v>15</v>
      </c>
      <c r="J55" s="773">
        <v>7</v>
      </c>
      <c r="K55" s="774"/>
      <c r="L55" s="774"/>
      <c r="M55" s="774"/>
      <c r="N55" s="774"/>
      <c r="O55" s="774"/>
      <c r="P55" s="774"/>
      <c r="Q55" s="774"/>
      <c r="R55" s="774"/>
      <c r="S55" s="774"/>
      <c r="T55" s="774"/>
      <c r="U55" s="774"/>
      <c r="V55" s="774"/>
      <c r="W55" s="774"/>
      <c r="X55" s="775"/>
      <c r="Y55" s="364">
        <f>+J55</f>
        <v>7</v>
      </c>
      <c r="Z55" s="278" t="str">
        <f>VLOOKUP(Y55,$L$17:$U$19,5,FALSE)</f>
        <v>Moderado</v>
      </c>
      <c r="AA55" s="738"/>
      <c r="AB55" s="740"/>
    </row>
    <row r="56" spans="2:28" s="75" customFormat="1" ht="24.95" hidden="1" customHeight="1" thickBot="1" x14ac:dyDescent="0.3">
      <c r="B56" s="725">
        <f>'SEPG-F-057'!B31</f>
        <v>8</v>
      </c>
      <c r="C56" s="727" t="str">
        <f>IF(COUNTA('SEPG-F-057'!C31)&gt;0,'SEPG-F-057'!C31,"")</f>
        <v/>
      </c>
      <c r="D56" s="728"/>
      <c r="E56" s="728"/>
      <c r="F56" s="728"/>
      <c r="G56" s="728"/>
      <c r="H56" s="729"/>
      <c r="I56" s="149" t="s">
        <v>14</v>
      </c>
      <c r="J56" s="307"/>
      <c r="K56" s="307"/>
      <c r="L56" s="307"/>
      <c r="M56" s="307"/>
      <c r="N56" s="307"/>
      <c r="O56" s="307"/>
      <c r="P56" s="307"/>
      <c r="Q56" s="307"/>
      <c r="R56" s="307"/>
      <c r="S56" s="307"/>
      <c r="T56" s="307"/>
      <c r="U56" s="307"/>
      <c r="V56" s="307"/>
      <c r="W56" s="307"/>
      <c r="X56" s="307"/>
      <c r="Y56" s="207" t="str">
        <f>IFERROR(MAX(_xlfn.MODE.MULT(J56:X56)),"")</f>
        <v/>
      </c>
      <c r="Z56" s="278" t="e">
        <f>VLOOKUP(Y56,$B$17:$K$21,6,FALSE)</f>
        <v>#N/A</v>
      </c>
      <c r="AA56" s="737" t="str">
        <f>IFERROR(Y56*Y57,"")</f>
        <v/>
      </c>
      <c r="AB56" s="739" t="str">
        <f>IFERROR(VLOOKUP(AA56,DB!$B$37:$D$51,2,FALSE),"")</f>
        <v/>
      </c>
    </row>
    <row r="57" spans="2:28" s="75" customFormat="1" ht="24.95" hidden="1" customHeight="1" thickBot="1" x14ac:dyDescent="0.3">
      <c r="B57" s="736"/>
      <c r="C57" s="733"/>
      <c r="D57" s="734"/>
      <c r="E57" s="734"/>
      <c r="F57" s="734"/>
      <c r="G57" s="734"/>
      <c r="H57" s="735"/>
      <c r="I57" s="148" t="s">
        <v>15</v>
      </c>
      <c r="J57" s="773">
        <v>7</v>
      </c>
      <c r="K57" s="774"/>
      <c r="L57" s="774"/>
      <c r="M57" s="774"/>
      <c r="N57" s="774"/>
      <c r="O57" s="774"/>
      <c r="P57" s="774"/>
      <c r="Q57" s="774"/>
      <c r="R57" s="774"/>
      <c r="S57" s="774"/>
      <c r="T57" s="774"/>
      <c r="U57" s="774"/>
      <c r="V57" s="774"/>
      <c r="W57" s="774"/>
      <c r="X57" s="775"/>
      <c r="Y57" s="364">
        <f>+J57</f>
        <v>7</v>
      </c>
      <c r="Z57" s="278" t="str">
        <f>VLOOKUP(Y57,$L$17:$U$19,5,FALSE)</f>
        <v>Moderado</v>
      </c>
      <c r="AA57" s="738"/>
      <c r="AB57" s="740"/>
    </row>
    <row r="58" spans="2:28" s="75" customFormat="1" ht="24.95" hidden="1" customHeight="1" thickBot="1" x14ac:dyDescent="0.3">
      <c r="B58" s="725">
        <f>'SEPG-F-057'!B32</f>
        <v>9</v>
      </c>
      <c r="C58" s="727" t="str">
        <f>IF(COUNTA('SEPG-F-057'!C32)&gt;0,'SEPG-F-057'!C32,"")</f>
        <v/>
      </c>
      <c r="D58" s="728"/>
      <c r="E58" s="728"/>
      <c r="F58" s="728"/>
      <c r="G58" s="728"/>
      <c r="H58" s="729"/>
      <c r="I58" s="149" t="s">
        <v>14</v>
      </c>
      <c r="J58" s="307"/>
      <c r="K58" s="307"/>
      <c r="L58" s="307"/>
      <c r="M58" s="307"/>
      <c r="N58" s="307"/>
      <c r="O58" s="307"/>
      <c r="P58" s="307"/>
      <c r="Q58" s="307"/>
      <c r="R58" s="307"/>
      <c r="S58" s="307"/>
      <c r="T58" s="307"/>
      <c r="U58" s="307"/>
      <c r="V58" s="307"/>
      <c r="W58" s="307"/>
      <c r="X58" s="307"/>
      <c r="Y58" s="212" t="str">
        <f>IFERROR(MAX(_xlfn.MODE.MULT(J58:X58)),"")</f>
        <v/>
      </c>
      <c r="Z58" s="278" t="e">
        <f>VLOOKUP(Y58,$B$17:$K$21,6,FALSE)</f>
        <v>#N/A</v>
      </c>
      <c r="AA58" s="737" t="str">
        <f>IFERROR(Y58*Y59,"")</f>
        <v/>
      </c>
      <c r="AB58" s="739" t="str">
        <f>IFERROR(VLOOKUP(AA58,DB!$B$37:$D$51,2,FALSE),"")</f>
        <v/>
      </c>
    </row>
    <row r="59" spans="2:28" s="75" customFormat="1" ht="24.95" hidden="1" customHeight="1" thickBot="1" x14ac:dyDescent="0.3">
      <c r="B59" s="736"/>
      <c r="C59" s="733"/>
      <c r="D59" s="734"/>
      <c r="E59" s="734"/>
      <c r="F59" s="734"/>
      <c r="G59" s="734"/>
      <c r="H59" s="735"/>
      <c r="I59" s="148" t="s">
        <v>15</v>
      </c>
      <c r="J59" s="773">
        <v>7</v>
      </c>
      <c r="K59" s="774"/>
      <c r="L59" s="774"/>
      <c r="M59" s="774"/>
      <c r="N59" s="774"/>
      <c r="O59" s="774"/>
      <c r="P59" s="774"/>
      <c r="Q59" s="774"/>
      <c r="R59" s="774"/>
      <c r="S59" s="774"/>
      <c r="T59" s="774"/>
      <c r="U59" s="774"/>
      <c r="V59" s="774"/>
      <c r="W59" s="774"/>
      <c r="X59" s="775"/>
      <c r="Y59" s="364">
        <f>+J59</f>
        <v>7</v>
      </c>
      <c r="Z59" s="278" t="str">
        <f>VLOOKUP(Y59,$L$17:$U$19,5,FALSE)</f>
        <v>Moderado</v>
      </c>
      <c r="AA59" s="738"/>
      <c r="AB59" s="740"/>
    </row>
    <row r="60" spans="2:28" s="75" customFormat="1" ht="24.95" hidden="1" customHeight="1" thickBot="1" x14ac:dyDescent="0.3">
      <c r="B60" s="725">
        <f>'SEPG-F-057'!B33</f>
        <v>10</v>
      </c>
      <c r="C60" s="727" t="str">
        <f>IF(COUNTA('SEPG-F-057'!C33)&gt;0,'SEPG-F-057'!C33,"")</f>
        <v/>
      </c>
      <c r="D60" s="728"/>
      <c r="E60" s="728"/>
      <c r="F60" s="728"/>
      <c r="G60" s="728"/>
      <c r="H60" s="729"/>
      <c r="I60" s="149" t="s">
        <v>14</v>
      </c>
      <c r="J60" s="307"/>
      <c r="K60" s="307"/>
      <c r="L60" s="307"/>
      <c r="M60" s="307"/>
      <c r="N60" s="307"/>
      <c r="O60" s="307"/>
      <c r="P60" s="307"/>
      <c r="Q60" s="307"/>
      <c r="R60" s="307"/>
      <c r="S60" s="307"/>
      <c r="T60" s="307"/>
      <c r="U60" s="307"/>
      <c r="V60" s="307"/>
      <c r="W60" s="307"/>
      <c r="X60" s="307"/>
      <c r="Y60" s="207" t="str">
        <f>IFERROR(MAX(_xlfn.MODE.MULT(J60:X60)),"")</f>
        <v/>
      </c>
      <c r="Z60" s="278" t="e">
        <f>VLOOKUP(Y60,$B$17:$K$21,6,FALSE)</f>
        <v>#N/A</v>
      </c>
      <c r="AA60" s="737" t="str">
        <f>IFERROR(Y60*Y61,"")</f>
        <v/>
      </c>
      <c r="AB60" s="739" t="str">
        <f>IFERROR(VLOOKUP(AA60,DB!$B$37:$D$51,2,FALSE),"")</f>
        <v/>
      </c>
    </row>
    <row r="61" spans="2:28" s="75" customFormat="1" ht="24.95" hidden="1" customHeight="1" thickBot="1" x14ac:dyDescent="0.3">
      <c r="B61" s="736"/>
      <c r="C61" s="733"/>
      <c r="D61" s="734"/>
      <c r="E61" s="734"/>
      <c r="F61" s="734"/>
      <c r="G61" s="734"/>
      <c r="H61" s="735"/>
      <c r="I61" s="148" t="s">
        <v>15</v>
      </c>
      <c r="J61" s="773">
        <v>7</v>
      </c>
      <c r="K61" s="774"/>
      <c r="L61" s="774"/>
      <c r="M61" s="774"/>
      <c r="N61" s="774"/>
      <c r="O61" s="774"/>
      <c r="P61" s="774"/>
      <c r="Q61" s="774"/>
      <c r="R61" s="774"/>
      <c r="S61" s="774"/>
      <c r="T61" s="774"/>
      <c r="U61" s="774"/>
      <c r="V61" s="774"/>
      <c r="W61" s="774"/>
      <c r="X61" s="775"/>
      <c r="Y61" s="364">
        <f>+J61</f>
        <v>7</v>
      </c>
      <c r="Z61" s="278" t="str">
        <f>VLOOKUP(Y61,$L$17:$U$19,5,FALSE)</f>
        <v>Moderado</v>
      </c>
      <c r="AA61" s="738"/>
      <c r="AB61" s="740"/>
    </row>
    <row r="62" spans="2:28" s="75" customFormat="1" ht="24.95" hidden="1" customHeight="1" thickBot="1" x14ac:dyDescent="0.3">
      <c r="B62" s="725">
        <f>'SEPG-F-057'!B34</f>
        <v>11</v>
      </c>
      <c r="C62" s="727" t="str">
        <f>IF(COUNTA('SEPG-F-057'!C34)&gt;0,'SEPG-F-057'!C34,"")</f>
        <v/>
      </c>
      <c r="D62" s="728"/>
      <c r="E62" s="728"/>
      <c r="F62" s="728"/>
      <c r="G62" s="728"/>
      <c r="H62" s="729"/>
      <c r="I62" s="149" t="s">
        <v>14</v>
      </c>
      <c r="J62" s="307"/>
      <c r="K62" s="307"/>
      <c r="L62" s="307"/>
      <c r="M62" s="307"/>
      <c r="N62" s="307"/>
      <c r="O62" s="307"/>
      <c r="P62" s="307"/>
      <c r="Q62" s="307"/>
      <c r="R62" s="307"/>
      <c r="S62" s="307"/>
      <c r="T62" s="307"/>
      <c r="U62" s="307"/>
      <c r="V62" s="307"/>
      <c r="W62" s="307"/>
      <c r="X62" s="307"/>
      <c r="Y62" s="211" t="str">
        <f>IFERROR(MAX(_xlfn.MODE.MULT(J62:X62)),"")</f>
        <v/>
      </c>
      <c r="Z62" s="278" t="e">
        <f>VLOOKUP(Y62,$B$17:$K$21,6,FALSE)</f>
        <v>#N/A</v>
      </c>
      <c r="AA62" s="737" t="str">
        <f>IFERROR(Y62*Y63,"")</f>
        <v/>
      </c>
      <c r="AB62" s="739" t="str">
        <f>IFERROR(VLOOKUP(AA62,DB!$B$37:$D$51,2,FALSE),"")</f>
        <v/>
      </c>
    </row>
    <row r="63" spans="2:28" s="75" customFormat="1" ht="24.95" hidden="1" customHeight="1" thickBot="1" x14ac:dyDescent="0.3">
      <c r="B63" s="736"/>
      <c r="C63" s="733"/>
      <c r="D63" s="734"/>
      <c r="E63" s="734"/>
      <c r="F63" s="734"/>
      <c r="G63" s="734"/>
      <c r="H63" s="735"/>
      <c r="I63" s="148" t="s">
        <v>15</v>
      </c>
      <c r="J63" s="773">
        <v>7</v>
      </c>
      <c r="K63" s="774"/>
      <c r="L63" s="774"/>
      <c r="M63" s="774"/>
      <c r="N63" s="774"/>
      <c r="O63" s="774"/>
      <c r="P63" s="774"/>
      <c r="Q63" s="774"/>
      <c r="R63" s="774"/>
      <c r="S63" s="774"/>
      <c r="T63" s="774"/>
      <c r="U63" s="774"/>
      <c r="V63" s="774"/>
      <c r="W63" s="774"/>
      <c r="X63" s="775"/>
      <c r="Y63" s="364">
        <f>+J63</f>
        <v>7</v>
      </c>
      <c r="Z63" s="278" t="str">
        <f>VLOOKUP(Y63,$L$17:$U$19,5,FALSE)</f>
        <v>Moderado</v>
      </c>
      <c r="AA63" s="738"/>
      <c r="AB63" s="740"/>
    </row>
    <row r="64" spans="2:28" s="75" customFormat="1" ht="24.95" hidden="1" customHeight="1" thickBot="1" x14ac:dyDescent="0.3">
      <c r="B64" s="881">
        <f>'SEPG-F-057'!B35</f>
        <v>12</v>
      </c>
      <c r="C64" s="882" t="str">
        <f>IF(COUNTA('SEPG-F-057'!C35)&gt;0,'SEPG-F-057'!C35,"")</f>
        <v/>
      </c>
      <c r="D64" s="883"/>
      <c r="E64" s="883"/>
      <c r="F64" s="883"/>
      <c r="G64" s="883"/>
      <c r="H64" s="884"/>
      <c r="I64" s="147" t="s">
        <v>14</v>
      </c>
      <c r="J64" s="307"/>
      <c r="K64" s="307"/>
      <c r="L64" s="307"/>
      <c r="M64" s="307"/>
      <c r="N64" s="307"/>
      <c r="O64" s="307"/>
      <c r="P64" s="307"/>
      <c r="Q64" s="307"/>
      <c r="R64" s="307"/>
      <c r="S64" s="307"/>
      <c r="T64" s="307"/>
      <c r="U64" s="307"/>
      <c r="V64" s="307"/>
      <c r="W64" s="307"/>
      <c r="X64" s="307"/>
      <c r="Y64" s="207" t="str">
        <f>IFERROR(MAX(_xlfn.MODE.MULT(J64:X64)),"")</f>
        <v/>
      </c>
      <c r="Z64" s="278" t="e">
        <f>VLOOKUP(Y64,$B$17:$K$21,6,FALSE)</f>
        <v>#N/A</v>
      </c>
      <c r="AA64" s="737" t="str">
        <f>IFERROR(Y64*Y65,"")</f>
        <v/>
      </c>
      <c r="AB64" s="739" t="str">
        <f>IFERROR(VLOOKUP(AA64,DB!$B$37:$D$51,2,FALSE),"")</f>
        <v/>
      </c>
    </row>
    <row r="65" spans="2:28" s="75" customFormat="1" ht="15.75" hidden="1" customHeight="1" thickBot="1" x14ac:dyDescent="0.3">
      <c r="B65" s="736"/>
      <c r="C65" s="733"/>
      <c r="D65" s="734"/>
      <c r="E65" s="734"/>
      <c r="F65" s="734"/>
      <c r="G65" s="734"/>
      <c r="H65" s="735"/>
      <c r="I65" s="148" t="s">
        <v>15</v>
      </c>
      <c r="J65" s="773">
        <v>11</v>
      </c>
      <c r="K65" s="774"/>
      <c r="L65" s="774"/>
      <c r="M65" s="774"/>
      <c r="N65" s="774"/>
      <c r="O65" s="774"/>
      <c r="P65" s="774"/>
      <c r="Q65" s="774"/>
      <c r="R65" s="774"/>
      <c r="S65" s="774"/>
      <c r="T65" s="774"/>
      <c r="U65" s="774"/>
      <c r="V65" s="774"/>
      <c r="W65" s="774"/>
      <c r="X65" s="775"/>
      <c r="Y65" s="364">
        <f>+J65</f>
        <v>11</v>
      </c>
      <c r="Z65" s="278" t="str">
        <f>VLOOKUP(Y65,$L$17:$U$19,5,FALSE)</f>
        <v>Mayor</v>
      </c>
      <c r="AA65" s="738"/>
      <c r="AB65" s="740"/>
    </row>
    <row r="66" spans="2:28" s="71" customFormat="1" ht="17.25" thickBot="1" x14ac:dyDescent="0.25">
      <c r="B66" s="54"/>
      <c r="D66" s="70"/>
      <c r="E66" s="70"/>
      <c r="F66" s="70"/>
      <c r="G66" s="73"/>
    </row>
    <row r="67" spans="2:28" s="72" customFormat="1" ht="48.75" customHeight="1" thickBot="1" x14ac:dyDescent="0.25">
      <c r="B67" s="765" t="s">
        <v>127</v>
      </c>
      <c r="C67" s="766"/>
      <c r="D67" s="766"/>
      <c r="E67" s="766"/>
      <c r="F67" s="766"/>
      <c r="G67" s="766"/>
      <c r="H67" s="766"/>
      <c r="I67" s="766"/>
      <c r="J67" s="766"/>
      <c r="K67" s="766"/>
      <c r="L67" s="766"/>
      <c r="M67" s="766"/>
      <c r="N67" s="766"/>
      <c r="O67" s="762" t="s">
        <v>64</v>
      </c>
      <c r="P67" s="763"/>
      <c r="Q67" s="763"/>
      <c r="R67" s="763"/>
      <c r="S67" s="763"/>
      <c r="T67" s="763"/>
      <c r="U67" s="763"/>
      <c r="V67" s="763"/>
      <c r="W67" s="763"/>
      <c r="X67" s="763"/>
      <c r="Y67" s="764"/>
      <c r="Z67" s="765" t="s">
        <v>168</v>
      </c>
      <c r="AA67" s="766"/>
      <c r="AB67" s="767"/>
    </row>
    <row r="68" spans="2:28" ht="22.5" customHeight="1" thickBot="1" x14ac:dyDescent="0.25">
      <c r="B68" s="760" t="s">
        <v>211</v>
      </c>
      <c r="C68" s="879"/>
      <c r="D68" s="879"/>
      <c r="E68" s="879"/>
      <c r="F68" s="879"/>
      <c r="G68" s="879"/>
      <c r="H68" s="879"/>
      <c r="I68" s="761"/>
      <c r="J68" s="760" t="s">
        <v>130</v>
      </c>
      <c r="K68" s="879"/>
      <c r="L68" s="879"/>
      <c r="M68" s="879"/>
      <c r="N68" s="761"/>
      <c r="O68" s="757" t="s">
        <v>209</v>
      </c>
      <c r="P68" s="758"/>
      <c r="Q68" s="758"/>
      <c r="R68" s="758"/>
      <c r="S68" s="758"/>
      <c r="T68" s="758"/>
      <c r="U68" s="758"/>
      <c r="V68" s="758"/>
      <c r="W68" s="759"/>
      <c r="X68" s="760" t="s">
        <v>133</v>
      </c>
      <c r="Y68" s="761"/>
      <c r="Z68" s="760" t="s">
        <v>210</v>
      </c>
      <c r="AA68" s="761"/>
      <c r="AB68" s="272" t="s">
        <v>132</v>
      </c>
    </row>
    <row r="69" spans="2:28" ht="33" customHeight="1" thickBot="1" x14ac:dyDescent="0.25">
      <c r="B69" s="645" t="s">
        <v>440</v>
      </c>
      <c r="C69" s="646"/>
      <c r="D69" s="646"/>
      <c r="E69" s="646"/>
      <c r="F69" s="646"/>
      <c r="G69" s="646"/>
      <c r="H69" s="646"/>
      <c r="I69" s="647"/>
      <c r="J69" s="856"/>
      <c r="K69" s="856"/>
      <c r="L69" s="856"/>
      <c r="M69" s="856"/>
      <c r="N69" s="857"/>
      <c r="O69" s="848" t="s">
        <v>455</v>
      </c>
      <c r="P69" s="849"/>
      <c r="Q69" s="849"/>
      <c r="R69" s="849"/>
      <c r="S69" s="849"/>
      <c r="T69" s="849"/>
      <c r="U69" s="849"/>
      <c r="V69" s="849"/>
      <c r="W69" s="850"/>
      <c r="X69" s="851"/>
      <c r="Y69" s="852"/>
      <c r="Z69" s="877" t="str">
        <f>+'SEPG-F-057'!K41</f>
        <v>1. Camilo Jaramillo- Lider del Proceso de Estructuracion de Proyectos</v>
      </c>
      <c r="AA69" s="877"/>
      <c r="AB69" s="874"/>
    </row>
    <row r="70" spans="2:28" ht="36.75" customHeight="1" x14ac:dyDescent="0.2">
      <c r="B70" s="858" t="s">
        <v>448</v>
      </c>
      <c r="C70" s="859"/>
      <c r="D70" s="859"/>
      <c r="E70" s="859"/>
      <c r="F70" s="859"/>
      <c r="G70" s="859"/>
      <c r="H70" s="859"/>
      <c r="I70" s="860"/>
      <c r="J70" s="719"/>
      <c r="K70" s="719"/>
      <c r="L70" s="719"/>
      <c r="M70" s="719"/>
      <c r="N70" s="720"/>
      <c r="O70" s="848">
        <f>+'SEPG-F-057'!G42</f>
        <v>0</v>
      </c>
      <c r="P70" s="849"/>
      <c r="Q70" s="849"/>
      <c r="R70" s="849"/>
      <c r="S70" s="849"/>
      <c r="T70" s="849"/>
      <c r="U70" s="849"/>
      <c r="V70" s="849"/>
      <c r="W70" s="850"/>
      <c r="X70" s="714"/>
      <c r="Y70" s="715"/>
      <c r="Z70" s="878"/>
      <c r="AA70" s="878"/>
      <c r="AB70" s="713"/>
    </row>
    <row r="71" spans="2:28" ht="28.5" customHeight="1" x14ac:dyDescent="0.2">
      <c r="B71" s="853"/>
      <c r="C71" s="854"/>
      <c r="D71" s="854"/>
      <c r="E71" s="854"/>
      <c r="F71" s="854"/>
      <c r="G71" s="854"/>
      <c r="H71" s="854"/>
      <c r="I71" s="855"/>
      <c r="J71" s="719"/>
      <c r="K71" s="719"/>
      <c r="L71" s="719"/>
      <c r="M71" s="719"/>
      <c r="N71" s="720"/>
      <c r="O71" s="861"/>
      <c r="P71" s="719"/>
      <c r="Q71" s="719"/>
      <c r="R71" s="719"/>
      <c r="S71" s="719"/>
      <c r="T71" s="719"/>
      <c r="U71" s="719"/>
      <c r="V71" s="719"/>
      <c r="W71" s="720"/>
      <c r="X71" s="714"/>
      <c r="Y71" s="715"/>
      <c r="Z71" s="710" t="str">
        <f>+'SEPG-F-057'!K43</f>
        <v>2 Diego Andres Beltran Hernandez- Gerente de Juridica para Estructuracion</v>
      </c>
      <c r="AA71" s="710"/>
      <c r="AB71" s="712"/>
    </row>
    <row r="72" spans="2:28" ht="28.5" customHeight="1" x14ac:dyDescent="0.2">
      <c r="B72" s="853"/>
      <c r="C72" s="854"/>
      <c r="D72" s="854"/>
      <c r="E72" s="854"/>
      <c r="F72" s="854"/>
      <c r="G72" s="854"/>
      <c r="H72" s="854"/>
      <c r="I72" s="855"/>
      <c r="J72" s="244"/>
      <c r="K72" s="244"/>
      <c r="L72" s="244"/>
      <c r="M72" s="244"/>
      <c r="N72" s="245"/>
      <c r="O72" s="861"/>
      <c r="P72" s="719"/>
      <c r="Q72" s="719"/>
      <c r="R72" s="719"/>
      <c r="S72" s="719"/>
      <c r="T72" s="719"/>
      <c r="U72" s="719"/>
      <c r="V72" s="719"/>
      <c r="W72" s="720"/>
      <c r="X72" s="714"/>
      <c r="Y72" s="715"/>
      <c r="Z72" s="873"/>
      <c r="AA72" s="873"/>
      <c r="AB72" s="876"/>
    </row>
    <row r="73" spans="2:28" ht="28.5" customHeight="1" x14ac:dyDescent="0.2">
      <c r="B73" s="853"/>
      <c r="C73" s="854"/>
      <c r="D73" s="854"/>
      <c r="E73" s="854"/>
      <c r="F73" s="854"/>
      <c r="G73" s="854"/>
      <c r="H73" s="854"/>
      <c r="I73" s="855"/>
      <c r="J73" s="719"/>
      <c r="K73" s="719"/>
      <c r="L73" s="719"/>
      <c r="M73" s="719"/>
      <c r="N73" s="720"/>
      <c r="O73" s="721"/>
      <c r="P73" s="722"/>
      <c r="Q73" s="722"/>
      <c r="R73" s="722"/>
      <c r="S73" s="722"/>
      <c r="T73" s="722"/>
      <c r="U73" s="722"/>
      <c r="V73" s="722"/>
      <c r="W73" s="723"/>
      <c r="X73" s="714"/>
      <c r="Y73" s="715"/>
      <c r="Z73" s="711"/>
      <c r="AA73" s="711"/>
      <c r="AB73" s="713"/>
    </row>
    <row r="74" spans="2:28" ht="28.5" customHeight="1" x14ac:dyDescent="0.2">
      <c r="B74" s="845"/>
      <c r="C74" s="846"/>
      <c r="D74" s="846"/>
      <c r="E74" s="846"/>
      <c r="F74" s="846"/>
      <c r="G74" s="846"/>
      <c r="H74" s="846"/>
      <c r="I74" s="847"/>
      <c r="J74" s="719"/>
      <c r="K74" s="719"/>
      <c r="L74" s="719"/>
      <c r="M74" s="719"/>
      <c r="N74" s="720"/>
      <c r="O74" s="721"/>
      <c r="P74" s="722"/>
      <c r="Q74" s="722"/>
      <c r="R74" s="722"/>
      <c r="S74" s="722"/>
      <c r="T74" s="722"/>
      <c r="U74" s="722"/>
      <c r="V74" s="722"/>
      <c r="W74" s="723"/>
      <c r="X74" s="714"/>
      <c r="Y74" s="715"/>
      <c r="Z74" s="710"/>
      <c r="AA74" s="710"/>
      <c r="AB74" s="712"/>
    </row>
    <row r="75" spans="2:28" ht="23.1" customHeight="1" thickBot="1" x14ac:dyDescent="0.25">
      <c r="B75" s="835"/>
      <c r="C75" s="836"/>
      <c r="D75" s="836"/>
      <c r="E75" s="836"/>
      <c r="F75" s="836"/>
      <c r="G75" s="836"/>
      <c r="H75" s="836"/>
      <c r="I75" s="837"/>
      <c r="J75" s="838"/>
      <c r="K75" s="838"/>
      <c r="L75" s="838"/>
      <c r="M75" s="838"/>
      <c r="N75" s="839"/>
      <c r="O75" s="840"/>
      <c r="P75" s="841"/>
      <c r="Q75" s="841"/>
      <c r="R75" s="841"/>
      <c r="S75" s="841"/>
      <c r="T75" s="841"/>
      <c r="U75" s="841"/>
      <c r="V75" s="841"/>
      <c r="W75" s="842"/>
      <c r="X75" s="843"/>
      <c r="Y75" s="844"/>
      <c r="Z75" s="872"/>
      <c r="AA75" s="872"/>
      <c r="AB75" s="875"/>
    </row>
    <row r="76" spans="2:28" ht="23.1" hidden="1" customHeight="1" x14ac:dyDescent="0.2">
      <c r="B76" s="862"/>
      <c r="C76" s="863"/>
      <c r="D76" s="863"/>
      <c r="E76" s="863"/>
      <c r="F76" s="863"/>
      <c r="G76" s="863"/>
      <c r="H76" s="863"/>
      <c r="I76" s="864"/>
      <c r="J76" s="865"/>
      <c r="K76" s="865"/>
      <c r="L76" s="865"/>
      <c r="M76" s="865"/>
      <c r="N76" s="866"/>
      <c r="O76" s="867"/>
      <c r="P76" s="868"/>
      <c r="Q76" s="868"/>
      <c r="R76" s="868"/>
      <c r="S76" s="868"/>
      <c r="T76" s="868"/>
      <c r="U76" s="868"/>
      <c r="V76" s="868"/>
      <c r="W76" s="869"/>
      <c r="X76" s="870"/>
      <c r="Y76" s="871"/>
      <c r="Z76" s="873"/>
      <c r="AA76" s="873"/>
      <c r="AB76" s="876"/>
    </row>
    <row r="77" spans="2:28" ht="23.1" hidden="1" customHeight="1" x14ac:dyDescent="0.2">
      <c r="B77" s="716"/>
      <c r="C77" s="717"/>
      <c r="D77" s="717"/>
      <c r="E77" s="717"/>
      <c r="F77" s="717"/>
      <c r="G77" s="717"/>
      <c r="H77" s="717"/>
      <c r="I77" s="718"/>
      <c r="J77" s="719"/>
      <c r="K77" s="719"/>
      <c r="L77" s="719"/>
      <c r="M77" s="719"/>
      <c r="N77" s="720"/>
      <c r="O77" s="721"/>
      <c r="P77" s="722"/>
      <c r="Q77" s="722"/>
      <c r="R77" s="722"/>
      <c r="S77" s="722"/>
      <c r="T77" s="722"/>
      <c r="U77" s="722"/>
      <c r="V77" s="722"/>
      <c r="W77" s="723"/>
      <c r="X77" s="714"/>
      <c r="Y77" s="715"/>
      <c r="Z77" s="711"/>
      <c r="AA77" s="711"/>
      <c r="AB77" s="713"/>
    </row>
    <row r="78" spans="2:28" ht="23.1" hidden="1" customHeight="1" x14ac:dyDescent="0.2">
      <c r="B78" s="716"/>
      <c r="C78" s="717"/>
      <c r="D78" s="717"/>
      <c r="E78" s="717"/>
      <c r="F78" s="717"/>
      <c r="G78" s="717"/>
      <c r="H78" s="717"/>
      <c r="I78" s="718"/>
      <c r="J78" s="719"/>
      <c r="K78" s="719"/>
      <c r="L78" s="719"/>
      <c r="M78" s="719"/>
      <c r="N78" s="720"/>
      <c r="O78" s="721"/>
      <c r="P78" s="722"/>
      <c r="Q78" s="722"/>
      <c r="R78" s="722"/>
      <c r="S78" s="722"/>
      <c r="T78" s="722"/>
      <c r="U78" s="722"/>
      <c r="V78" s="722"/>
      <c r="W78" s="723"/>
      <c r="X78" s="714"/>
      <c r="Y78" s="715"/>
      <c r="Z78" s="710"/>
      <c r="AA78" s="710"/>
      <c r="AB78" s="712"/>
    </row>
    <row r="79" spans="2:28" ht="23.1" hidden="1" customHeight="1" x14ac:dyDescent="0.2">
      <c r="B79" s="716"/>
      <c r="C79" s="717"/>
      <c r="D79" s="717"/>
      <c r="E79" s="717"/>
      <c r="F79" s="717"/>
      <c r="G79" s="717"/>
      <c r="H79" s="717"/>
      <c r="I79" s="718"/>
      <c r="J79" s="719"/>
      <c r="K79" s="719"/>
      <c r="L79" s="719"/>
      <c r="M79" s="719"/>
      <c r="N79" s="720"/>
      <c r="O79" s="721"/>
      <c r="P79" s="722"/>
      <c r="Q79" s="722"/>
      <c r="R79" s="722"/>
      <c r="S79" s="722"/>
      <c r="T79" s="722"/>
      <c r="U79" s="722"/>
      <c r="V79" s="722"/>
      <c r="W79" s="723"/>
      <c r="X79" s="714"/>
      <c r="Y79" s="715"/>
      <c r="Z79" s="711"/>
      <c r="AA79" s="711"/>
      <c r="AB79" s="713"/>
    </row>
    <row r="80" spans="2:28" ht="23.1" hidden="1" customHeight="1" x14ac:dyDescent="0.2">
      <c r="B80" s="716"/>
      <c r="C80" s="717"/>
      <c r="D80" s="717"/>
      <c r="E80" s="717"/>
      <c r="F80" s="717"/>
      <c r="G80" s="717"/>
      <c r="H80" s="717"/>
      <c r="I80" s="718"/>
      <c r="J80" s="719"/>
      <c r="K80" s="719"/>
      <c r="L80" s="719"/>
      <c r="M80" s="719"/>
      <c r="N80" s="720"/>
      <c r="O80" s="721"/>
      <c r="P80" s="722"/>
      <c r="Q80" s="722"/>
      <c r="R80" s="722"/>
      <c r="S80" s="722"/>
      <c r="T80" s="722"/>
      <c r="U80" s="722"/>
      <c r="V80" s="722"/>
      <c r="W80" s="723"/>
      <c r="X80" s="714"/>
      <c r="Y80" s="715"/>
      <c r="Z80" s="710"/>
      <c r="AA80" s="710"/>
      <c r="AB80" s="712"/>
    </row>
    <row r="81" spans="2:28" ht="23.1" hidden="1" customHeight="1" x14ac:dyDescent="0.2">
      <c r="B81" s="716"/>
      <c r="C81" s="717"/>
      <c r="D81" s="717"/>
      <c r="E81" s="717"/>
      <c r="F81" s="717"/>
      <c r="G81" s="717"/>
      <c r="H81" s="717"/>
      <c r="I81" s="718"/>
      <c r="J81" s="719"/>
      <c r="K81" s="719"/>
      <c r="L81" s="719"/>
      <c r="M81" s="719"/>
      <c r="N81" s="720"/>
      <c r="O81" s="721"/>
      <c r="P81" s="722"/>
      <c r="Q81" s="722"/>
      <c r="R81" s="722"/>
      <c r="S81" s="722"/>
      <c r="T81" s="722"/>
      <c r="U81" s="722"/>
      <c r="V81" s="722"/>
      <c r="W81" s="723"/>
      <c r="X81" s="714"/>
      <c r="Y81" s="715"/>
      <c r="Z81" s="711"/>
      <c r="AA81" s="711"/>
      <c r="AB81" s="713"/>
    </row>
    <row r="82" spans="2:28" ht="23.1" hidden="1" customHeight="1" x14ac:dyDescent="0.2">
      <c r="B82" s="716"/>
      <c r="C82" s="717"/>
      <c r="D82" s="717"/>
      <c r="E82" s="717"/>
      <c r="F82" s="717"/>
      <c r="G82" s="717"/>
      <c r="H82" s="717"/>
      <c r="I82" s="718"/>
      <c r="J82" s="719"/>
      <c r="K82" s="719"/>
      <c r="L82" s="719"/>
      <c r="M82" s="719"/>
      <c r="N82" s="720"/>
      <c r="O82" s="721"/>
      <c r="P82" s="722"/>
      <c r="Q82" s="722"/>
      <c r="R82" s="722"/>
      <c r="S82" s="722"/>
      <c r="T82" s="722"/>
      <c r="U82" s="722"/>
      <c r="V82" s="722"/>
      <c r="W82" s="723"/>
      <c r="X82" s="714"/>
      <c r="Y82" s="715"/>
      <c r="Z82" s="710"/>
      <c r="AA82" s="710"/>
      <c r="AB82" s="712"/>
    </row>
    <row r="83" spans="2:28" ht="23.1" hidden="1" customHeight="1" x14ac:dyDescent="0.2">
      <c r="B83" s="716"/>
      <c r="C83" s="717"/>
      <c r="D83" s="717"/>
      <c r="E83" s="717"/>
      <c r="F83" s="717"/>
      <c r="G83" s="717"/>
      <c r="H83" s="717"/>
      <c r="I83" s="718"/>
      <c r="J83" s="719"/>
      <c r="K83" s="719"/>
      <c r="L83" s="719"/>
      <c r="M83" s="719"/>
      <c r="N83" s="720"/>
      <c r="O83" s="721"/>
      <c r="P83" s="722"/>
      <c r="Q83" s="722"/>
      <c r="R83" s="722"/>
      <c r="S83" s="722"/>
      <c r="T83" s="722"/>
      <c r="U83" s="722"/>
      <c r="V83" s="722"/>
      <c r="W83" s="723"/>
      <c r="X83" s="714"/>
      <c r="Y83" s="715"/>
      <c r="Z83" s="711"/>
      <c r="AA83" s="711"/>
      <c r="AB83" s="713"/>
    </row>
  </sheetData>
  <sheetProtection sheet="1" objects="1" scenarios="1"/>
  <mergeCells count="235">
    <mergeCell ref="B6:AB6"/>
    <mergeCell ref="C46:H47"/>
    <mergeCell ref="B44:B45"/>
    <mergeCell ref="C44:H45"/>
    <mergeCell ref="B36:B37"/>
    <mergeCell ref="C36:H37"/>
    <mergeCell ref="B34:B35"/>
    <mergeCell ref="C34:H35"/>
    <mergeCell ref="B73:I73"/>
    <mergeCell ref="J71:N71"/>
    <mergeCell ref="J73:N73"/>
    <mergeCell ref="B72:I72"/>
    <mergeCell ref="J35:X35"/>
    <mergeCell ref="AA52:AA53"/>
    <mergeCell ref="J47:X47"/>
    <mergeCell ref="J49:X49"/>
    <mergeCell ref="J51:X51"/>
    <mergeCell ref="J53:X53"/>
    <mergeCell ref="AB52:AB53"/>
    <mergeCell ref="B64:B65"/>
    <mergeCell ref="C64:H65"/>
    <mergeCell ref="AA64:AA65"/>
    <mergeCell ref="AB64:AB65"/>
    <mergeCell ref="AA48:AA49"/>
    <mergeCell ref="AB48:AB49"/>
    <mergeCell ref="B50:B51"/>
    <mergeCell ref="C50:H51"/>
    <mergeCell ref="AA50:AA51"/>
    <mergeCell ref="AB50:AB51"/>
    <mergeCell ref="B48:B49"/>
    <mergeCell ref="AA46:AA47"/>
    <mergeCell ref="AB46:AB47"/>
    <mergeCell ref="J65:X65"/>
    <mergeCell ref="B52:B53"/>
    <mergeCell ref="C52:H53"/>
    <mergeCell ref="C48:H49"/>
    <mergeCell ref="B46:B47"/>
    <mergeCell ref="AA44:AA45"/>
    <mergeCell ref="AB44:AB45"/>
    <mergeCell ref="J45:X45"/>
    <mergeCell ref="B40:B41"/>
    <mergeCell ref="C40:H41"/>
    <mergeCell ref="AA40:AA41"/>
    <mergeCell ref="AB40:AB41"/>
    <mergeCell ref="B42:B43"/>
    <mergeCell ref="C42:H43"/>
    <mergeCell ref="AA42:AA43"/>
    <mergeCell ref="AB42:AB43"/>
    <mergeCell ref="J41:X41"/>
    <mergeCell ref="J43:X43"/>
    <mergeCell ref="AA36:AA37"/>
    <mergeCell ref="AB36:AB37"/>
    <mergeCell ref="B38:B39"/>
    <mergeCell ref="C38:H39"/>
    <mergeCell ref="AA38:AA39"/>
    <mergeCell ref="AB38:AB39"/>
    <mergeCell ref="J39:X39"/>
    <mergeCell ref="J37:X37"/>
    <mergeCell ref="Z69:AA70"/>
    <mergeCell ref="B54:B55"/>
    <mergeCell ref="B56:B57"/>
    <mergeCell ref="B58:B59"/>
    <mergeCell ref="B60:B61"/>
    <mergeCell ref="AB60:AB61"/>
    <mergeCell ref="J59:X59"/>
    <mergeCell ref="J61:X61"/>
    <mergeCell ref="B62:B63"/>
    <mergeCell ref="C62:H63"/>
    <mergeCell ref="AA62:AA63"/>
    <mergeCell ref="AB62:AB63"/>
    <mergeCell ref="B68:I68"/>
    <mergeCell ref="J68:N68"/>
    <mergeCell ref="B67:N67"/>
    <mergeCell ref="J63:X63"/>
    <mergeCell ref="Z74:AA75"/>
    <mergeCell ref="Z76:AA77"/>
    <mergeCell ref="Z78:AA79"/>
    <mergeCell ref="AB69:AB70"/>
    <mergeCell ref="AB74:AB75"/>
    <mergeCell ref="AB76:AB77"/>
    <mergeCell ref="AB78:AB79"/>
    <mergeCell ref="Z71:AA73"/>
    <mergeCell ref="AB71:AB73"/>
    <mergeCell ref="B78:I78"/>
    <mergeCell ref="J78:N78"/>
    <mergeCell ref="O78:W78"/>
    <mergeCell ref="X78:Y78"/>
    <mergeCell ref="B79:I79"/>
    <mergeCell ref="J79:N79"/>
    <mergeCell ref="O79:W79"/>
    <mergeCell ref="X79:Y79"/>
    <mergeCell ref="B76:I76"/>
    <mergeCell ref="J76:N76"/>
    <mergeCell ref="O76:W76"/>
    <mergeCell ref="X76:Y76"/>
    <mergeCell ref="B77:I77"/>
    <mergeCell ref="J77:N77"/>
    <mergeCell ref="O77:W77"/>
    <mergeCell ref="X77:Y77"/>
    <mergeCell ref="J74:N74"/>
    <mergeCell ref="O74:W74"/>
    <mergeCell ref="X74:Y74"/>
    <mergeCell ref="B75:I75"/>
    <mergeCell ref="J75:N75"/>
    <mergeCell ref="O75:W75"/>
    <mergeCell ref="X75:Y75"/>
    <mergeCell ref="B74:I74"/>
    <mergeCell ref="O69:W69"/>
    <mergeCell ref="X69:Y69"/>
    <mergeCell ref="B71:I71"/>
    <mergeCell ref="J70:N70"/>
    <mergeCell ref="O70:W70"/>
    <mergeCell ref="X70:Y70"/>
    <mergeCell ref="B69:I69"/>
    <mergeCell ref="J69:N69"/>
    <mergeCell ref="B70:I70"/>
    <mergeCell ref="O71:W71"/>
    <mergeCell ref="X71:Y71"/>
    <mergeCell ref="O73:W73"/>
    <mergeCell ref="X73:Y73"/>
    <mergeCell ref="X72:Y72"/>
    <mergeCell ref="O72:W72"/>
    <mergeCell ref="B2:E5"/>
    <mergeCell ref="AA2:AB2"/>
    <mergeCell ref="AA3:AB3"/>
    <mergeCell ref="AA4:AB4"/>
    <mergeCell ref="AA5:AB5"/>
    <mergeCell ref="F2:Z2"/>
    <mergeCell ref="F3:Z3"/>
    <mergeCell ref="F4:Z4"/>
    <mergeCell ref="F5:Z5"/>
    <mergeCell ref="S7:U7"/>
    <mergeCell ref="B15:K15"/>
    <mergeCell ref="L15:U15"/>
    <mergeCell ref="B23:B25"/>
    <mergeCell ref="B10:F10"/>
    <mergeCell ref="B12:U12"/>
    <mergeCell ref="P16:U16"/>
    <mergeCell ref="L16:O16"/>
    <mergeCell ref="B21:F21"/>
    <mergeCell ref="B20:F20"/>
    <mergeCell ref="B19:F19"/>
    <mergeCell ref="B18:F18"/>
    <mergeCell ref="B17:F17"/>
    <mergeCell ref="P17:U17"/>
    <mergeCell ref="G17:K17"/>
    <mergeCell ref="L17:O17"/>
    <mergeCell ref="L18:O18"/>
    <mergeCell ref="L19:O19"/>
    <mergeCell ref="G21:K21"/>
    <mergeCell ref="P18:U18"/>
    <mergeCell ref="P19:U19"/>
    <mergeCell ref="P20:U20"/>
    <mergeCell ref="C7:E7"/>
    <mergeCell ref="B8:AB8"/>
    <mergeCell ref="B9:F9"/>
    <mergeCell ref="G9:AB9"/>
    <mergeCell ref="G10:AB10"/>
    <mergeCell ref="B16:F16"/>
    <mergeCell ref="G16:K16"/>
    <mergeCell ref="AA23:AA25"/>
    <mergeCell ref="J23:X24"/>
    <mergeCell ref="AB23:AB25"/>
    <mergeCell ref="P21:U21"/>
    <mergeCell ref="L21:O21"/>
    <mergeCell ref="G18:K18"/>
    <mergeCell ref="G19:K19"/>
    <mergeCell ref="G20:K20"/>
    <mergeCell ref="L20:O20"/>
    <mergeCell ref="B13:U14"/>
    <mergeCell ref="AA34:AA35"/>
    <mergeCell ref="AB34:AB35"/>
    <mergeCell ref="C23:H25"/>
    <mergeCell ref="I23:I25"/>
    <mergeCell ref="O68:W68"/>
    <mergeCell ref="Z68:AA68"/>
    <mergeCell ref="O67:Y67"/>
    <mergeCell ref="Z67:AB67"/>
    <mergeCell ref="X68:Y68"/>
    <mergeCell ref="Z23:Z25"/>
    <mergeCell ref="Y23:Y25"/>
    <mergeCell ref="C54:H55"/>
    <mergeCell ref="AA54:AA55"/>
    <mergeCell ref="AB54:AB55"/>
    <mergeCell ref="C56:H57"/>
    <mergeCell ref="AA56:AA57"/>
    <mergeCell ref="AB56:AB57"/>
    <mergeCell ref="J55:X55"/>
    <mergeCell ref="J57:X57"/>
    <mergeCell ref="C58:H59"/>
    <mergeCell ref="AA58:AA59"/>
    <mergeCell ref="AB58:AB59"/>
    <mergeCell ref="C60:H61"/>
    <mergeCell ref="AA60:AA61"/>
    <mergeCell ref="AD26:AD27"/>
    <mergeCell ref="B28:B29"/>
    <mergeCell ref="C28:H29"/>
    <mergeCell ref="C26:H27"/>
    <mergeCell ref="B32:B33"/>
    <mergeCell ref="C32:H33"/>
    <mergeCell ref="AA26:AA27"/>
    <mergeCell ref="AB30:AB31"/>
    <mergeCell ref="AA32:AA33"/>
    <mergeCell ref="AB32:AB33"/>
    <mergeCell ref="AB26:AB27"/>
    <mergeCell ref="AA28:AA29"/>
    <mergeCell ref="AA30:AA31"/>
    <mergeCell ref="AB28:AB29"/>
    <mergeCell ref="B30:B31"/>
    <mergeCell ref="C30:H31"/>
    <mergeCell ref="B26:B27"/>
    <mergeCell ref="J27:X27"/>
    <mergeCell ref="J29:X29"/>
    <mergeCell ref="J31:X31"/>
    <mergeCell ref="J33:X33"/>
    <mergeCell ref="Z80:AA81"/>
    <mergeCell ref="AB80:AB81"/>
    <mergeCell ref="Z82:AA83"/>
    <mergeCell ref="AB82:AB83"/>
    <mergeCell ref="X80:Y80"/>
    <mergeCell ref="X81:Y81"/>
    <mergeCell ref="X82:Y82"/>
    <mergeCell ref="X83:Y83"/>
    <mergeCell ref="B80:I80"/>
    <mergeCell ref="B81:I81"/>
    <mergeCell ref="B82:I82"/>
    <mergeCell ref="B83:I83"/>
    <mergeCell ref="J83:N83"/>
    <mergeCell ref="J82:N82"/>
    <mergeCell ref="J81:N81"/>
    <mergeCell ref="J80:N80"/>
    <mergeCell ref="O83:W83"/>
    <mergeCell ref="O82:W82"/>
    <mergeCell ref="O81:W81"/>
    <mergeCell ref="O80:W80"/>
  </mergeCells>
  <phoneticPr fontId="5" type="noConversion"/>
  <conditionalFormatting sqref="AD26:AD27">
    <cfRule type="containsText" dxfId="425" priority="266" stopIfTrue="1" operator="containsText" text="riesgo extrema">
      <formula>NOT(ISERROR(SEARCH("riesgo extrema",AD26)))</formula>
    </cfRule>
    <cfRule type="containsText" dxfId="424" priority="267" stopIfTrue="1" operator="containsText" text="riesgo extrema">
      <formula>NOT(ISERROR(SEARCH("riesgo extrema",AD26)))</formula>
    </cfRule>
    <cfRule type="containsText" dxfId="423" priority="268" stopIfTrue="1" operator="containsText" text="riesgo moderada">
      <formula>NOT(ISERROR(SEARCH("riesgo moderada",AD26)))</formula>
    </cfRule>
    <cfRule type="containsText" dxfId="422" priority="269" stopIfTrue="1" operator="containsText" text="Riesgo alta">
      <formula>NOT(ISERROR(SEARCH("Riesgo alta",AD26)))</formula>
    </cfRule>
    <cfRule type="containsText" dxfId="421" priority="270" stopIfTrue="1" operator="containsText" text="Riesgo baja">
      <formula>NOT(ISERROR(SEARCH("Riesgo baja",AD26)))</formula>
    </cfRule>
  </conditionalFormatting>
  <conditionalFormatting sqref="AE17">
    <cfRule type="colorScale" priority="240">
      <colorScale>
        <cfvo type="min"/>
        <cfvo type="percentile" val="50"/>
        <cfvo type="max"/>
        <color rgb="FFF8696B"/>
        <color rgb="FFFFEB84"/>
        <color rgb="FF63BE7B"/>
      </colorScale>
    </cfRule>
  </conditionalFormatting>
  <conditionalFormatting sqref="AB26 AB28 AB30 AB32 AB34 AB36 AB38 AB40 AB42 AB44 AB46 AB48 AB50 AB52 AB54 AB56 AB58 AB60 AB62 AB64">
    <cfRule type="containsText" dxfId="420" priority="92" stopIfTrue="1" operator="containsText" text="Riesgo Alto">
      <formula>NOT(ISERROR(SEARCH("Riesgo Alto",AB26)))</formula>
    </cfRule>
    <cfRule type="containsText" dxfId="419" priority="93" stopIfTrue="1" operator="containsText" text="Riesgo Moderado">
      <formula>NOT(ISERROR(SEARCH("Riesgo Moderado",AB26)))</formula>
    </cfRule>
    <cfRule type="containsText" dxfId="418" priority="94" stopIfTrue="1" operator="containsText" text="Riesgo Bajo">
      <formula>NOT(ISERROR(SEARCH("Riesgo Bajo",AB26)))</formula>
    </cfRule>
    <cfRule type="containsText" dxfId="417" priority="95" stopIfTrue="1" operator="containsText" text="Riesgo Alto">
      <formula>NOT(ISERROR(SEARCH("Riesgo Alto",AB26)))</formula>
    </cfRule>
    <cfRule type="containsText" dxfId="416" priority="96" stopIfTrue="1" operator="containsText" text="Riesgo Extremo">
      <formula>NOT(ISERROR(SEARCH("Riesgo Extremo",AB26)))</formula>
    </cfRule>
  </conditionalFormatting>
  <conditionalFormatting sqref="AB26 AB28 AB30 AB32 AB34 AB36 AB38 AB40 AB42 AB44 AB46 AB48 AB50 AB52 AB54 AB56 AB58 AB60 AB62 AB64">
    <cfRule type="containsText" dxfId="415" priority="91" stopIfTrue="1" operator="containsText" text="Riesgo Extremo">
      <formula>NOT(ISERROR(SEARCH("Riesgo Extremo",AB26)))</formula>
    </cfRule>
  </conditionalFormatting>
  <dataValidations count="2">
    <dataValidation type="list" allowBlank="1" showInputMessage="1" showErrorMessage="1" sqref="J26:X26 J28:X28 J30:X30 J32:X32 J64:X64 J36:X36 J38:X38 J40:X40 J42:X42 J44:X44 J46:X46 J48:X48 J50:X50 J52:X52 J54:X54 J56:X56 J58:X58 J60:X60 J62:X62 J34:X34">
      <formula1>$B$17:$B$21</formula1>
    </dataValidation>
    <dataValidation type="list" allowBlank="1" showInputMessage="1" showErrorMessage="1" sqref="J63 J27 J29 J31 J33 J65 J37 J39 J41 J43 J45 J47 J49 J51 J53 J55 J57 J59 J61 J35">
      <formula1>$L$17:$L$19</formula1>
    </dataValidation>
  </dataValidations>
  <printOptions horizontalCentered="1" verticalCentered="1"/>
  <pageMargins left="0.78740157480314965" right="0" top="0" bottom="0" header="0" footer="0"/>
  <pageSetup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35"/>
  <sheetViews>
    <sheetView topLeftCell="D13" zoomScale="80" zoomScaleNormal="80" workbookViewId="0">
      <selection activeCell="I34" sqref="I34"/>
    </sheetView>
  </sheetViews>
  <sheetFormatPr baseColWidth="10" defaultColWidth="11.42578125" defaultRowHeight="12.75" x14ac:dyDescent="0.2"/>
  <cols>
    <col min="2" max="2" width="6.85546875" customWidth="1"/>
    <col min="3" max="3" width="85" customWidth="1"/>
    <col min="4" max="4" width="14.42578125" customWidth="1"/>
    <col min="5" max="6" width="8.85546875" customWidth="1"/>
    <col min="7" max="7" width="9.140625" customWidth="1"/>
    <col min="8" max="8" width="8.85546875" customWidth="1"/>
    <col min="9" max="9" width="9.5703125" customWidth="1"/>
    <col min="10" max="10" width="9.28515625" customWidth="1"/>
    <col min="12" max="12" width="8" customWidth="1"/>
    <col min="13" max="13" width="9" customWidth="1"/>
    <col min="14" max="14" width="9.28515625" customWidth="1"/>
    <col min="15" max="15" width="8.85546875" customWidth="1"/>
    <col min="16" max="16" width="11.140625" customWidth="1"/>
    <col min="18" max="18" width="10.42578125" customWidth="1"/>
    <col min="20" max="20" width="9.85546875" customWidth="1"/>
    <col min="22" max="22" width="11.7109375" customWidth="1"/>
  </cols>
  <sheetData>
    <row r="1" spans="2:23" s="94" customFormat="1" ht="23.25" x14ac:dyDescent="0.35">
      <c r="C1" s="885"/>
      <c r="D1" s="888" t="s">
        <v>69</v>
      </c>
      <c r="E1" s="888"/>
      <c r="F1" s="888"/>
      <c r="G1" s="888"/>
      <c r="H1" s="888"/>
      <c r="I1" s="888"/>
      <c r="J1" s="888"/>
      <c r="K1" s="888"/>
      <c r="L1" s="888"/>
      <c r="M1" s="888"/>
      <c r="N1" s="888"/>
      <c r="O1" s="888"/>
      <c r="P1" s="888"/>
      <c r="Q1" s="888"/>
      <c r="R1" s="888"/>
      <c r="S1" s="888"/>
      <c r="T1" s="888"/>
      <c r="U1" s="888"/>
      <c r="V1" s="889" t="s">
        <v>484</v>
      </c>
      <c r="W1" s="890"/>
    </row>
    <row r="2" spans="2:23" s="94" customFormat="1" ht="23.25" x14ac:dyDescent="0.35">
      <c r="C2" s="886"/>
      <c r="D2" s="888" t="s">
        <v>59</v>
      </c>
      <c r="E2" s="888"/>
      <c r="F2" s="888"/>
      <c r="G2" s="888"/>
      <c r="H2" s="888"/>
      <c r="I2" s="888"/>
      <c r="J2" s="888"/>
      <c r="K2" s="888"/>
      <c r="L2" s="888"/>
      <c r="M2" s="888"/>
      <c r="N2" s="888"/>
      <c r="O2" s="888"/>
      <c r="P2" s="888"/>
      <c r="Q2" s="888"/>
      <c r="R2" s="888"/>
      <c r="S2" s="888"/>
      <c r="T2" s="888"/>
      <c r="U2" s="888"/>
      <c r="V2" s="891" t="s">
        <v>482</v>
      </c>
      <c r="W2" s="892"/>
    </row>
    <row r="3" spans="2:23" s="94" customFormat="1" ht="23.25" x14ac:dyDescent="0.35">
      <c r="C3" s="886"/>
      <c r="D3" s="888"/>
      <c r="E3" s="888"/>
      <c r="F3" s="888"/>
      <c r="G3" s="888"/>
      <c r="H3" s="888"/>
      <c r="I3" s="888"/>
      <c r="J3" s="888"/>
      <c r="K3" s="888"/>
      <c r="L3" s="888"/>
      <c r="M3" s="888"/>
      <c r="N3" s="888"/>
      <c r="O3" s="888"/>
      <c r="P3" s="888"/>
      <c r="Q3" s="888"/>
      <c r="R3" s="888"/>
      <c r="S3" s="888"/>
      <c r="T3" s="888"/>
      <c r="U3" s="888"/>
      <c r="V3" s="891" t="s">
        <v>485</v>
      </c>
      <c r="W3" s="892"/>
    </row>
    <row r="4" spans="2:23" s="94" customFormat="1" ht="34.5" customHeight="1" thickBot="1" x14ac:dyDescent="0.4">
      <c r="C4" s="887"/>
      <c r="D4" s="888" t="s">
        <v>486</v>
      </c>
      <c r="E4" s="888"/>
      <c r="F4" s="888"/>
      <c r="G4" s="888"/>
      <c r="H4" s="888"/>
      <c r="I4" s="888"/>
      <c r="J4" s="888"/>
      <c r="K4" s="888"/>
      <c r="L4" s="888"/>
      <c r="M4" s="888"/>
      <c r="N4" s="888"/>
      <c r="O4" s="888"/>
      <c r="P4" s="888"/>
      <c r="Q4" s="888"/>
      <c r="R4" s="888"/>
      <c r="S4" s="888"/>
      <c r="T4" s="888"/>
      <c r="U4" s="888"/>
      <c r="V4" s="893" t="s">
        <v>62</v>
      </c>
      <c r="W4" s="894"/>
    </row>
    <row r="5" spans="2:23" x14ac:dyDescent="0.2">
      <c r="C5">
        <v>0</v>
      </c>
    </row>
    <row r="6" spans="2:23" ht="18" x14ac:dyDescent="0.25">
      <c r="B6" s="901" t="s">
        <v>328</v>
      </c>
      <c r="C6" s="901"/>
      <c r="D6" s="901"/>
      <c r="E6" s="901"/>
      <c r="F6" s="901"/>
      <c r="G6" s="901"/>
      <c r="H6" s="901"/>
      <c r="I6" s="901"/>
      <c r="J6" s="901"/>
      <c r="K6" s="901"/>
      <c r="L6" s="901"/>
      <c r="M6" s="901"/>
      <c r="N6" s="901"/>
      <c r="O6" s="901"/>
      <c r="P6" s="901"/>
      <c r="Q6" s="901"/>
      <c r="R6" s="901"/>
      <c r="S6" s="901"/>
      <c r="T6" s="901"/>
      <c r="U6" s="901"/>
      <c r="V6" s="901"/>
      <c r="W6" s="901"/>
    </row>
    <row r="7" spans="2:23" ht="13.5" thickBot="1" x14ac:dyDescent="0.25">
      <c r="C7" s="303"/>
      <c r="D7" s="303"/>
      <c r="E7" s="303"/>
      <c r="F7" s="303"/>
      <c r="G7" s="303"/>
      <c r="H7" s="303"/>
      <c r="I7" s="303"/>
      <c r="J7" s="303"/>
      <c r="K7" s="303"/>
      <c r="L7" s="303"/>
      <c r="M7" s="303"/>
      <c r="N7" s="303"/>
      <c r="O7" s="303"/>
      <c r="P7" s="303"/>
      <c r="Q7" s="303"/>
      <c r="R7" s="303"/>
      <c r="S7" s="303"/>
      <c r="T7" s="303"/>
      <c r="U7" s="303"/>
      <c r="V7" s="303"/>
      <c r="W7" s="303"/>
    </row>
    <row r="8" spans="2:23" ht="16.5" thickBot="1" x14ac:dyDescent="0.3">
      <c r="B8" s="363" t="s">
        <v>329</v>
      </c>
      <c r="D8" s="899" t="s">
        <v>356</v>
      </c>
      <c r="E8" s="900"/>
      <c r="F8" s="899" t="s">
        <v>358</v>
      </c>
      <c r="G8" s="900"/>
      <c r="H8" s="899" t="s">
        <v>359</v>
      </c>
      <c r="I8" s="900"/>
      <c r="J8" s="899" t="s">
        <v>360</v>
      </c>
      <c r="K8" s="900"/>
      <c r="L8" s="899" t="s">
        <v>361</v>
      </c>
      <c r="M8" s="900"/>
      <c r="N8" s="899" t="s">
        <v>362</v>
      </c>
      <c r="O8" s="900"/>
      <c r="P8" s="899" t="s">
        <v>363</v>
      </c>
      <c r="Q8" s="900"/>
      <c r="R8" s="899" t="s">
        <v>364</v>
      </c>
      <c r="S8" s="900"/>
      <c r="T8" s="899" t="s">
        <v>365</v>
      </c>
      <c r="U8" s="900"/>
      <c r="V8" s="899" t="s">
        <v>366</v>
      </c>
      <c r="W8" s="900"/>
    </row>
    <row r="9" spans="2:23" ht="60" customHeight="1" thickBot="1" x14ac:dyDescent="0.3">
      <c r="B9" s="897" t="s">
        <v>308</v>
      </c>
      <c r="C9" s="388" t="s">
        <v>307</v>
      </c>
      <c r="D9" s="895" t="s">
        <v>327</v>
      </c>
      <c r="E9" s="896"/>
      <c r="F9" s="895" t="s">
        <v>327</v>
      </c>
      <c r="G9" s="896"/>
      <c r="H9" s="895" t="s">
        <v>327</v>
      </c>
      <c r="I9" s="896"/>
      <c r="J9" s="895" t="s">
        <v>327</v>
      </c>
      <c r="K9" s="896"/>
      <c r="L9" s="895" t="s">
        <v>327</v>
      </c>
      <c r="M9" s="896"/>
      <c r="N9" s="895" t="s">
        <v>327</v>
      </c>
      <c r="O9" s="896"/>
      <c r="P9" s="895" t="s">
        <v>327</v>
      </c>
      <c r="Q9" s="896"/>
      <c r="R9" s="895" t="s">
        <v>327</v>
      </c>
      <c r="S9" s="896"/>
      <c r="T9" s="895" t="s">
        <v>327</v>
      </c>
      <c r="U9" s="896"/>
      <c r="V9" s="895" t="s">
        <v>327</v>
      </c>
      <c r="W9" s="896"/>
    </row>
    <row r="10" spans="2:23" ht="16.5" thickBot="1" x14ac:dyDescent="0.3">
      <c r="B10" s="898"/>
      <c r="C10" s="389" t="s">
        <v>325</v>
      </c>
      <c r="D10" s="397" t="s">
        <v>272</v>
      </c>
      <c r="E10" s="397" t="s">
        <v>273</v>
      </c>
      <c r="F10" s="397" t="s">
        <v>272</v>
      </c>
      <c r="G10" s="397" t="s">
        <v>273</v>
      </c>
      <c r="H10" s="397" t="s">
        <v>272</v>
      </c>
      <c r="I10" s="397" t="s">
        <v>273</v>
      </c>
      <c r="J10" s="397" t="s">
        <v>272</v>
      </c>
      <c r="K10" s="397" t="s">
        <v>273</v>
      </c>
      <c r="L10" s="397" t="s">
        <v>272</v>
      </c>
      <c r="M10" s="397" t="s">
        <v>273</v>
      </c>
      <c r="N10" s="397" t="s">
        <v>272</v>
      </c>
      <c r="O10" s="397" t="s">
        <v>273</v>
      </c>
      <c r="P10" s="397" t="s">
        <v>272</v>
      </c>
      <c r="Q10" s="397" t="s">
        <v>273</v>
      </c>
      <c r="R10" s="397" t="s">
        <v>272</v>
      </c>
      <c r="S10" s="397" t="s">
        <v>273</v>
      </c>
      <c r="T10" s="397" t="s">
        <v>272</v>
      </c>
      <c r="U10" s="397" t="s">
        <v>273</v>
      </c>
      <c r="V10" s="397" t="s">
        <v>272</v>
      </c>
      <c r="W10" s="397" t="s">
        <v>273</v>
      </c>
    </row>
    <row r="11" spans="2:23" ht="15.75" hidden="1" x14ac:dyDescent="0.25">
      <c r="B11" s="390"/>
      <c r="C11" s="391"/>
      <c r="D11" s="361"/>
      <c r="E11" s="361"/>
      <c r="F11" s="361"/>
      <c r="G11" s="361"/>
      <c r="H11" s="361"/>
      <c r="I11" s="361"/>
      <c r="J11" s="361"/>
      <c r="K11" s="361"/>
      <c r="L11" s="361"/>
      <c r="M11" s="361"/>
      <c r="N11" s="361"/>
      <c r="O11" s="361"/>
      <c r="P11" s="361"/>
      <c r="Q11" s="361"/>
      <c r="R11" s="361"/>
      <c r="S11" s="361"/>
      <c r="T11" s="361"/>
      <c r="U11" s="361"/>
      <c r="V11" s="361"/>
      <c r="W11" s="361"/>
    </row>
    <row r="12" spans="2:23" ht="15" x14ac:dyDescent="0.2">
      <c r="B12" s="392">
        <v>1</v>
      </c>
      <c r="C12" s="393" t="s">
        <v>309</v>
      </c>
      <c r="D12" s="299" t="s">
        <v>272</v>
      </c>
      <c r="E12" s="298"/>
      <c r="F12" s="299" t="s">
        <v>272</v>
      </c>
      <c r="G12" s="485"/>
      <c r="H12" s="299" t="s">
        <v>272</v>
      </c>
      <c r="I12" s="485"/>
      <c r="J12" s="299" t="s">
        <v>272</v>
      </c>
      <c r="K12" s="485"/>
      <c r="L12" s="512"/>
      <c r="M12" s="512"/>
      <c r="N12" s="299"/>
      <c r="O12" s="441"/>
      <c r="P12" s="299"/>
      <c r="Q12" s="441"/>
      <c r="R12" s="299"/>
      <c r="S12" s="441"/>
      <c r="T12" s="299"/>
      <c r="U12" s="441"/>
      <c r="V12" s="299"/>
      <c r="W12" s="441"/>
    </row>
    <row r="13" spans="2:23" ht="15" x14ac:dyDescent="0.2">
      <c r="B13" s="394">
        <v>2</v>
      </c>
      <c r="C13" s="395" t="s">
        <v>310</v>
      </c>
      <c r="D13" s="299" t="s">
        <v>272</v>
      </c>
      <c r="E13" s="298"/>
      <c r="F13" s="299" t="s">
        <v>272</v>
      </c>
      <c r="G13" s="485"/>
      <c r="H13" s="299" t="s">
        <v>272</v>
      </c>
      <c r="I13" s="485"/>
      <c r="J13" s="299" t="s">
        <v>272</v>
      </c>
      <c r="K13" s="485"/>
      <c r="L13" s="512"/>
      <c r="M13" s="512"/>
      <c r="N13" s="299"/>
      <c r="O13" s="441"/>
      <c r="P13" s="299"/>
      <c r="Q13" s="441"/>
      <c r="R13" s="299"/>
      <c r="S13" s="441"/>
      <c r="T13" s="299"/>
      <c r="U13" s="441"/>
      <c r="V13" s="299"/>
      <c r="W13" s="441"/>
    </row>
    <row r="14" spans="2:23" ht="15" x14ac:dyDescent="0.2">
      <c r="B14" s="394">
        <v>3</v>
      </c>
      <c r="C14" s="395" t="s">
        <v>311</v>
      </c>
      <c r="D14" s="299" t="s">
        <v>272</v>
      </c>
      <c r="E14" s="298"/>
      <c r="F14" s="299" t="s">
        <v>272</v>
      </c>
      <c r="G14" s="485"/>
      <c r="H14" s="299" t="s">
        <v>272</v>
      </c>
      <c r="I14" s="485"/>
      <c r="J14" s="299" t="s">
        <v>272</v>
      </c>
      <c r="K14" s="485"/>
      <c r="L14" s="512"/>
      <c r="M14" s="512"/>
      <c r="N14" s="299"/>
      <c r="O14" s="441"/>
      <c r="P14" s="299"/>
      <c r="Q14" s="441"/>
      <c r="R14" s="299"/>
      <c r="S14" s="441"/>
      <c r="T14" s="299"/>
      <c r="U14" s="441"/>
      <c r="V14" s="299"/>
      <c r="W14" s="441"/>
    </row>
    <row r="15" spans="2:23" ht="15" x14ac:dyDescent="0.2">
      <c r="B15" s="394">
        <v>4</v>
      </c>
      <c r="C15" s="395" t="s">
        <v>312</v>
      </c>
      <c r="D15" s="299" t="s">
        <v>272</v>
      </c>
      <c r="E15" s="298"/>
      <c r="F15" s="299" t="s">
        <v>272</v>
      </c>
      <c r="G15" s="485"/>
      <c r="H15" s="299" t="s">
        <v>272</v>
      </c>
      <c r="I15" s="485"/>
      <c r="J15" s="299" t="s">
        <v>272</v>
      </c>
      <c r="K15" s="485"/>
      <c r="L15" s="512"/>
      <c r="M15" s="512"/>
      <c r="N15" s="299"/>
      <c r="O15" s="441"/>
      <c r="P15" s="299"/>
      <c r="Q15" s="441"/>
      <c r="R15" s="299"/>
      <c r="S15" s="441"/>
      <c r="T15" s="299"/>
      <c r="U15" s="441"/>
      <c r="V15" s="299"/>
      <c r="W15" s="441"/>
    </row>
    <row r="16" spans="2:23" ht="15" x14ac:dyDescent="0.2">
      <c r="B16" s="394">
        <v>5</v>
      </c>
      <c r="C16" s="395" t="s">
        <v>313</v>
      </c>
      <c r="D16" s="299" t="s">
        <v>272</v>
      </c>
      <c r="E16" s="298"/>
      <c r="F16" s="299" t="s">
        <v>272</v>
      </c>
      <c r="G16" s="485"/>
      <c r="H16" s="299" t="s">
        <v>272</v>
      </c>
      <c r="I16" s="485"/>
      <c r="J16" s="299" t="s">
        <v>272</v>
      </c>
      <c r="K16" s="485"/>
      <c r="L16" s="512"/>
      <c r="M16" s="512"/>
      <c r="N16" s="299"/>
      <c r="O16" s="441"/>
      <c r="P16" s="299"/>
      <c r="Q16" s="441"/>
      <c r="R16" s="299"/>
      <c r="S16" s="441"/>
      <c r="T16" s="299"/>
      <c r="U16" s="441"/>
      <c r="V16" s="299"/>
      <c r="W16" s="441"/>
    </row>
    <row r="17" spans="2:23" ht="15" x14ac:dyDescent="0.2">
      <c r="B17" s="394">
        <v>6</v>
      </c>
      <c r="C17" s="395" t="s">
        <v>323</v>
      </c>
      <c r="D17" s="299" t="s">
        <v>272</v>
      </c>
      <c r="E17" s="298"/>
      <c r="F17" s="299" t="s">
        <v>272</v>
      </c>
      <c r="G17" s="485"/>
      <c r="H17" s="299" t="s">
        <v>272</v>
      </c>
      <c r="I17" s="485"/>
      <c r="J17" s="299" t="s">
        <v>272</v>
      </c>
      <c r="K17" s="485"/>
      <c r="L17" s="512"/>
      <c r="M17" s="512"/>
      <c r="N17" s="299"/>
      <c r="O17" s="441"/>
      <c r="P17" s="299"/>
      <c r="Q17" s="441"/>
      <c r="R17" s="299"/>
      <c r="S17" s="441"/>
      <c r="T17" s="299"/>
      <c r="U17" s="441"/>
      <c r="V17" s="299"/>
      <c r="W17" s="441"/>
    </row>
    <row r="18" spans="2:23" ht="15" x14ac:dyDescent="0.2">
      <c r="B18" s="394">
        <v>7</v>
      </c>
      <c r="C18" s="395" t="s">
        <v>314</v>
      </c>
      <c r="D18" s="299" t="s">
        <v>272</v>
      </c>
      <c r="E18" s="298"/>
      <c r="F18" s="299" t="s">
        <v>272</v>
      </c>
      <c r="G18" s="485"/>
      <c r="H18" s="299" t="s">
        <v>272</v>
      </c>
      <c r="I18" s="485"/>
      <c r="J18" s="299" t="s">
        <v>272</v>
      </c>
      <c r="K18" s="485"/>
      <c r="L18" s="512"/>
      <c r="M18" s="512"/>
      <c r="N18" s="299"/>
      <c r="O18" s="441"/>
      <c r="P18" s="299"/>
      <c r="Q18" s="441"/>
      <c r="R18" s="299"/>
      <c r="S18" s="441"/>
      <c r="T18" s="299"/>
      <c r="U18" s="441"/>
      <c r="V18" s="299"/>
      <c r="W18" s="441"/>
    </row>
    <row r="19" spans="2:23" ht="30" x14ac:dyDescent="0.2">
      <c r="B19" s="394">
        <v>8</v>
      </c>
      <c r="C19" s="395" t="s">
        <v>315</v>
      </c>
      <c r="D19" s="299" t="s">
        <v>272</v>
      </c>
      <c r="E19" s="298"/>
      <c r="F19" s="299" t="s">
        <v>272</v>
      </c>
      <c r="G19" s="485"/>
      <c r="H19" s="299" t="s">
        <v>272</v>
      </c>
      <c r="I19" s="485"/>
      <c r="J19" s="299" t="s">
        <v>272</v>
      </c>
      <c r="K19" s="485"/>
      <c r="L19" s="512"/>
      <c r="M19" s="512"/>
      <c r="N19" s="299"/>
      <c r="O19" s="441"/>
      <c r="P19" s="299"/>
      <c r="Q19" s="441"/>
      <c r="R19" s="299"/>
      <c r="S19" s="441"/>
      <c r="T19" s="299"/>
      <c r="U19" s="441"/>
      <c r="V19" s="299"/>
      <c r="W19" s="441"/>
    </row>
    <row r="20" spans="2:23" ht="15" x14ac:dyDescent="0.2">
      <c r="B20" s="394">
        <v>9</v>
      </c>
      <c r="C20" s="395" t="s">
        <v>316</v>
      </c>
      <c r="D20" s="299" t="s">
        <v>272</v>
      </c>
      <c r="E20" s="298"/>
      <c r="F20" s="299" t="s">
        <v>272</v>
      </c>
      <c r="G20" s="485"/>
      <c r="H20" s="299" t="s">
        <v>272</v>
      </c>
      <c r="I20" s="485"/>
      <c r="J20" s="299" t="s">
        <v>272</v>
      </c>
      <c r="K20" s="485"/>
      <c r="L20" s="512"/>
      <c r="M20" s="512"/>
      <c r="N20" s="299"/>
      <c r="O20" s="441"/>
      <c r="P20" s="299"/>
      <c r="Q20" s="441"/>
      <c r="R20" s="299"/>
      <c r="S20" s="441"/>
      <c r="T20" s="299"/>
      <c r="U20" s="441"/>
      <c r="V20" s="299"/>
      <c r="W20" s="441"/>
    </row>
    <row r="21" spans="2:23" ht="15" x14ac:dyDescent="0.2">
      <c r="B21" s="394">
        <v>10</v>
      </c>
      <c r="C21" s="395" t="s">
        <v>324</v>
      </c>
      <c r="D21" s="299" t="s">
        <v>272</v>
      </c>
      <c r="E21" s="298"/>
      <c r="F21" s="299" t="s">
        <v>272</v>
      </c>
      <c r="G21" s="485"/>
      <c r="H21" s="299" t="s">
        <v>272</v>
      </c>
      <c r="I21" s="485"/>
      <c r="J21" s="299" t="s">
        <v>272</v>
      </c>
      <c r="K21" s="485"/>
      <c r="L21" s="512"/>
      <c r="M21" s="512"/>
      <c r="N21" s="299"/>
      <c r="O21" s="441"/>
      <c r="P21" s="299"/>
      <c r="Q21" s="441"/>
      <c r="R21" s="299"/>
      <c r="S21" s="441"/>
      <c r="T21" s="299"/>
      <c r="U21" s="441"/>
      <c r="V21" s="299"/>
      <c r="W21" s="441"/>
    </row>
    <row r="22" spans="2:23" ht="15" x14ac:dyDescent="0.2">
      <c r="B22" s="394">
        <v>11</v>
      </c>
      <c r="C22" s="395" t="s">
        <v>370</v>
      </c>
      <c r="D22" s="299" t="s">
        <v>272</v>
      </c>
      <c r="E22" s="298"/>
      <c r="F22" s="299" t="s">
        <v>272</v>
      </c>
      <c r="G22" s="485"/>
      <c r="H22" s="299" t="s">
        <v>272</v>
      </c>
      <c r="I22" s="485"/>
      <c r="J22" s="299" t="s">
        <v>272</v>
      </c>
      <c r="K22" s="485"/>
      <c r="L22" s="512"/>
      <c r="M22" s="512"/>
      <c r="N22" s="299"/>
      <c r="O22" s="441"/>
      <c r="P22" s="299"/>
      <c r="Q22" s="441"/>
      <c r="R22" s="299"/>
      <c r="S22" s="441"/>
      <c r="T22" s="299"/>
      <c r="U22" s="441"/>
      <c r="V22" s="299"/>
      <c r="W22" s="441"/>
    </row>
    <row r="23" spans="2:23" ht="15" x14ac:dyDescent="0.2">
      <c r="B23" s="394">
        <v>12</v>
      </c>
      <c r="C23" s="395" t="s">
        <v>317</v>
      </c>
      <c r="D23" s="299" t="s">
        <v>272</v>
      </c>
      <c r="E23" s="298"/>
      <c r="F23" s="299" t="s">
        <v>272</v>
      </c>
      <c r="G23" s="485"/>
      <c r="H23" s="299" t="s">
        <v>272</v>
      </c>
      <c r="I23" s="485"/>
      <c r="J23" s="299" t="s">
        <v>272</v>
      </c>
      <c r="K23" s="485"/>
      <c r="L23" s="512"/>
      <c r="M23" s="512"/>
      <c r="N23" s="299"/>
      <c r="O23" s="441"/>
      <c r="P23" s="299"/>
      <c r="Q23" s="441"/>
      <c r="R23" s="299"/>
      <c r="S23" s="441"/>
      <c r="T23" s="299"/>
      <c r="U23" s="441"/>
      <c r="V23" s="299"/>
      <c r="W23" s="441"/>
    </row>
    <row r="24" spans="2:23" ht="15" x14ac:dyDescent="0.2">
      <c r="B24" s="394">
        <v>13</v>
      </c>
      <c r="C24" s="395" t="s">
        <v>318</v>
      </c>
      <c r="D24" s="299" t="s">
        <v>272</v>
      </c>
      <c r="E24" s="298"/>
      <c r="F24" s="299" t="s">
        <v>272</v>
      </c>
      <c r="G24" s="485"/>
      <c r="H24" s="299" t="s">
        <v>272</v>
      </c>
      <c r="I24" s="485"/>
      <c r="J24" s="299" t="s">
        <v>272</v>
      </c>
      <c r="K24" s="485"/>
      <c r="L24" s="512"/>
      <c r="M24" s="512"/>
      <c r="N24" s="299"/>
      <c r="O24" s="441"/>
      <c r="P24" s="299"/>
      <c r="Q24" s="441"/>
      <c r="R24" s="299"/>
      <c r="S24" s="441"/>
      <c r="T24" s="299"/>
      <c r="U24" s="441"/>
      <c r="V24" s="299"/>
      <c r="W24" s="441"/>
    </row>
    <row r="25" spans="2:23" ht="15" x14ac:dyDescent="0.2">
      <c r="B25" s="394">
        <v>14</v>
      </c>
      <c r="C25" s="395" t="s">
        <v>319</v>
      </c>
      <c r="D25" s="299" t="s">
        <v>272</v>
      </c>
      <c r="E25" s="298"/>
      <c r="F25" s="299" t="s">
        <v>272</v>
      </c>
      <c r="G25" s="485"/>
      <c r="H25" s="299" t="s">
        <v>272</v>
      </c>
      <c r="I25" s="485"/>
      <c r="J25" s="299" t="s">
        <v>272</v>
      </c>
      <c r="K25" s="485"/>
      <c r="L25" s="512"/>
      <c r="M25" s="512"/>
      <c r="N25" s="299"/>
      <c r="O25" s="441"/>
      <c r="P25" s="299"/>
      <c r="Q25" s="441"/>
      <c r="R25" s="299"/>
      <c r="S25" s="441"/>
      <c r="T25" s="299"/>
      <c r="U25" s="441"/>
      <c r="V25" s="299"/>
      <c r="W25" s="441"/>
    </row>
    <row r="26" spans="2:23" ht="15" x14ac:dyDescent="0.2">
      <c r="B26" s="394">
        <v>15</v>
      </c>
      <c r="C26" s="395" t="s">
        <v>319</v>
      </c>
      <c r="D26" s="299" t="s">
        <v>272</v>
      </c>
      <c r="E26" s="298"/>
      <c r="F26" s="299" t="s">
        <v>272</v>
      </c>
      <c r="G26" s="485"/>
      <c r="H26" s="299" t="s">
        <v>272</v>
      </c>
      <c r="I26" s="485"/>
      <c r="J26" s="299" t="s">
        <v>272</v>
      </c>
      <c r="K26" s="485"/>
      <c r="L26" s="512"/>
      <c r="M26" s="512"/>
      <c r="N26" s="299"/>
      <c r="O26" s="441"/>
      <c r="P26" s="299"/>
      <c r="Q26" s="441"/>
      <c r="R26" s="299"/>
      <c r="S26" s="441"/>
      <c r="T26" s="299"/>
      <c r="U26" s="441"/>
      <c r="V26" s="299"/>
      <c r="W26" s="441"/>
    </row>
    <row r="27" spans="2:23" ht="15" x14ac:dyDescent="0.2">
      <c r="B27" s="394">
        <v>16</v>
      </c>
      <c r="C27" s="395" t="s">
        <v>321</v>
      </c>
      <c r="D27" s="299"/>
      <c r="E27" s="298" t="s">
        <v>273</v>
      </c>
      <c r="F27" s="299"/>
      <c r="G27" s="485" t="s">
        <v>273</v>
      </c>
      <c r="H27" s="299"/>
      <c r="I27" s="485" t="s">
        <v>273</v>
      </c>
      <c r="J27" s="299"/>
      <c r="K27" s="485" t="s">
        <v>273</v>
      </c>
      <c r="L27" s="512"/>
      <c r="M27" s="512"/>
      <c r="N27" s="299"/>
      <c r="O27" s="441"/>
      <c r="P27" s="299"/>
      <c r="Q27" s="441"/>
      <c r="R27" s="299"/>
      <c r="S27" s="441"/>
      <c r="T27" s="299"/>
      <c r="U27" s="441"/>
      <c r="V27" s="299"/>
      <c r="W27" s="441"/>
    </row>
    <row r="28" spans="2:23" ht="15" x14ac:dyDescent="0.2">
      <c r="B28" s="394">
        <v>17</v>
      </c>
      <c r="C28" s="395" t="s">
        <v>320</v>
      </c>
      <c r="D28" s="299" t="s">
        <v>272</v>
      </c>
      <c r="E28" s="298"/>
      <c r="F28" s="299" t="s">
        <v>272</v>
      </c>
      <c r="G28" s="485"/>
      <c r="H28" s="299" t="s">
        <v>272</v>
      </c>
      <c r="I28" s="485"/>
      <c r="J28" s="299" t="s">
        <v>272</v>
      </c>
      <c r="K28" s="485"/>
      <c r="L28" s="512"/>
      <c r="M28" s="512"/>
      <c r="N28" s="299"/>
      <c r="O28" s="441"/>
      <c r="P28" s="299"/>
      <c r="Q28" s="441"/>
      <c r="R28" s="299"/>
      <c r="S28" s="441"/>
      <c r="T28" s="299"/>
      <c r="U28" s="441"/>
      <c r="V28" s="299"/>
      <c r="W28" s="441"/>
    </row>
    <row r="29" spans="2:23" ht="15.75" thickBot="1" x14ac:dyDescent="0.25">
      <c r="B29" s="394">
        <v>18</v>
      </c>
      <c r="C29" s="396" t="s">
        <v>322</v>
      </c>
      <c r="D29" s="299" t="s">
        <v>272</v>
      </c>
      <c r="E29" s="298"/>
      <c r="F29" s="299" t="s">
        <v>272</v>
      </c>
      <c r="G29" s="485"/>
      <c r="H29" s="299" t="s">
        <v>272</v>
      </c>
      <c r="I29" s="485"/>
      <c r="J29" s="299" t="s">
        <v>272</v>
      </c>
      <c r="K29" s="485"/>
      <c r="L29" s="512"/>
      <c r="M29" s="512"/>
      <c r="N29" s="299"/>
      <c r="O29" s="441"/>
      <c r="P29" s="299"/>
      <c r="Q29" s="441"/>
      <c r="R29" s="299"/>
      <c r="S29" s="441"/>
      <c r="T29" s="299"/>
      <c r="U29" s="441"/>
      <c r="V29" s="299"/>
      <c r="W29" s="441"/>
    </row>
    <row r="30" spans="2:23" ht="15.75" thickBot="1" x14ac:dyDescent="0.25">
      <c r="C30" s="385" t="s">
        <v>326</v>
      </c>
      <c r="D30" s="386">
        <f>COUNTIFS(D12:D29,"SI")</f>
        <v>17</v>
      </c>
      <c r="E30" s="387">
        <f>COUNTIFS(E12:E29,"NO")</f>
        <v>1</v>
      </c>
      <c r="F30" s="386">
        <f>COUNTIFS(F12:F29,"SI")</f>
        <v>17</v>
      </c>
      <c r="G30" s="387">
        <f>COUNTIFS(G12:G29,"NO")</f>
        <v>1</v>
      </c>
      <c r="H30" s="386">
        <f>COUNTIFS(H12:H29,"SI")</f>
        <v>17</v>
      </c>
      <c r="I30" s="387">
        <f>COUNTIFS(I12:I29,"NO")</f>
        <v>1</v>
      </c>
      <c r="J30" s="386">
        <f>COUNTIFS(J12:J29,"SI")</f>
        <v>17</v>
      </c>
      <c r="K30" s="387">
        <f>COUNTIFS(K12:K29,"NO")</f>
        <v>1</v>
      </c>
      <c r="L30" s="386">
        <f>COUNTIFS(L12:L29,"SI")</f>
        <v>0</v>
      </c>
      <c r="M30" s="387">
        <f>COUNTIFS(M12:M29,"NO")</f>
        <v>0</v>
      </c>
      <c r="N30" s="386">
        <f>COUNTIFS(N12:N29,"SI")</f>
        <v>0</v>
      </c>
      <c r="O30" s="387">
        <f>COUNTIFS(O12:O29,"NO")</f>
        <v>0</v>
      </c>
      <c r="P30" s="386">
        <f>COUNTIFS(P12:P29,"SI")</f>
        <v>0</v>
      </c>
      <c r="Q30" s="387">
        <f>COUNTIFS(Q12:Q29,"NO")</f>
        <v>0</v>
      </c>
      <c r="R30" s="386">
        <f>COUNTIFS(R12:R29,"SI")</f>
        <v>0</v>
      </c>
      <c r="S30" s="387">
        <f>COUNTIFS(S12:S29,"NO")</f>
        <v>0</v>
      </c>
      <c r="T30" s="386">
        <f>COUNTIFS(T12:T29,"SI")</f>
        <v>0</v>
      </c>
      <c r="U30" s="387">
        <f>COUNTIFS(U12:U29,"NO")</f>
        <v>0</v>
      </c>
      <c r="V30" s="386">
        <f>COUNTIFS(V12:V29,"SI")</f>
        <v>0</v>
      </c>
      <c r="W30" s="387">
        <f>COUNTIFS(W12:W29,"NO")</f>
        <v>0</v>
      </c>
    </row>
    <row r="31" spans="2:23" ht="15" x14ac:dyDescent="0.2">
      <c r="C31" s="362"/>
      <c r="D31" s="2"/>
      <c r="E31" s="2"/>
      <c r="F31" s="2"/>
      <c r="G31" s="2"/>
      <c r="H31" s="2"/>
      <c r="I31" s="2"/>
      <c r="J31" s="2"/>
      <c r="K31" s="2"/>
      <c r="L31" s="2"/>
      <c r="M31" s="2"/>
      <c r="N31" s="2"/>
      <c r="O31" s="2"/>
      <c r="P31" s="2"/>
      <c r="Q31" s="2"/>
      <c r="R31" s="2"/>
      <c r="S31" s="2"/>
      <c r="T31" s="2"/>
      <c r="U31" s="2"/>
      <c r="V31" s="2"/>
      <c r="W31" s="2"/>
    </row>
    <row r="32" spans="2:23" ht="13.5" thickBot="1" x14ac:dyDescent="0.25"/>
    <row r="33" spans="3:23" ht="15" x14ac:dyDescent="0.2">
      <c r="C33" s="521" t="s">
        <v>502</v>
      </c>
      <c r="D33" s="444">
        <f>+D30</f>
        <v>17</v>
      </c>
      <c r="E33" s="444"/>
      <c r="F33" s="444">
        <f t="shared" ref="F33:V33" si="0">+F30</f>
        <v>17</v>
      </c>
      <c r="G33" s="444"/>
      <c r="H33" s="444">
        <f t="shared" si="0"/>
        <v>17</v>
      </c>
      <c r="I33" s="444"/>
      <c r="J33" s="444">
        <f t="shared" si="0"/>
        <v>17</v>
      </c>
      <c r="K33" s="444"/>
      <c r="L33" s="444">
        <f t="shared" si="0"/>
        <v>0</v>
      </c>
      <c r="M33" s="444"/>
      <c r="N33" s="444">
        <f t="shared" si="0"/>
        <v>0</v>
      </c>
      <c r="O33" s="444"/>
      <c r="P33" s="444">
        <f t="shared" si="0"/>
        <v>0</v>
      </c>
      <c r="Q33" s="444"/>
      <c r="R33" s="444">
        <f t="shared" si="0"/>
        <v>0</v>
      </c>
      <c r="S33" s="444"/>
      <c r="T33" s="444">
        <f t="shared" si="0"/>
        <v>0</v>
      </c>
      <c r="U33" s="444"/>
      <c r="V33" s="444">
        <f t="shared" si="0"/>
        <v>0</v>
      </c>
      <c r="W33" s="444"/>
    </row>
    <row r="34" spans="3:23" ht="15" x14ac:dyDescent="0.25">
      <c r="C34" s="443" t="s">
        <v>357</v>
      </c>
      <c r="D34" s="443" t="str">
        <f>IF(D$30&lt;1,"",IF(D$30&lt;=5,"Moderado",IF(D$30&lt;=11,"Mayor",IF(D$30&lt;=18,"Catastrofico",0))))</f>
        <v>Catastrofico</v>
      </c>
      <c r="E34" s="443"/>
      <c r="F34" s="443" t="str">
        <f t="shared" ref="F34:W34" si="1">IF(F$30&lt;1,"",IF(F$30&lt;=5,"Moderado",IF(F$30&lt;=11,"Mayor",IF(F$30&lt;=18,"Catastrofico",0))))</f>
        <v>Catastrofico</v>
      </c>
      <c r="G34" s="443"/>
      <c r="H34" s="443" t="str">
        <f t="shared" si="1"/>
        <v>Catastrofico</v>
      </c>
      <c r="I34" s="443"/>
      <c r="J34" s="443" t="str">
        <f t="shared" si="1"/>
        <v>Catastrofico</v>
      </c>
      <c r="K34" s="443"/>
      <c r="L34" s="443" t="str">
        <f t="shared" si="1"/>
        <v/>
      </c>
      <c r="M34" s="443" t="str">
        <f t="shared" si="1"/>
        <v/>
      </c>
      <c r="N34" s="443" t="str">
        <f t="shared" si="1"/>
        <v/>
      </c>
      <c r="O34" s="443" t="str">
        <f t="shared" si="1"/>
        <v/>
      </c>
      <c r="P34" s="443" t="str">
        <f t="shared" si="1"/>
        <v/>
      </c>
      <c r="Q34" s="443" t="str">
        <f t="shared" si="1"/>
        <v/>
      </c>
      <c r="R34" s="443" t="str">
        <f t="shared" si="1"/>
        <v/>
      </c>
      <c r="S34" s="443" t="str">
        <f t="shared" si="1"/>
        <v/>
      </c>
      <c r="T34" s="443" t="str">
        <f t="shared" si="1"/>
        <v/>
      </c>
      <c r="U34" s="443" t="str">
        <f t="shared" si="1"/>
        <v/>
      </c>
      <c r="V34" s="443" t="str">
        <f t="shared" si="1"/>
        <v/>
      </c>
      <c r="W34" s="443" t="str">
        <f t="shared" si="1"/>
        <v/>
      </c>
    </row>
    <row r="35" spans="3:23" ht="15" x14ac:dyDescent="0.2">
      <c r="C35" s="362"/>
    </row>
  </sheetData>
  <sheetProtection sheet="1" objects="1" scenarios="1"/>
  <mergeCells count="31">
    <mergeCell ref="T8:U8"/>
    <mergeCell ref="T9:U9"/>
    <mergeCell ref="V8:W8"/>
    <mergeCell ref="V9:W9"/>
    <mergeCell ref="B6:W6"/>
    <mergeCell ref="N8:O8"/>
    <mergeCell ref="N9:O9"/>
    <mergeCell ref="P8:Q8"/>
    <mergeCell ref="P9:Q9"/>
    <mergeCell ref="R8:S8"/>
    <mergeCell ref="R9:S9"/>
    <mergeCell ref="H8:I8"/>
    <mergeCell ref="H9:I9"/>
    <mergeCell ref="J8:K8"/>
    <mergeCell ref="J9:K9"/>
    <mergeCell ref="L8:M8"/>
    <mergeCell ref="L9:M9"/>
    <mergeCell ref="B9:B10"/>
    <mergeCell ref="D9:E9"/>
    <mergeCell ref="D8:E8"/>
    <mergeCell ref="F8:G8"/>
    <mergeCell ref="F9:G9"/>
    <mergeCell ref="C1:C4"/>
    <mergeCell ref="D1:U1"/>
    <mergeCell ref="V1:W1"/>
    <mergeCell ref="D2:U2"/>
    <mergeCell ref="V2:W2"/>
    <mergeCell ref="D3:U3"/>
    <mergeCell ref="V3:W3"/>
    <mergeCell ref="D4:U4"/>
    <mergeCell ref="V4:W4"/>
  </mergeCells>
  <dataValidations count="2">
    <dataValidation type="list" allowBlank="1" showInputMessage="1" showErrorMessage="1" sqref="V12:V29 L12:L29 T12:T29 R12:R29 P12:P29 N12:N29 F12:F29 D12:D29 J12:J29 H12:H29">
      <formula1>$D$10:$D$11</formula1>
    </dataValidation>
    <dataValidation type="list" allowBlank="1" showInputMessage="1" showErrorMessage="1" sqref="E12:E29 M12:M29 U12:U29 S12:S29 Q12:Q29 O12:O29 K12:K29 I12:I29 G12:G29 W12:W29">
      <formula1>$E$10:$E$11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P40"/>
  <sheetViews>
    <sheetView topLeftCell="A19" zoomScale="55" zoomScaleNormal="55" workbookViewId="0">
      <selection activeCell="D8" sqref="D8:G8"/>
    </sheetView>
  </sheetViews>
  <sheetFormatPr baseColWidth="10" defaultColWidth="11.42578125" defaultRowHeight="12.75" x14ac:dyDescent="0.2"/>
  <cols>
    <col min="1" max="1" width="6.7109375" customWidth="1"/>
    <col min="2" max="2" width="34.7109375" customWidth="1"/>
    <col min="3" max="3" width="8.5703125" customWidth="1"/>
    <col min="4" max="7" width="45.85546875" customWidth="1"/>
    <col min="8" max="8" width="25.5703125" customWidth="1"/>
    <col min="9" max="9" width="15.28515625" customWidth="1"/>
  </cols>
  <sheetData>
    <row r="2" spans="2:16" x14ac:dyDescent="0.2">
      <c r="D2" s="1"/>
      <c r="E2" s="1"/>
      <c r="F2" s="1"/>
      <c r="G2" s="1"/>
      <c r="H2" s="1"/>
    </row>
    <row r="3" spans="2:16" x14ac:dyDescent="0.2">
      <c r="D3" s="1"/>
      <c r="E3" s="1"/>
      <c r="F3" s="1"/>
      <c r="G3" s="1"/>
      <c r="H3" s="1"/>
    </row>
    <row r="4" spans="2:16" x14ac:dyDescent="0.2">
      <c r="D4" s="1"/>
      <c r="E4" s="1"/>
      <c r="F4" s="1"/>
      <c r="G4" s="1"/>
      <c r="H4" s="1"/>
    </row>
    <row r="5" spans="2:16" ht="24.75" customHeight="1" x14ac:dyDescent="0.3">
      <c r="B5" s="923"/>
      <c r="C5" s="923"/>
      <c r="D5" s="924" t="s">
        <v>69</v>
      </c>
      <c r="E5" s="924"/>
      <c r="F5" s="924"/>
      <c r="G5" s="924"/>
      <c r="H5" s="36" t="s">
        <v>487</v>
      </c>
    </row>
    <row r="6" spans="2:16" ht="24.75" customHeight="1" x14ac:dyDescent="0.3">
      <c r="B6" s="923"/>
      <c r="C6" s="923"/>
      <c r="D6" s="924" t="s">
        <v>59</v>
      </c>
      <c r="E6" s="924"/>
      <c r="F6" s="924"/>
      <c r="G6" s="924"/>
      <c r="H6" s="36" t="s">
        <v>223</v>
      </c>
    </row>
    <row r="7" spans="2:16" ht="24.75" customHeight="1" x14ac:dyDescent="0.3">
      <c r="B7" s="923"/>
      <c r="C7" s="923"/>
      <c r="D7" s="924" t="s">
        <v>60</v>
      </c>
      <c r="E7" s="924"/>
      <c r="F7" s="924"/>
      <c r="G7" s="924"/>
      <c r="H7" s="37" t="s">
        <v>485</v>
      </c>
    </row>
    <row r="8" spans="2:16" ht="24.75" customHeight="1" x14ac:dyDescent="0.3">
      <c r="B8" s="923"/>
      <c r="C8" s="923"/>
      <c r="D8" s="924" t="s">
        <v>488</v>
      </c>
      <c r="E8" s="924"/>
      <c r="F8" s="924"/>
      <c r="G8" s="924"/>
      <c r="H8" s="513" t="s">
        <v>61</v>
      </c>
    </row>
    <row r="9" spans="2:16" ht="14.25" customHeight="1" thickBot="1" x14ac:dyDescent="0.25">
      <c r="B9" s="16"/>
      <c r="C9" s="17"/>
      <c r="D9" s="18"/>
      <c r="E9" s="18"/>
      <c r="F9" s="18"/>
      <c r="G9" s="18"/>
      <c r="H9" s="18"/>
      <c r="M9" s="2" t="s">
        <v>305</v>
      </c>
    </row>
    <row r="10" spans="2:16" ht="34.5" customHeight="1" thickBot="1" x14ac:dyDescent="0.25">
      <c r="B10" s="919" t="s">
        <v>1</v>
      </c>
      <c r="C10" s="920"/>
      <c r="D10" s="913" t="s">
        <v>2</v>
      </c>
      <c r="E10" s="914"/>
      <c r="F10" s="915"/>
      <c r="G10" s="350"/>
      <c r="H10" s="350"/>
      <c r="M10" s="925">
        <v>5</v>
      </c>
      <c r="N10" s="926"/>
      <c r="O10" s="926"/>
      <c r="P10" s="927"/>
    </row>
    <row r="11" spans="2:16" ht="18.75" thickBot="1" x14ac:dyDescent="0.25">
      <c r="B11" s="921"/>
      <c r="C11" s="922"/>
      <c r="D11" s="3" t="s">
        <v>54</v>
      </c>
      <c r="E11" s="19" t="s">
        <v>55</v>
      </c>
      <c r="F11" s="19" t="s">
        <v>56</v>
      </c>
      <c r="M11" s="925">
        <v>10</v>
      </c>
      <c r="N11" s="928"/>
      <c r="O11" s="928"/>
      <c r="P11" s="929"/>
    </row>
    <row r="12" spans="2:16" ht="27" thickBot="1" x14ac:dyDescent="0.25">
      <c r="B12" s="310"/>
      <c r="C12" s="311"/>
      <c r="D12" s="19">
        <v>7</v>
      </c>
      <c r="E12" s="19">
        <v>11</v>
      </c>
      <c r="F12" s="342">
        <v>13</v>
      </c>
      <c r="G12" s="330"/>
      <c r="H12" s="330"/>
      <c r="M12" s="925">
        <v>20</v>
      </c>
      <c r="N12" s="928"/>
      <c r="O12" s="928"/>
      <c r="P12" s="929"/>
    </row>
    <row r="13" spans="2:16" ht="20.25" customHeight="1" thickBot="1" x14ac:dyDescent="0.25">
      <c r="B13" s="916" t="s">
        <v>283</v>
      </c>
      <c r="C13" s="916">
        <v>1</v>
      </c>
      <c r="D13" s="334">
        <f>+C13*$D$12</f>
        <v>7</v>
      </c>
      <c r="E13" s="335">
        <f>+C13*$E$12</f>
        <v>11</v>
      </c>
      <c r="F13" s="336">
        <f>+C13*F$12</f>
        <v>13</v>
      </c>
      <c r="G13" s="331"/>
      <c r="H13" s="55" t="s">
        <v>26</v>
      </c>
      <c r="I13" s="56" t="s">
        <v>110</v>
      </c>
    </row>
    <row r="14" spans="2:16" ht="51.75" customHeight="1" thickBot="1" x14ac:dyDescent="0.25">
      <c r="B14" s="917"/>
      <c r="C14" s="917"/>
      <c r="D14" s="337" t="s">
        <v>291</v>
      </c>
      <c r="E14" s="26" t="s">
        <v>295</v>
      </c>
      <c r="F14" s="32" t="s">
        <v>292</v>
      </c>
      <c r="G14" s="332"/>
      <c r="H14" s="312"/>
      <c r="I14" s="312"/>
      <c r="M14" s="925">
        <v>7</v>
      </c>
      <c r="N14" s="925">
        <v>11</v>
      </c>
      <c r="O14" s="925">
        <v>13</v>
      </c>
    </row>
    <row r="15" spans="2:16" ht="20.25" customHeight="1" x14ac:dyDescent="0.2">
      <c r="B15" s="917"/>
      <c r="C15" s="917"/>
      <c r="D15" s="338" t="s">
        <v>24</v>
      </c>
      <c r="E15" s="20" t="s">
        <v>24</v>
      </c>
      <c r="F15" s="33"/>
      <c r="G15" s="333"/>
      <c r="H15" s="902" t="s">
        <v>111</v>
      </c>
      <c r="I15" s="351" t="s">
        <v>143</v>
      </c>
      <c r="M15" s="926"/>
      <c r="N15" s="928"/>
      <c r="O15" s="928"/>
    </row>
    <row r="16" spans="2:16" ht="20.25" customHeight="1" x14ac:dyDescent="0.2">
      <c r="B16" s="917"/>
      <c r="C16" s="917"/>
      <c r="D16" s="339"/>
      <c r="E16" s="27"/>
      <c r="F16" s="33" t="s">
        <v>33</v>
      </c>
      <c r="G16" s="333"/>
      <c r="H16" s="903"/>
      <c r="I16" s="352" t="s">
        <v>144</v>
      </c>
      <c r="M16" s="926"/>
      <c r="N16" s="928"/>
      <c r="O16" s="928"/>
    </row>
    <row r="17" spans="2:15" ht="38.25" customHeight="1" thickBot="1" x14ac:dyDescent="0.25">
      <c r="B17" s="918"/>
      <c r="C17" s="918"/>
      <c r="D17" s="340"/>
      <c r="E17" s="28"/>
      <c r="F17" s="343"/>
      <c r="G17" s="333"/>
      <c r="H17" s="904"/>
      <c r="I17" s="352" t="s">
        <v>145</v>
      </c>
      <c r="M17" s="927"/>
      <c r="N17" s="929"/>
      <c r="O17" s="929"/>
    </row>
    <row r="18" spans="2:15" ht="20.25" customHeight="1" x14ac:dyDescent="0.2">
      <c r="B18" s="916" t="s">
        <v>284</v>
      </c>
      <c r="C18" s="916">
        <v>2</v>
      </c>
      <c r="D18" s="341">
        <f>+C18*$D$12</f>
        <v>14</v>
      </c>
      <c r="E18" s="347">
        <f>+C18*$E$12</f>
        <v>22</v>
      </c>
      <c r="F18" s="323">
        <f>+C18*F$12</f>
        <v>26</v>
      </c>
      <c r="G18" s="331"/>
      <c r="H18" s="905" t="s">
        <v>170</v>
      </c>
      <c r="I18" s="353" t="s">
        <v>146</v>
      </c>
    </row>
    <row r="19" spans="2:15" ht="35.25" customHeight="1" x14ac:dyDescent="0.2">
      <c r="B19" s="917"/>
      <c r="C19" s="917"/>
      <c r="D19" s="337" t="s">
        <v>290</v>
      </c>
      <c r="E19" s="320" t="s">
        <v>298</v>
      </c>
      <c r="F19" s="325" t="s">
        <v>301</v>
      </c>
      <c r="G19" s="332"/>
      <c r="H19" s="906"/>
      <c r="I19" s="353" t="s">
        <v>147</v>
      </c>
    </row>
    <row r="20" spans="2:15" ht="20.25" customHeight="1" x14ac:dyDescent="0.2">
      <c r="B20" s="917"/>
      <c r="C20" s="917"/>
      <c r="D20" s="338" t="s">
        <v>24</v>
      </c>
      <c r="E20" s="320" t="s">
        <v>24</v>
      </c>
      <c r="F20" s="325"/>
      <c r="G20" s="333"/>
      <c r="H20" s="906"/>
      <c r="I20" s="353" t="s">
        <v>148</v>
      </c>
    </row>
    <row r="21" spans="2:15" ht="20.25" customHeight="1" x14ac:dyDescent="0.2">
      <c r="B21" s="917"/>
      <c r="C21" s="917"/>
      <c r="D21" s="339"/>
      <c r="E21" s="320"/>
      <c r="F21" s="325" t="s">
        <v>33</v>
      </c>
      <c r="G21" s="333"/>
      <c r="H21" s="906"/>
      <c r="I21" s="353" t="s">
        <v>149</v>
      </c>
    </row>
    <row r="22" spans="2:15" ht="53.25" customHeight="1" thickBot="1" x14ac:dyDescent="0.25">
      <c r="B22" s="918"/>
      <c r="C22" s="918"/>
      <c r="D22" s="340"/>
      <c r="E22" s="320"/>
      <c r="F22" s="326"/>
      <c r="G22" s="333"/>
      <c r="H22" s="906"/>
      <c r="I22" s="353" t="s">
        <v>150</v>
      </c>
    </row>
    <row r="23" spans="2:15" ht="20.25" customHeight="1" x14ac:dyDescent="0.2">
      <c r="B23" s="916" t="s">
        <v>285</v>
      </c>
      <c r="C23" s="916">
        <v>3</v>
      </c>
      <c r="D23" s="319">
        <f>+C23*$D$12</f>
        <v>21</v>
      </c>
      <c r="E23" s="323">
        <f>+C23*$E$12</f>
        <v>33</v>
      </c>
      <c r="F23" s="327">
        <f>+C23*F$12</f>
        <v>39</v>
      </c>
      <c r="G23" s="331"/>
      <c r="H23" s="907" t="s">
        <v>204</v>
      </c>
      <c r="I23" s="354" t="s">
        <v>151</v>
      </c>
    </row>
    <row r="24" spans="2:15" ht="33.75" customHeight="1" x14ac:dyDescent="0.2">
      <c r="B24" s="917"/>
      <c r="C24" s="917"/>
      <c r="D24" s="320" t="s">
        <v>296</v>
      </c>
      <c r="E24" s="317" t="s">
        <v>300</v>
      </c>
      <c r="F24" s="328" t="s">
        <v>293</v>
      </c>
      <c r="G24" s="332"/>
      <c r="H24" s="908"/>
      <c r="I24" s="354" t="s">
        <v>152</v>
      </c>
    </row>
    <row r="25" spans="2:15" ht="20.25" customHeight="1" x14ac:dyDescent="0.2">
      <c r="B25" s="917"/>
      <c r="C25" s="917"/>
      <c r="D25" s="321" t="s">
        <v>33</v>
      </c>
      <c r="E25" s="317" t="s">
        <v>33</v>
      </c>
      <c r="F25" s="328" t="s">
        <v>33</v>
      </c>
      <c r="G25" s="333"/>
      <c r="H25" s="908"/>
      <c r="I25" s="354" t="s">
        <v>153</v>
      </c>
    </row>
    <row r="26" spans="2:15" ht="20.25" customHeight="1" x14ac:dyDescent="0.2">
      <c r="B26" s="917"/>
      <c r="C26" s="917"/>
      <c r="D26" s="321" t="s">
        <v>23</v>
      </c>
      <c r="E26" s="317" t="s">
        <v>23</v>
      </c>
      <c r="F26" s="328" t="s">
        <v>23</v>
      </c>
      <c r="G26" s="333"/>
      <c r="H26" s="909"/>
      <c r="I26" s="354" t="s">
        <v>154</v>
      </c>
    </row>
    <row r="27" spans="2:15" ht="56.25" customHeight="1" thickBot="1" x14ac:dyDescent="0.25">
      <c r="B27" s="918"/>
      <c r="C27" s="918"/>
      <c r="D27" s="322" t="s">
        <v>47</v>
      </c>
      <c r="E27" s="318" t="s">
        <v>47</v>
      </c>
      <c r="F27" s="328" t="s">
        <v>47</v>
      </c>
      <c r="G27" s="333"/>
      <c r="H27" s="910" t="s">
        <v>203</v>
      </c>
      <c r="I27" s="355" t="s">
        <v>155</v>
      </c>
    </row>
    <row r="28" spans="2:15" ht="20.25" customHeight="1" x14ac:dyDescent="0.2">
      <c r="B28" s="916" t="s">
        <v>286</v>
      </c>
      <c r="C28" s="916">
        <v>4</v>
      </c>
      <c r="D28" s="315">
        <f>+C28*$D$12</f>
        <v>28</v>
      </c>
      <c r="E28" s="344">
        <f>+C28*$E$12</f>
        <v>44</v>
      </c>
      <c r="F28" s="327">
        <f>+C28*F$12</f>
        <v>52</v>
      </c>
      <c r="G28" s="331"/>
      <c r="H28" s="911"/>
      <c r="I28" s="355" t="s">
        <v>156</v>
      </c>
      <c r="K28" s="348"/>
      <c r="L28" s="309"/>
    </row>
    <row r="29" spans="2:15" ht="38.25" customHeight="1" thickBot="1" x14ac:dyDescent="0.25">
      <c r="B29" s="917"/>
      <c r="C29" s="917"/>
      <c r="D29" s="313" t="s">
        <v>288</v>
      </c>
      <c r="E29" s="345" t="s">
        <v>299</v>
      </c>
      <c r="F29" s="328" t="s">
        <v>294</v>
      </c>
      <c r="G29" s="332"/>
      <c r="H29" s="912"/>
      <c r="I29" s="356" t="s">
        <v>157</v>
      </c>
      <c r="K29" s="349"/>
      <c r="L29" s="309"/>
    </row>
    <row r="30" spans="2:15" ht="20.25" customHeight="1" x14ac:dyDescent="0.2">
      <c r="B30" s="917"/>
      <c r="C30" s="917"/>
      <c r="D30" s="315" t="s">
        <v>33</v>
      </c>
      <c r="E30" s="346" t="s">
        <v>33</v>
      </c>
      <c r="F30" s="328" t="s">
        <v>33</v>
      </c>
      <c r="G30" s="333"/>
      <c r="H30" s="333"/>
      <c r="K30" s="349"/>
      <c r="L30" s="309"/>
    </row>
    <row r="31" spans="2:15" ht="20.25" customHeight="1" x14ac:dyDescent="0.2">
      <c r="B31" s="917"/>
      <c r="C31" s="917"/>
      <c r="D31" s="315" t="s">
        <v>23</v>
      </c>
      <c r="E31" s="346" t="s">
        <v>23</v>
      </c>
      <c r="F31" s="328" t="s">
        <v>23</v>
      </c>
      <c r="G31" s="333"/>
      <c r="H31" s="333"/>
      <c r="K31" s="348"/>
      <c r="L31" s="309"/>
    </row>
    <row r="32" spans="2:15" ht="42.75" customHeight="1" thickBot="1" x14ac:dyDescent="0.25">
      <c r="B32" s="918"/>
      <c r="C32" s="918"/>
      <c r="D32" s="316" t="s">
        <v>47</v>
      </c>
      <c r="E32" s="308" t="s">
        <v>47</v>
      </c>
      <c r="F32" s="329" t="s">
        <v>47</v>
      </c>
      <c r="G32" s="333"/>
      <c r="H32" s="333"/>
      <c r="K32" s="348"/>
      <c r="L32" s="309"/>
    </row>
    <row r="33" spans="2:12" ht="20.25" customHeight="1" x14ac:dyDescent="0.2">
      <c r="B33" s="916" t="s">
        <v>287</v>
      </c>
      <c r="C33" s="916">
        <v>5</v>
      </c>
      <c r="D33" s="314">
        <f>+C33*$D$12</f>
        <v>35</v>
      </c>
      <c r="E33" s="25">
        <f>+C33*$E$12</f>
        <v>55</v>
      </c>
      <c r="F33" s="324">
        <f>+C33*F$12</f>
        <v>65</v>
      </c>
      <c r="G33" s="331"/>
      <c r="H33" s="331"/>
      <c r="K33" s="348"/>
      <c r="L33" s="309"/>
    </row>
    <row r="34" spans="2:12" ht="27.75" customHeight="1" x14ac:dyDescent="0.2">
      <c r="B34" s="917"/>
      <c r="C34" s="917"/>
      <c r="D34" s="315" t="s">
        <v>297</v>
      </c>
      <c r="E34" s="22" t="s">
        <v>289</v>
      </c>
      <c r="F34" s="23" t="s">
        <v>302</v>
      </c>
      <c r="G34" s="332"/>
      <c r="H34" s="332"/>
      <c r="K34" s="348"/>
      <c r="L34" s="309"/>
    </row>
    <row r="35" spans="2:12" ht="20.25" customHeight="1" x14ac:dyDescent="0.2">
      <c r="B35" s="917"/>
      <c r="C35" s="917"/>
      <c r="D35" s="315" t="s">
        <v>33</v>
      </c>
      <c r="E35" s="21" t="s">
        <v>33</v>
      </c>
      <c r="F35" s="30" t="s">
        <v>23</v>
      </c>
      <c r="G35" s="333"/>
      <c r="H35" s="333"/>
      <c r="K35" s="348"/>
      <c r="L35" s="309"/>
    </row>
    <row r="36" spans="2:12" ht="20.25" customHeight="1" x14ac:dyDescent="0.2">
      <c r="B36" s="917"/>
      <c r="C36" s="917"/>
      <c r="D36" s="315" t="s">
        <v>23</v>
      </c>
      <c r="E36" s="21" t="s">
        <v>23</v>
      </c>
      <c r="F36" s="30" t="s">
        <v>33</v>
      </c>
      <c r="G36" s="333"/>
      <c r="H36" s="333"/>
      <c r="K36" s="348"/>
      <c r="L36" s="309"/>
    </row>
    <row r="37" spans="2:12" ht="39.75" customHeight="1" thickBot="1" x14ac:dyDescent="0.25">
      <c r="B37" s="918"/>
      <c r="C37" s="918"/>
      <c r="D37" s="316" t="s">
        <v>47</v>
      </c>
      <c r="E37" s="29" t="s">
        <v>47</v>
      </c>
      <c r="F37" s="31" t="s">
        <v>47</v>
      </c>
      <c r="G37" s="333"/>
      <c r="H37" s="333"/>
      <c r="K37" s="348"/>
      <c r="L37" s="309"/>
    </row>
    <row r="40" spans="2:12" ht="18" x14ac:dyDescent="0.25">
      <c r="B40" s="359" t="s">
        <v>306</v>
      </c>
    </row>
  </sheetData>
  <mergeCells count="27">
    <mergeCell ref="M10:P10"/>
    <mergeCell ref="M11:P11"/>
    <mergeCell ref="M12:P12"/>
    <mergeCell ref="M14:M17"/>
    <mergeCell ref="N14:N17"/>
    <mergeCell ref="O14:O17"/>
    <mergeCell ref="B5:C8"/>
    <mergeCell ref="D5:G5"/>
    <mergeCell ref="D6:G6"/>
    <mergeCell ref="D7:G7"/>
    <mergeCell ref="D8:G8"/>
    <mergeCell ref="C18:C22"/>
    <mergeCell ref="B33:B37"/>
    <mergeCell ref="C33:C37"/>
    <mergeCell ref="B10:C11"/>
    <mergeCell ref="B13:B17"/>
    <mergeCell ref="C13:C17"/>
    <mergeCell ref="B18:B22"/>
    <mergeCell ref="B23:B27"/>
    <mergeCell ref="C23:C27"/>
    <mergeCell ref="B28:B32"/>
    <mergeCell ref="C28:C32"/>
    <mergeCell ref="H15:H17"/>
    <mergeCell ref="H18:H22"/>
    <mergeCell ref="H23:H26"/>
    <mergeCell ref="H27:H29"/>
    <mergeCell ref="D10:F10"/>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pageSetUpPr fitToPage="1"/>
  </sheetPr>
  <dimension ref="A1:AE134"/>
  <sheetViews>
    <sheetView topLeftCell="K35" zoomScale="50" zoomScaleNormal="50" workbookViewId="0">
      <selection activeCell="R35" sqref="R35"/>
    </sheetView>
  </sheetViews>
  <sheetFormatPr baseColWidth="10" defaultColWidth="11.42578125" defaultRowHeight="18" x14ac:dyDescent="0.25"/>
  <cols>
    <col min="1" max="1" width="6.28515625" style="114" customWidth="1"/>
    <col min="2" max="2" width="17.7109375" style="114" customWidth="1"/>
    <col min="3" max="3" width="31.85546875" style="114" customWidth="1"/>
    <col min="4" max="4" width="18.5703125" style="114" customWidth="1"/>
    <col min="5" max="5" width="17.140625" style="114" customWidth="1"/>
    <col min="6" max="6" width="31" style="114" customWidth="1"/>
    <col min="7" max="7" width="21.42578125" style="114" customWidth="1"/>
    <col min="8" max="8" width="44.7109375" style="114" customWidth="1"/>
    <col min="9" max="10" width="5.7109375" style="114" customWidth="1"/>
    <col min="11" max="17" width="31.7109375" style="114" customWidth="1"/>
    <col min="18" max="18" width="27.28515625" style="115" customWidth="1"/>
    <col min="19" max="20" width="23.28515625" style="115" customWidth="1"/>
    <col min="21" max="21" width="21" style="114" hidden="1" customWidth="1"/>
    <col min="22" max="24" width="15.85546875" style="114" customWidth="1"/>
    <col min="25" max="25" width="32.7109375" style="114" customWidth="1"/>
    <col min="26" max="26" width="19.5703125" style="114" customWidth="1"/>
    <col min="27" max="27" width="27" style="114" customWidth="1"/>
    <col min="28" max="29" width="0" style="114" hidden="1" customWidth="1"/>
    <col min="30" max="16384" width="11.42578125" style="114"/>
  </cols>
  <sheetData>
    <row r="1" spans="2:27" ht="1.5" customHeight="1" x14ac:dyDescent="0.25"/>
    <row r="2" spans="2:27" ht="1.5" customHeight="1" x14ac:dyDescent="0.25">
      <c r="B2" s="116"/>
      <c r="C2" s="116"/>
      <c r="D2" s="116"/>
      <c r="E2" s="116"/>
      <c r="F2" s="116"/>
      <c r="G2" s="116"/>
      <c r="H2" s="116"/>
      <c r="I2" s="116"/>
      <c r="J2" s="116"/>
      <c r="K2" s="116"/>
      <c r="L2" s="116"/>
      <c r="M2" s="116"/>
      <c r="N2" s="116"/>
      <c r="O2" s="116"/>
      <c r="P2" s="116"/>
      <c r="Q2" s="116"/>
      <c r="R2" s="117"/>
      <c r="S2" s="117"/>
      <c r="T2" s="117"/>
      <c r="U2" s="116"/>
    </row>
    <row r="3" spans="2:27" ht="1.5" customHeight="1" x14ac:dyDescent="0.25">
      <c r="B3" s="116"/>
      <c r="C3" s="116"/>
      <c r="D3" s="116"/>
      <c r="E3" s="116"/>
      <c r="F3" s="116"/>
      <c r="G3" s="116"/>
      <c r="H3" s="116"/>
      <c r="I3" s="116"/>
      <c r="J3" s="116"/>
      <c r="K3" s="116"/>
      <c r="L3" s="116"/>
      <c r="M3" s="116"/>
      <c r="N3" s="116"/>
      <c r="O3" s="116"/>
      <c r="P3" s="116"/>
      <c r="Q3" s="116"/>
      <c r="R3" s="117"/>
      <c r="S3" s="117"/>
      <c r="T3" s="117"/>
      <c r="U3" s="116"/>
    </row>
    <row r="4" spans="2:27" ht="1.5" customHeight="1" x14ac:dyDescent="0.25">
      <c r="B4" s="116"/>
      <c r="C4" s="116"/>
      <c r="D4" s="116"/>
      <c r="E4" s="116"/>
      <c r="F4" s="116"/>
      <c r="G4" s="116"/>
      <c r="H4" s="116"/>
      <c r="I4" s="116"/>
      <c r="J4" s="116"/>
      <c r="K4" s="116"/>
      <c r="L4" s="116"/>
      <c r="M4" s="116"/>
      <c r="N4" s="116"/>
      <c r="O4" s="116"/>
      <c r="P4" s="116"/>
      <c r="Q4" s="116"/>
      <c r="R4" s="117"/>
      <c r="S4" s="117"/>
      <c r="T4" s="117"/>
      <c r="U4" s="116"/>
    </row>
    <row r="5" spans="2:27" ht="25.5" customHeight="1" x14ac:dyDescent="0.25">
      <c r="B5" s="963"/>
      <c r="C5" s="963"/>
      <c r="D5" s="963"/>
      <c r="E5" s="963"/>
      <c r="F5" s="963"/>
      <c r="G5" s="963"/>
      <c r="H5" s="963"/>
      <c r="I5" s="963"/>
      <c r="J5" s="963"/>
      <c r="K5" s="963"/>
      <c r="L5" s="963"/>
      <c r="M5" s="963"/>
      <c r="N5" s="963"/>
      <c r="O5" s="963"/>
      <c r="P5" s="963"/>
      <c r="Q5" s="963"/>
      <c r="R5" s="963"/>
      <c r="S5" s="963"/>
      <c r="T5" s="963"/>
      <c r="U5" s="963"/>
    </row>
    <row r="6" spans="2:27" ht="23.25" customHeight="1" x14ac:dyDescent="0.25">
      <c r="B6" s="972"/>
      <c r="C6" s="973"/>
      <c r="D6" s="973"/>
      <c r="E6" s="974"/>
      <c r="F6" s="982" t="s">
        <v>69</v>
      </c>
      <c r="G6" s="983"/>
      <c r="H6" s="983"/>
      <c r="I6" s="983"/>
      <c r="J6" s="983"/>
      <c r="K6" s="983"/>
      <c r="L6" s="983"/>
      <c r="M6" s="983"/>
      <c r="N6" s="983"/>
      <c r="O6" s="983"/>
      <c r="P6" s="983"/>
      <c r="Q6" s="983"/>
      <c r="R6" s="983"/>
      <c r="S6" s="983"/>
      <c r="T6" s="983"/>
      <c r="U6" s="983"/>
      <c r="V6" s="983"/>
      <c r="W6" s="983"/>
      <c r="X6" s="983"/>
      <c r="Y6" s="984"/>
      <c r="Z6" s="202" t="s">
        <v>219</v>
      </c>
      <c r="AA6" s="203" t="s">
        <v>489</v>
      </c>
    </row>
    <row r="7" spans="2:27" ht="23.25" customHeight="1" x14ac:dyDescent="0.25">
      <c r="B7" s="975"/>
      <c r="C7" s="976"/>
      <c r="D7" s="976"/>
      <c r="E7" s="977"/>
      <c r="F7" s="982" t="s">
        <v>59</v>
      </c>
      <c r="G7" s="983"/>
      <c r="H7" s="983"/>
      <c r="I7" s="983"/>
      <c r="J7" s="983"/>
      <c r="K7" s="983"/>
      <c r="L7" s="983"/>
      <c r="M7" s="983"/>
      <c r="N7" s="983"/>
      <c r="O7" s="983"/>
      <c r="P7" s="983"/>
      <c r="Q7" s="983"/>
      <c r="R7" s="983"/>
      <c r="S7" s="983"/>
      <c r="T7" s="983"/>
      <c r="U7" s="983"/>
      <c r="V7" s="983"/>
      <c r="W7" s="983"/>
      <c r="X7" s="983"/>
      <c r="Y7" s="984"/>
      <c r="Z7" s="204" t="s">
        <v>220</v>
      </c>
      <c r="AA7" s="519">
        <v>1</v>
      </c>
    </row>
    <row r="8" spans="2:27" ht="23.25" customHeight="1" x14ac:dyDescent="0.25">
      <c r="B8" s="975"/>
      <c r="C8" s="976"/>
      <c r="D8" s="976"/>
      <c r="E8" s="977"/>
      <c r="F8" s="982" t="s">
        <v>60</v>
      </c>
      <c r="G8" s="983"/>
      <c r="H8" s="983"/>
      <c r="I8" s="983"/>
      <c r="J8" s="983"/>
      <c r="K8" s="983"/>
      <c r="L8" s="983"/>
      <c r="M8" s="983"/>
      <c r="N8" s="983"/>
      <c r="O8" s="983"/>
      <c r="P8" s="983"/>
      <c r="Q8" s="983"/>
      <c r="R8" s="983"/>
      <c r="S8" s="983"/>
      <c r="T8" s="983"/>
      <c r="U8" s="983"/>
      <c r="V8" s="983"/>
      <c r="W8" s="983"/>
      <c r="X8" s="983"/>
      <c r="Y8" s="984"/>
      <c r="Z8" s="205" t="s">
        <v>221</v>
      </c>
      <c r="AA8" s="206">
        <v>42447</v>
      </c>
    </row>
    <row r="9" spans="2:27" ht="23.25" customHeight="1" x14ac:dyDescent="0.25">
      <c r="B9" s="978"/>
      <c r="C9" s="979"/>
      <c r="D9" s="979"/>
      <c r="E9" s="980"/>
      <c r="F9" s="1038" t="s">
        <v>21</v>
      </c>
      <c r="G9" s="1039"/>
      <c r="H9" s="1039"/>
      <c r="I9" s="1039"/>
      <c r="J9" s="1039"/>
      <c r="K9" s="1039"/>
      <c r="L9" s="1039"/>
      <c r="M9" s="1039"/>
      <c r="N9" s="1039"/>
      <c r="O9" s="1039"/>
      <c r="P9" s="1039"/>
      <c r="Q9" s="1039"/>
      <c r="R9" s="1039"/>
      <c r="S9" s="1039"/>
      <c r="T9" s="1039"/>
      <c r="U9" s="1039"/>
      <c r="V9" s="1039"/>
      <c r="W9" s="1039"/>
      <c r="X9" s="1039"/>
      <c r="Y9" s="1040"/>
      <c r="Z9" s="1057" t="s">
        <v>222</v>
      </c>
      <c r="AA9" s="1058"/>
    </row>
    <row r="10" spans="2:27" ht="17.25" customHeight="1" x14ac:dyDescent="0.25">
      <c r="B10" s="990" t="str">
        <f>+'SEPG-F-056'!B6:G6</f>
        <v>PROCESO ESTRUCTURACION Y PROYECTOS DE INFRAESTRUCTURA</v>
      </c>
      <c r="C10" s="990"/>
      <c r="D10" s="990"/>
      <c r="E10" s="990"/>
      <c r="F10" s="990"/>
      <c r="G10" s="990"/>
      <c r="H10" s="990"/>
      <c r="I10" s="990"/>
      <c r="J10" s="990"/>
      <c r="K10" s="990"/>
      <c r="L10" s="990"/>
      <c r="M10" s="990"/>
      <c r="N10" s="990"/>
      <c r="O10" s="990"/>
      <c r="P10" s="990"/>
      <c r="Q10" s="990"/>
      <c r="R10" s="990"/>
      <c r="S10" s="990"/>
      <c r="T10" s="990"/>
      <c r="U10" s="990"/>
      <c r="V10" s="990"/>
      <c r="W10" s="990"/>
      <c r="X10" s="990"/>
      <c r="Y10" s="990"/>
      <c r="Z10" s="990"/>
      <c r="AA10" s="990"/>
    </row>
    <row r="11" spans="2:27" ht="45.75" customHeight="1" x14ac:dyDescent="0.25">
      <c r="B11" s="991" t="str">
        <f>+'SEPG-F-056'!B7</f>
        <v>MAPA DE RIESGO Y MEDIDAS ANTICORRUPCION GERENCIA JURIDICA PARA ESTRUCTURACION 2017</v>
      </c>
      <c r="C11" s="991"/>
      <c r="D11" s="991"/>
      <c r="E11" s="991"/>
      <c r="F11" s="991"/>
      <c r="G11" s="991"/>
      <c r="H11" s="991"/>
      <c r="I11" s="991"/>
      <c r="J11" s="991"/>
      <c r="K11" s="991"/>
      <c r="L11" s="991"/>
      <c r="M11" s="991"/>
      <c r="N11" s="991"/>
      <c r="O11" s="991"/>
      <c r="P11" s="991"/>
      <c r="Q11" s="991"/>
      <c r="R11" s="991"/>
      <c r="S11" s="991"/>
      <c r="T11" s="991"/>
      <c r="U11" s="991"/>
      <c r="V11" s="991"/>
      <c r="W11" s="991"/>
      <c r="X11" s="991"/>
      <c r="Y11" s="991"/>
      <c r="Z11" s="991"/>
      <c r="AA11" s="991"/>
    </row>
    <row r="12" spans="2:27" ht="33" customHeight="1" x14ac:dyDescent="0.25">
      <c r="B12" s="401" t="str">
        <f>+'SEPG-059'!B7</f>
        <v>FECHA:</v>
      </c>
      <c r="C12" s="970">
        <f>+'SEPG-F-056'!C9:G9</f>
        <v>42724</v>
      </c>
      <c r="D12" s="970"/>
      <c r="E12" s="402"/>
      <c r="F12" s="402"/>
      <c r="G12" s="402"/>
      <c r="H12" s="402"/>
      <c r="I12" s="402"/>
      <c r="J12" s="402"/>
      <c r="K12" s="402"/>
      <c r="L12" s="402"/>
      <c r="M12" s="402"/>
      <c r="N12" s="402"/>
      <c r="O12" s="402"/>
      <c r="P12" s="402"/>
      <c r="Q12" s="402"/>
      <c r="R12" s="402"/>
      <c r="S12" s="402"/>
      <c r="T12" s="402"/>
      <c r="U12" s="402"/>
      <c r="V12" s="402"/>
      <c r="W12" s="402"/>
      <c r="X12" s="402"/>
      <c r="Y12" s="402"/>
      <c r="Z12" s="402"/>
      <c r="AA12" s="403"/>
    </row>
    <row r="13" spans="2:27" ht="56.25" customHeight="1" x14ac:dyDescent="0.25">
      <c r="B13" s="966" t="s">
        <v>214</v>
      </c>
      <c r="C13" s="967"/>
      <c r="D13" s="967"/>
      <c r="E13" s="967"/>
      <c r="F13" s="968"/>
      <c r="G13" s="1048" t="str">
        <f>'SEPG-F-057'!D11</f>
        <v>Estructurar legalmente diferentes formas de Asociación Público Privada de infraestructura de transporte, servicios conexos y relacionados y otro tipo de infraestrucutra pública que determine el Gobierno Nacional.</v>
      </c>
      <c r="H13" s="967"/>
      <c r="I13" s="967"/>
      <c r="J13" s="967"/>
      <c r="K13" s="967"/>
      <c r="L13" s="967"/>
      <c r="M13" s="967"/>
      <c r="N13" s="967"/>
      <c r="O13" s="967"/>
      <c r="P13" s="967"/>
      <c r="Q13" s="967"/>
      <c r="R13" s="967"/>
      <c r="S13" s="967"/>
      <c r="T13" s="967"/>
      <c r="U13" s="967"/>
      <c r="V13" s="967"/>
      <c r="W13" s="967"/>
      <c r="X13" s="967"/>
      <c r="Y13" s="967"/>
      <c r="Z13" s="967"/>
      <c r="AA13" s="968"/>
    </row>
    <row r="14" spans="2:27" ht="15.75" customHeight="1" x14ac:dyDescent="0.25">
      <c r="B14" s="964"/>
      <c r="C14" s="964"/>
      <c r="D14" s="964"/>
      <c r="E14" s="964"/>
      <c r="F14" s="965"/>
      <c r="G14" s="1049"/>
      <c r="H14" s="1049"/>
      <c r="I14" s="1049"/>
      <c r="J14" s="1049"/>
      <c r="K14" s="1049"/>
      <c r="L14" s="1049"/>
      <c r="M14" s="1049"/>
      <c r="N14" s="1049"/>
      <c r="O14" s="1049"/>
      <c r="P14" s="1049"/>
      <c r="Q14" s="1049"/>
      <c r="R14" s="1049"/>
      <c r="S14" s="1049"/>
      <c r="T14" s="1049"/>
      <c r="U14" s="1049"/>
      <c r="V14" s="1049"/>
      <c r="W14" s="1049"/>
      <c r="X14" s="1049"/>
      <c r="Y14" s="1049"/>
      <c r="Z14" s="1049"/>
      <c r="AA14" s="1049"/>
    </row>
    <row r="15" spans="2:27" ht="12.75" customHeight="1" thickBot="1" x14ac:dyDescent="0.3">
      <c r="B15" s="118"/>
      <c r="C15" s="118"/>
      <c r="D15" s="118"/>
      <c r="E15" s="118"/>
      <c r="F15" s="118"/>
      <c r="G15" s="118"/>
      <c r="H15" s="118"/>
      <c r="I15" s="118"/>
      <c r="J15" s="118"/>
      <c r="K15" s="118"/>
      <c r="L15" s="118"/>
      <c r="M15" s="118"/>
      <c r="N15" s="118"/>
      <c r="O15" s="119"/>
      <c r="P15" s="119"/>
      <c r="Q15" s="119"/>
      <c r="R15" s="119"/>
      <c r="S15" s="119"/>
      <c r="T15" s="119"/>
      <c r="U15" s="119"/>
    </row>
    <row r="16" spans="2:27" ht="33" customHeight="1" thickBot="1" x14ac:dyDescent="0.3">
      <c r="B16" s="1053" t="s">
        <v>19</v>
      </c>
      <c r="C16" s="1054"/>
      <c r="D16" s="1054"/>
      <c r="E16" s="1054"/>
      <c r="F16" s="1054"/>
      <c r="G16" s="1054"/>
      <c r="H16" s="1054"/>
      <c r="I16" s="1054"/>
      <c r="J16" s="1054"/>
      <c r="K16" s="1054"/>
      <c r="L16" s="1055"/>
      <c r="M16" s="375"/>
      <c r="N16" s="120"/>
      <c r="O16" s="120"/>
      <c r="P16" s="358"/>
      <c r="Q16" s="120"/>
      <c r="R16" s="120"/>
      <c r="S16" s="132"/>
      <c r="T16" s="132"/>
      <c r="U16" s="120"/>
      <c r="V16" s="120"/>
      <c r="W16" s="120"/>
      <c r="X16" s="120"/>
      <c r="Y16" s="120"/>
      <c r="Z16" s="120"/>
      <c r="AA16" s="120"/>
    </row>
    <row r="17" spans="1:31" ht="18.75" customHeight="1" x14ac:dyDescent="0.25">
      <c r="A17" s="121"/>
      <c r="B17" s="1050" t="s">
        <v>140</v>
      </c>
      <c r="C17" s="1051"/>
      <c r="D17" s="1051"/>
      <c r="E17" s="1051"/>
      <c r="F17" s="1051"/>
      <c r="G17" s="1051"/>
      <c r="H17" s="1051"/>
      <c r="I17" s="1051"/>
      <c r="J17" s="1051"/>
      <c r="K17" s="1051"/>
      <c r="L17" s="1052"/>
      <c r="M17" s="370"/>
      <c r="N17" s="122"/>
      <c r="O17" s="122"/>
      <c r="P17" s="122"/>
      <c r="Q17" s="122"/>
      <c r="R17" s="122"/>
      <c r="S17" s="122"/>
      <c r="T17" s="122"/>
      <c r="U17" s="122"/>
      <c r="V17" s="122"/>
      <c r="W17" s="122"/>
      <c r="X17" s="122"/>
      <c r="Y17" s="122"/>
      <c r="Z17" s="122"/>
      <c r="AA17" s="122"/>
    </row>
    <row r="18" spans="1:31" ht="54" customHeight="1" thickBot="1" x14ac:dyDescent="0.3">
      <c r="B18" s="987" t="s">
        <v>353</v>
      </c>
      <c r="C18" s="988"/>
      <c r="D18" s="988"/>
      <c r="E18" s="988"/>
      <c r="F18" s="988"/>
      <c r="G18" s="988"/>
      <c r="H18" s="988"/>
      <c r="I18" s="988"/>
      <c r="J18" s="988"/>
      <c r="K18" s="988"/>
      <c r="L18" s="989"/>
      <c r="M18" s="376"/>
      <c r="N18" s="376"/>
      <c r="O18" s="376"/>
      <c r="P18" s="376"/>
      <c r="Q18" s="376"/>
      <c r="R18" s="376"/>
      <c r="S18" s="376"/>
      <c r="T18" s="376"/>
      <c r="U18" s="376"/>
      <c r="V18" s="376"/>
      <c r="W18" s="376"/>
      <c r="X18" s="376"/>
      <c r="Y18" s="376"/>
      <c r="Z18" s="376"/>
      <c r="AA18" s="376"/>
    </row>
    <row r="19" spans="1:31" ht="16.5" customHeight="1" thickBot="1" x14ac:dyDescent="0.3">
      <c r="B19" s="123"/>
      <c r="C19" s="123"/>
      <c r="D19" s="123"/>
      <c r="E19" s="123"/>
      <c r="F19" s="123"/>
      <c r="G19" s="123"/>
      <c r="H19" s="123"/>
      <c r="I19" s="123"/>
      <c r="J19" s="123"/>
      <c r="K19" s="123"/>
      <c r="L19" s="123"/>
      <c r="M19" s="123"/>
      <c r="N19" s="123"/>
      <c r="O19" s="123"/>
      <c r="P19" s="123"/>
      <c r="Q19" s="123"/>
      <c r="R19" s="123"/>
      <c r="S19" s="123"/>
      <c r="T19" s="123"/>
      <c r="U19" s="123"/>
    </row>
    <row r="20" spans="1:31" ht="30" customHeight="1" thickBot="1" x14ac:dyDescent="0.3">
      <c r="B20" s="993" t="s">
        <v>139</v>
      </c>
      <c r="C20" s="994"/>
      <c r="D20" s="994"/>
      <c r="E20" s="994"/>
      <c r="F20" s="995"/>
      <c r="G20" s="1003" t="s">
        <v>96</v>
      </c>
      <c r="H20" s="999"/>
      <c r="I20" s="999"/>
      <c r="J20" s="999"/>
      <c r="K20" s="999"/>
      <c r="L20" s="999"/>
      <c r="M20" s="999"/>
      <c r="N20" s="1000"/>
      <c r="O20" s="999" t="s">
        <v>97</v>
      </c>
      <c r="P20" s="999"/>
      <c r="Q20" s="1000"/>
      <c r="R20" s="971" t="s">
        <v>114</v>
      </c>
      <c r="S20" s="971"/>
      <c r="T20" s="971"/>
      <c r="U20" s="971"/>
      <c r="V20" s="985" t="s">
        <v>107</v>
      </c>
      <c r="W20" s="986"/>
      <c r="X20" s="986"/>
      <c r="Y20" s="986"/>
      <c r="Z20" s="1041" t="s">
        <v>199</v>
      </c>
      <c r="AA20" s="1042"/>
    </row>
    <row r="21" spans="1:31" ht="30" customHeight="1" thickBot="1" x14ac:dyDescent="0.3">
      <c r="B21" s="996"/>
      <c r="C21" s="997"/>
      <c r="D21" s="997"/>
      <c r="E21" s="997"/>
      <c r="F21" s="998"/>
      <c r="G21" s="1004"/>
      <c r="H21" s="1001"/>
      <c r="I21" s="1001"/>
      <c r="J21" s="1001"/>
      <c r="K21" s="1001"/>
      <c r="L21" s="1001"/>
      <c r="M21" s="1001"/>
      <c r="N21" s="1002"/>
      <c r="O21" s="1001"/>
      <c r="P21" s="1001"/>
      <c r="Q21" s="1002"/>
      <c r="R21" s="999" t="s">
        <v>99</v>
      </c>
      <c r="S21" s="954" t="s">
        <v>216</v>
      </c>
      <c r="T21" s="954" t="s">
        <v>217</v>
      </c>
      <c r="U21" s="1046" t="s">
        <v>98</v>
      </c>
      <c r="V21" s="954" t="s">
        <v>1</v>
      </c>
      <c r="W21" s="954" t="s">
        <v>2</v>
      </c>
      <c r="X21" s="956" t="s">
        <v>32</v>
      </c>
      <c r="Y21" s="1056" t="s">
        <v>138</v>
      </c>
      <c r="Z21" s="1043"/>
      <c r="AA21" s="1044"/>
    </row>
    <row r="22" spans="1:31" ht="117.75" customHeight="1" thickBot="1" x14ac:dyDescent="0.3">
      <c r="B22" s="152" t="s">
        <v>29</v>
      </c>
      <c r="C22" s="153" t="s">
        <v>12</v>
      </c>
      <c r="D22" s="134" t="s">
        <v>1</v>
      </c>
      <c r="E22" s="153" t="s">
        <v>2</v>
      </c>
      <c r="F22" s="153" t="s">
        <v>136</v>
      </c>
      <c r="G22" s="134" t="s">
        <v>344</v>
      </c>
      <c r="H22" s="153" t="s">
        <v>16</v>
      </c>
      <c r="I22" s="160" t="s">
        <v>14</v>
      </c>
      <c r="J22" s="153" t="s">
        <v>15</v>
      </c>
      <c r="K22" s="412" t="s">
        <v>337</v>
      </c>
      <c r="L22" s="412" t="s">
        <v>340</v>
      </c>
      <c r="M22" s="412" t="s">
        <v>341</v>
      </c>
      <c r="N22" s="413" t="s">
        <v>339</v>
      </c>
      <c r="O22" s="412" t="s">
        <v>338</v>
      </c>
      <c r="P22" s="414" t="s">
        <v>342</v>
      </c>
      <c r="Q22" s="414" t="s">
        <v>343</v>
      </c>
      <c r="R22" s="1045"/>
      <c r="S22" s="955"/>
      <c r="T22" s="955"/>
      <c r="U22" s="1047"/>
      <c r="V22" s="955"/>
      <c r="W22" s="955"/>
      <c r="X22" s="957"/>
      <c r="Y22" s="955"/>
      <c r="Z22" s="161" t="s">
        <v>32</v>
      </c>
      <c r="AA22" s="162" t="s">
        <v>138</v>
      </c>
    </row>
    <row r="23" spans="1:31" ht="126" customHeight="1" thickBot="1" x14ac:dyDescent="0.3">
      <c r="B23" s="969" t="str">
        <f>'SEPG-F-057'!B17</f>
        <v>EPI-JE 1</v>
      </c>
      <c r="C23" s="969" t="str">
        <f>'SEPG-F-057'!C17</f>
        <v>Elaboración de pliegos de condiciones y condiciones contractuales a la medida de una firma(s) particular.</v>
      </c>
      <c r="D23" s="459">
        <f>+'SEPG-059'!Y26</f>
        <v>1</v>
      </c>
      <c r="E23" s="164">
        <f>+'SEPG-059'!Y27</f>
        <v>13</v>
      </c>
      <c r="F23" s="165">
        <f>'SEPG-059'!AA26</f>
        <v>13</v>
      </c>
      <c r="G23" s="415" t="s">
        <v>345</v>
      </c>
      <c r="H23" s="416" t="s">
        <v>467</v>
      </c>
      <c r="I23" s="417" t="s">
        <v>39</v>
      </c>
      <c r="J23" s="417"/>
      <c r="K23" s="418">
        <v>15</v>
      </c>
      <c r="L23" s="419">
        <v>0</v>
      </c>
      <c r="M23" s="419">
        <v>0</v>
      </c>
      <c r="N23" s="420">
        <v>30</v>
      </c>
      <c r="O23" s="419">
        <v>5</v>
      </c>
      <c r="P23" s="419">
        <v>15</v>
      </c>
      <c r="Q23" s="419">
        <v>10</v>
      </c>
      <c r="R23" s="154">
        <f t="shared" ref="R23:R71" si="0">IF(N23=0,0,IF(SUM(K23:Q23)=0,"",SUM(K23:Q23)))</f>
        <v>75</v>
      </c>
      <c r="S23" s="949">
        <f>IFERROR(IF(AVERAGEIF(I23:I28,"X",$R23:$R28)&lt;=50,0,IF(AVERAGEIF(I23:I28,"X",$R23:$R28)&lt;=75,-1,-2)),"")</f>
        <v>-2</v>
      </c>
      <c r="T23" s="949" t="str">
        <f>IFERROR(IF(AVERAGEIF(J23:J28,"X",$R23:$R28)&lt;=50,0,IF(AVERAGEIF(J23:J28,"X",$R23:$R28)&lt;=75,-1,-2)),"")</f>
        <v/>
      </c>
      <c r="U23" s="155">
        <f>IF(COUNTA(I23:J23)=2,"Seleccione una opcion P o I",IF(ISNUMBER(R23),LOOKUP(R23,DB!$F$74:$G$76,DB!$H$74:$H$76),""))</f>
        <v>-1</v>
      </c>
      <c r="V23" s="938">
        <f>IFERROR(IF(D23+MIN(S23:S28)&lt;1,1,D23+MIN(S23:S28)),"")</f>
        <v>1</v>
      </c>
      <c r="W23" s="938">
        <f ca="1">IFERROR(IF(E23+T23=0,$E23,IF(E23+T23&lt;0,'SEPG-059'!$L$17,IF(ISNUMBER(OFFSET(OFFSET('SEPG-059'!$L$16,MATCH($E23,'SEPG-059'!$L$17:$L$20,0),0),$T23,0)),OFFSET(OFFSET('SEPG-059'!$L$16,MATCH($E23,'SEPG-059'!$L$17:$L$20,0),0),$T23,0),'SEPG-059'!$L$17))),$E23)</f>
        <v>13</v>
      </c>
      <c r="X23" s="938">
        <f ca="1">IFERROR(+W23*V23,)</f>
        <v>13</v>
      </c>
      <c r="Y23" s="946" t="str">
        <f ca="1">IFERROR(VLOOKUP(X23,DB!$B$37:$D$51,2,FALSE),"")</f>
        <v>Riesgo Moderado (Z-8)</v>
      </c>
      <c r="Z23" s="1059"/>
      <c r="AA23" s="1023"/>
      <c r="AB23" s="114">
        <f t="shared" ref="AB23:AB71" si="1">IF(COUNTA(I23)=1,U23,0)</f>
        <v>-1</v>
      </c>
      <c r="AC23" s="114">
        <f t="shared" ref="AC23:AC71" si="2">IF(COUNTA(J23)=1,U23,0)</f>
        <v>0</v>
      </c>
    </row>
    <row r="24" spans="1:31" ht="154.5" customHeight="1" thickBot="1" x14ac:dyDescent="0.3">
      <c r="B24" s="936"/>
      <c r="C24" s="936"/>
      <c r="D24" s="936" t="str">
        <f>+'SEPG-059'!Z26</f>
        <v xml:space="preserve">Raro </v>
      </c>
      <c r="E24" s="936" t="str">
        <f>+'SEPG-059'!Z27</f>
        <v>Catastrófico</v>
      </c>
      <c r="F24" s="943" t="str">
        <f>'SEPG-059'!AB26</f>
        <v>Riesgo Moderado (Z-8)</v>
      </c>
      <c r="G24" s="371" t="s">
        <v>345</v>
      </c>
      <c r="H24" s="266" t="s">
        <v>461</v>
      </c>
      <c r="I24" s="417" t="s">
        <v>39</v>
      </c>
      <c r="J24" s="293"/>
      <c r="K24" s="418">
        <v>15</v>
      </c>
      <c r="L24" s="419">
        <v>0</v>
      </c>
      <c r="M24" s="419">
        <v>10</v>
      </c>
      <c r="N24" s="420">
        <v>30</v>
      </c>
      <c r="O24" s="419">
        <v>5</v>
      </c>
      <c r="P24" s="419">
        <v>15</v>
      </c>
      <c r="Q24" s="419">
        <v>10</v>
      </c>
      <c r="R24" s="154">
        <f t="shared" si="0"/>
        <v>85</v>
      </c>
      <c r="S24" s="950"/>
      <c r="T24" s="950"/>
      <c r="U24" s="133">
        <f>IF(COUNTA(I24:J24)=2,"Seleccione una opcion P o I",IF(ISNUMBER(R24),LOOKUP(R24,DB!$F$74:$G$76,DB!$H$74:$H$76),""))</f>
        <v>-2</v>
      </c>
      <c r="V24" s="939"/>
      <c r="W24" s="939"/>
      <c r="X24" s="939"/>
      <c r="Y24" s="947"/>
      <c r="Z24" s="1060"/>
      <c r="AA24" s="1024"/>
      <c r="AB24" s="114">
        <f t="shared" si="1"/>
        <v>-2</v>
      </c>
      <c r="AC24" s="114">
        <f t="shared" si="2"/>
        <v>0</v>
      </c>
    </row>
    <row r="25" spans="1:31" ht="154.5" customHeight="1" thickBot="1" x14ac:dyDescent="0.3">
      <c r="B25" s="936"/>
      <c r="C25" s="936"/>
      <c r="D25" s="936"/>
      <c r="E25" s="936"/>
      <c r="F25" s="945"/>
      <c r="G25" s="371" t="s">
        <v>345</v>
      </c>
      <c r="H25" s="266" t="s">
        <v>428</v>
      </c>
      <c r="I25" s="417" t="s">
        <v>39</v>
      </c>
      <c r="J25" s="293"/>
      <c r="K25" s="418">
        <v>15</v>
      </c>
      <c r="L25" s="419">
        <v>0</v>
      </c>
      <c r="M25" s="419">
        <v>10</v>
      </c>
      <c r="N25" s="420">
        <v>30</v>
      </c>
      <c r="O25" s="419">
        <v>5</v>
      </c>
      <c r="P25" s="419">
        <v>15</v>
      </c>
      <c r="Q25" s="419">
        <v>10</v>
      </c>
      <c r="R25" s="154">
        <f t="shared" si="0"/>
        <v>85</v>
      </c>
      <c r="S25" s="950"/>
      <c r="T25" s="950"/>
      <c r="U25" s="510"/>
      <c r="V25" s="939"/>
      <c r="W25" s="939"/>
      <c r="X25" s="939"/>
      <c r="Y25" s="947"/>
      <c r="Z25" s="1060"/>
      <c r="AA25" s="1024"/>
    </row>
    <row r="26" spans="1:31" ht="154.5" customHeight="1" thickBot="1" x14ac:dyDescent="0.3">
      <c r="B26" s="936"/>
      <c r="C26" s="936"/>
      <c r="D26" s="936"/>
      <c r="E26" s="936"/>
      <c r="F26" s="945"/>
      <c r="G26" s="371" t="s">
        <v>345</v>
      </c>
      <c r="H26" s="266" t="s">
        <v>429</v>
      </c>
      <c r="I26" s="417" t="s">
        <v>39</v>
      </c>
      <c r="J26" s="293"/>
      <c r="K26" s="418">
        <v>15</v>
      </c>
      <c r="L26" s="419">
        <v>0</v>
      </c>
      <c r="M26" s="419">
        <v>10</v>
      </c>
      <c r="N26" s="420">
        <v>30</v>
      </c>
      <c r="O26" s="419">
        <v>5</v>
      </c>
      <c r="P26" s="419">
        <v>15</v>
      </c>
      <c r="Q26" s="419">
        <v>10</v>
      </c>
      <c r="R26" s="154">
        <f t="shared" si="0"/>
        <v>85</v>
      </c>
      <c r="S26" s="950"/>
      <c r="T26" s="950"/>
      <c r="U26" s="510"/>
      <c r="V26" s="939"/>
      <c r="W26" s="939"/>
      <c r="X26" s="939"/>
      <c r="Y26" s="947"/>
      <c r="Z26" s="1060"/>
      <c r="AA26" s="1024"/>
    </row>
    <row r="27" spans="1:31" ht="154.5" customHeight="1" thickBot="1" x14ac:dyDescent="0.3">
      <c r="B27" s="936"/>
      <c r="C27" s="936"/>
      <c r="D27" s="936"/>
      <c r="E27" s="936"/>
      <c r="F27" s="945"/>
      <c r="G27" s="371" t="s">
        <v>345</v>
      </c>
      <c r="H27" s="266" t="s">
        <v>430</v>
      </c>
      <c r="I27" s="417" t="s">
        <v>39</v>
      </c>
      <c r="J27" s="293"/>
      <c r="K27" s="418">
        <v>0</v>
      </c>
      <c r="L27" s="419">
        <v>0</v>
      </c>
      <c r="M27" s="419">
        <v>10</v>
      </c>
      <c r="N27" s="420">
        <v>30</v>
      </c>
      <c r="O27" s="419">
        <v>5</v>
      </c>
      <c r="P27" s="419">
        <v>15</v>
      </c>
      <c r="Q27" s="419">
        <v>10</v>
      </c>
      <c r="R27" s="154">
        <f t="shared" si="0"/>
        <v>70</v>
      </c>
      <c r="S27" s="950"/>
      <c r="T27" s="950"/>
      <c r="U27" s="510"/>
      <c r="V27" s="939"/>
      <c r="W27" s="939"/>
      <c r="X27" s="939"/>
      <c r="Y27" s="947"/>
      <c r="Z27" s="1060"/>
      <c r="AA27" s="1024"/>
    </row>
    <row r="28" spans="1:31" ht="126.75" customHeight="1" thickBot="1" x14ac:dyDescent="0.3">
      <c r="B28" s="936"/>
      <c r="C28" s="936"/>
      <c r="D28" s="936"/>
      <c r="E28" s="936"/>
      <c r="F28" s="945"/>
      <c r="G28" s="371" t="s">
        <v>345</v>
      </c>
      <c r="H28" s="266" t="s">
        <v>462</v>
      </c>
      <c r="I28" s="417" t="s">
        <v>39</v>
      </c>
      <c r="J28" s="293"/>
      <c r="K28" s="418">
        <v>0</v>
      </c>
      <c r="L28" s="419">
        <v>0</v>
      </c>
      <c r="M28" s="419">
        <v>10</v>
      </c>
      <c r="N28" s="420">
        <v>30</v>
      </c>
      <c r="O28" s="419">
        <v>5</v>
      </c>
      <c r="P28" s="419">
        <v>15</v>
      </c>
      <c r="Q28" s="419">
        <v>10</v>
      </c>
      <c r="R28" s="154">
        <f t="shared" si="0"/>
        <v>70</v>
      </c>
      <c r="S28" s="950"/>
      <c r="T28" s="950"/>
      <c r="U28" s="170">
        <f>IF(COUNTA(I28:J28)=2,"Seleccione una opcion P o I",IF(ISNUMBER(R28),LOOKUP(R28,DB!$F$74:$G$76,DB!$H$74:$H$76),""))</f>
        <v>-1</v>
      </c>
      <c r="V28" s="939"/>
      <c r="W28" s="939"/>
      <c r="X28" s="939"/>
      <c r="Y28" s="947"/>
      <c r="Z28" s="1060"/>
      <c r="AA28" s="1024"/>
      <c r="AB28" s="114">
        <f t="shared" si="1"/>
        <v>-1</v>
      </c>
      <c r="AC28" s="114">
        <f t="shared" si="2"/>
        <v>0</v>
      </c>
    </row>
    <row r="29" spans="1:31" ht="126" customHeight="1" thickBot="1" x14ac:dyDescent="0.3">
      <c r="B29" s="930" t="str">
        <f>'SEPG-F-057'!B18</f>
        <v>EPI-JE 2</v>
      </c>
      <c r="C29" s="933" t="str">
        <f>'SEPG-F-057'!C18</f>
        <v>Filtración de  información antes o durante el inicio  de los procedimientos o los trámites de estructuración y selección de los proyectos de Asociación público Privada.</v>
      </c>
      <c r="D29" s="459">
        <f>+'SEPG-059'!Y28</f>
        <v>1</v>
      </c>
      <c r="E29" s="372">
        <f>+'SEPG-059'!Y29</f>
        <v>13</v>
      </c>
      <c r="F29" s="165">
        <f>'SEPG-059'!AA28</f>
        <v>13</v>
      </c>
      <c r="G29" s="415" t="s">
        <v>345</v>
      </c>
      <c r="H29" s="416" t="s">
        <v>463</v>
      </c>
      <c r="I29" s="417" t="s">
        <v>39</v>
      </c>
      <c r="J29" s="417"/>
      <c r="K29" s="418">
        <v>0</v>
      </c>
      <c r="L29" s="419">
        <v>0</v>
      </c>
      <c r="M29" s="419">
        <v>10</v>
      </c>
      <c r="N29" s="420">
        <v>30</v>
      </c>
      <c r="O29" s="419">
        <v>5</v>
      </c>
      <c r="P29" s="419">
        <v>15</v>
      </c>
      <c r="Q29" s="419">
        <v>10</v>
      </c>
      <c r="R29" s="209">
        <f t="shared" si="0"/>
        <v>70</v>
      </c>
      <c r="S29" s="949">
        <f>IFERROR(IF(AVERAGEIF(I29:I32,"X",$R29:$R32)&lt;=50,0,IF(AVERAGEIF(I29:I32,"X",$R29:$R32)&lt;=75,-1,-2)),"")</f>
        <v>-1</v>
      </c>
      <c r="T29" s="949" t="str">
        <f>IFERROR(IF(AVERAGEIF(J29:J32,"X",$R29:$R32)&lt;=50,0,IF(AVERAGEIF(J29:J32,"X",$R29:$R32)&lt;=75,-1,-2)),"")</f>
        <v/>
      </c>
      <c r="U29" s="171">
        <f>IF(COUNTA(I29:J29)=2,"Seleccione una opcion P o I",IF(ISNUMBER(R29),LOOKUP(R29,DB!$F$74:$G$76,DB!$H$74:$H$76),""))</f>
        <v>-1</v>
      </c>
      <c r="V29" s="938">
        <f>IFERROR(IF(D29+MIN(S29:S32)&lt;1,1,D29+MIN(S29:S32)),"")</f>
        <v>1</v>
      </c>
      <c r="W29" s="938">
        <f ca="1">IFERROR(IF(E29+T29=0,$E29,IF(E29+T29&lt;0,'SEPG-059'!$L$17,IF(ISNUMBER(OFFSET(OFFSET('SEPG-059'!$L$16,MATCH($E29,'SEPG-059'!$L$17:$L$20,0),0),$T29,0)),OFFSET(OFFSET('SEPG-059'!$L$16,MATCH($E29,'SEPG-059'!$L$17:$L$20,0),0),$T29,0),'SEPG-059'!$L$17))),$E29)</f>
        <v>13</v>
      </c>
      <c r="X29" s="938">
        <f ca="1">IFERROR(+W29*V29,)</f>
        <v>13</v>
      </c>
      <c r="Y29" s="946" t="str">
        <f ca="1">IFERROR(VLOOKUP(X29,DB!$B$37:$D$61,2,FALSE),"")</f>
        <v>Riesgo Moderado (Z-8)</v>
      </c>
      <c r="Z29" s="1020"/>
      <c r="AA29" s="1017"/>
      <c r="AB29" s="431">
        <f t="shared" si="1"/>
        <v>-1</v>
      </c>
      <c r="AC29" s="432">
        <f t="shared" si="2"/>
        <v>0</v>
      </c>
      <c r="AE29" s="114">
        <f ca="1">COUNT(OFFSET('SEPG-059'!$L$16,MATCH($E29,'SEPG-059'!$L$17:$L$20,0),0))</f>
        <v>1</v>
      </c>
    </row>
    <row r="30" spans="1:31" ht="126" customHeight="1" thickBot="1" x14ac:dyDescent="0.3">
      <c r="B30" s="931"/>
      <c r="C30" s="934"/>
      <c r="D30" s="936" t="str">
        <f>+'SEPG-059'!Z28</f>
        <v xml:space="preserve">Raro </v>
      </c>
      <c r="E30" s="941" t="str">
        <f>+'SEPG-059'!Z29</f>
        <v>Catastrófico</v>
      </c>
      <c r="F30" s="943" t="str">
        <f>'SEPG-059'!AB28</f>
        <v>Riesgo Moderado (Z-8)</v>
      </c>
      <c r="G30" s="371" t="s">
        <v>345</v>
      </c>
      <c r="H30" s="266" t="s">
        <v>468</v>
      </c>
      <c r="I30" s="417" t="s">
        <v>39</v>
      </c>
      <c r="J30" s="293"/>
      <c r="K30" s="418">
        <v>0</v>
      </c>
      <c r="L30" s="419">
        <v>0</v>
      </c>
      <c r="M30" s="419">
        <v>10</v>
      </c>
      <c r="N30" s="420">
        <v>30</v>
      </c>
      <c r="O30" s="419">
        <v>5</v>
      </c>
      <c r="P30" s="419">
        <v>15</v>
      </c>
      <c r="Q30" s="419">
        <v>10</v>
      </c>
      <c r="R30" s="208">
        <f t="shared" si="0"/>
        <v>70</v>
      </c>
      <c r="S30" s="950"/>
      <c r="T30" s="950"/>
      <c r="U30" s="125">
        <f>IF(COUNTA(I30:J30)=2,"Seleccione una opcion P o I",IF(ISNUMBER(R30),LOOKUP(R30,DB!$F$74:$G$76,DB!$H$74:$H$76),""))</f>
        <v>-1</v>
      </c>
      <c r="V30" s="939"/>
      <c r="W30" s="939"/>
      <c r="X30" s="939"/>
      <c r="Y30" s="947"/>
      <c r="Z30" s="1021"/>
      <c r="AA30" s="1018"/>
      <c r="AB30" s="116">
        <f>IF(COUNTA(I31)=1,U30,0)</f>
        <v>-1</v>
      </c>
      <c r="AC30" s="433">
        <f t="shared" si="2"/>
        <v>0</v>
      </c>
      <c r="AE30" s="114">
        <f ca="1">OFFSET('SEPG-059'!$L$16,MATCH($E29,'SEPG-059'!$L$17:$L$20,0),0)</f>
        <v>13</v>
      </c>
    </row>
    <row r="31" spans="1:31" ht="126" customHeight="1" thickBot="1" x14ac:dyDescent="0.3">
      <c r="B31" s="931"/>
      <c r="C31" s="934"/>
      <c r="D31" s="936"/>
      <c r="E31" s="941"/>
      <c r="F31" s="945"/>
      <c r="G31" s="427" t="s">
        <v>345</v>
      </c>
      <c r="H31" s="422"/>
      <c r="I31" s="417" t="s">
        <v>39</v>
      </c>
      <c r="J31" s="294"/>
      <c r="K31" s="418">
        <v>0</v>
      </c>
      <c r="L31" s="419">
        <v>0</v>
      </c>
      <c r="M31" s="419">
        <v>10</v>
      </c>
      <c r="N31" s="420">
        <v>0</v>
      </c>
      <c r="O31" s="419">
        <v>5</v>
      </c>
      <c r="P31" s="419">
        <v>15</v>
      </c>
      <c r="Q31" s="419">
        <v>10</v>
      </c>
      <c r="R31" s="208">
        <f>IF(N31=0,0,IF(SUM(K31:Q31)=0,"",SUM(K31:Q31)))</f>
        <v>0</v>
      </c>
      <c r="S31" s="950"/>
      <c r="T31" s="950"/>
      <c r="U31" s="173"/>
      <c r="V31" s="939"/>
      <c r="W31" s="939"/>
      <c r="X31" s="939"/>
      <c r="Y31" s="947"/>
      <c r="Z31" s="1037"/>
      <c r="AA31" s="1036"/>
      <c r="AB31" s="116"/>
      <c r="AC31" s="433"/>
    </row>
    <row r="32" spans="1:31" ht="126" customHeight="1" thickBot="1" x14ac:dyDescent="0.3">
      <c r="B32" s="931"/>
      <c r="C32" s="934"/>
      <c r="D32" s="936"/>
      <c r="E32" s="941"/>
      <c r="F32" s="945"/>
      <c r="G32" s="427" t="s">
        <v>345</v>
      </c>
      <c r="H32" s="267" t="s">
        <v>464</v>
      </c>
      <c r="I32" s="417" t="s">
        <v>39</v>
      </c>
      <c r="J32" s="294"/>
      <c r="K32" s="418">
        <v>0</v>
      </c>
      <c r="L32" s="419">
        <v>0</v>
      </c>
      <c r="M32" s="419">
        <v>10</v>
      </c>
      <c r="N32" s="420">
        <v>30</v>
      </c>
      <c r="O32" s="419">
        <v>5</v>
      </c>
      <c r="P32" s="419">
        <v>15</v>
      </c>
      <c r="Q32" s="419">
        <v>10</v>
      </c>
      <c r="R32" s="208">
        <f>IF(N32=0,0,IF(SUM(K32:Q32)=0,"",SUM(K32:Q32)))</f>
        <v>70</v>
      </c>
      <c r="S32" s="950"/>
      <c r="T32" s="950"/>
      <c r="U32" s="173"/>
      <c r="V32" s="939"/>
      <c r="W32" s="939"/>
      <c r="X32" s="939"/>
      <c r="Y32" s="947"/>
      <c r="Z32" s="1037"/>
      <c r="AA32" s="1036"/>
      <c r="AB32" s="116"/>
      <c r="AC32" s="433"/>
    </row>
    <row r="33" spans="2:29" ht="126" customHeight="1" thickBot="1" x14ac:dyDescent="0.3">
      <c r="B33" s="930" t="str">
        <f>'SEPG-F-057'!B19</f>
        <v>EPI-JE 3</v>
      </c>
      <c r="C33" s="933" t="str">
        <f>'SEPG-F-057'!C19</f>
        <v>Adjudicar contratos a firma(s) con malas prácticas o que representen riesgo de LA/FT/CO.</v>
      </c>
      <c r="D33" s="459">
        <f>+'SEPG-059'!Y30</f>
        <v>1</v>
      </c>
      <c r="E33" s="164">
        <f>+'SEPG-059'!Y31</f>
        <v>13</v>
      </c>
      <c r="F33" s="165">
        <f>'SEPG-059'!AA30</f>
        <v>13</v>
      </c>
      <c r="G33" s="415" t="s">
        <v>345</v>
      </c>
      <c r="H33" s="416" t="s">
        <v>465</v>
      </c>
      <c r="I33" s="417" t="s">
        <v>39</v>
      </c>
      <c r="J33" s="417"/>
      <c r="K33" s="418">
        <v>0</v>
      </c>
      <c r="L33" s="419">
        <v>0</v>
      </c>
      <c r="M33" s="419">
        <v>10</v>
      </c>
      <c r="N33" s="420">
        <v>30</v>
      </c>
      <c r="O33" s="419">
        <v>5</v>
      </c>
      <c r="P33" s="419">
        <v>15</v>
      </c>
      <c r="Q33" s="419">
        <v>10</v>
      </c>
      <c r="R33" s="154">
        <f t="shared" si="0"/>
        <v>70</v>
      </c>
      <c r="S33" s="949">
        <f>IFERROR(IF(AVERAGEIF(I33:I35,"X",$R33:$R35)&lt;=50,0,IF(AVERAGEIF(I33:I35,"X",$R33:$R35)&lt;=75,-1,-2)),"")</f>
        <v>-1</v>
      </c>
      <c r="T33" s="949" t="str">
        <f>IFERROR(IF(AVERAGEIF(J33:J35,"X",$R33:$R35)&lt;=50,0,IF(AVERAGEIF(J33:J35,"X",$R33:$R35)&lt;=75,-1,-2)),"")</f>
        <v/>
      </c>
      <c r="U33" s="171">
        <f>IF(COUNTA(I33:J33)=2,"Seleccione una opcion P o I",IF(ISNUMBER(R33),LOOKUP(R33,DB!$F$74:$G$76,DB!$H$74:$H$76),""))</f>
        <v>-1</v>
      </c>
      <c r="V33" s="938">
        <f>IFERROR(IF(D33+MIN(S33:S35)&lt;1,1,D33+MIN(S33:S35)),"")</f>
        <v>1</v>
      </c>
      <c r="W33" s="938">
        <f ca="1">IFERROR(IF(E33+T33=0,$E33,IF(E33+T33&lt;0,'SEPG-059'!$L$17,IF(ISNUMBER(OFFSET(OFFSET('SEPG-059'!$L$16,MATCH($E33,'SEPG-059'!$L$17:$L$20,0),0),$T33,0)),OFFSET(OFFSET('SEPG-059'!$L$16,MATCH($E33,'SEPG-059'!$L$17:$L$20,0),0),$T33,0),'SEPG-059'!$L$17))),$E33)</f>
        <v>13</v>
      </c>
      <c r="X33" s="938">
        <f ca="1">IFERROR(+W33*V33,)</f>
        <v>13</v>
      </c>
      <c r="Y33" s="946" t="str">
        <f ca="1">IFERROR(VLOOKUP(X33,DB!$B$37:$D$61,2,FALSE),"")</f>
        <v>Riesgo Moderado (Z-8)</v>
      </c>
      <c r="Z33" s="1020"/>
      <c r="AA33" s="1023"/>
      <c r="AB33" s="114">
        <f t="shared" si="1"/>
        <v>-1</v>
      </c>
      <c r="AC33" s="114">
        <f t="shared" si="2"/>
        <v>0</v>
      </c>
    </row>
    <row r="34" spans="2:29" ht="148.5" customHeight="1" thickBot="1" x14ac:dyDescent="0.3">
      <c r="B34" s="931"/>
      <c r="C34" s="934"/>
      <c r="D34" s="936" t="str">
        <f>+'SEPG-059'!Z30</f>
        <v xml:space="preserve">Raro </v>
      </c>
      <c r="E34" s="941" t="str">
        <f>+'SEPG-059'!Z31</f>
        <v>Catastrófico</v>
      </c>
      <c r="F34" s="943" t="str">
        <f>'SEPG-059'!AB30</f>
        <v>Riesgo Moderado (Z-8)</v>
      </c>
      <c r="G34" s="371" t="s">
        <v>345</v>
      </c>
      <c r="H34" s="266" t="s">
        <v>469</v>
      </c>
      <c r="I34" s="417" t="s">
        <v>39</v>
      </c>
      <c r="J34" s="293"/>
      <c r="K34" s="418">
        <v>0</v>
      </c>
      <c r="L34" s="419">
        <v>0</v>
      </c>
      <c r="M34" s="419">
        <v>10</v>
      </c>
      <c r="N34" s="420">
        <v>30</v>
      </c>
      <c r="O34" s="419">
        <v>5</v>
      </c>
      <c r="P34" s="419">
        <v>15</v>
      </c>
      <c r="Q34" s="419">
        <v>10</v>
      </c>
      <c r="R34" s="124">
        <f t="shared" si="0"/>
        <v>70</v>
      </c>
      <c r="S34" s="950"/>
      <c r="T34" s="950"/>
      <c r="U34" s="125">
        <f>IF(COUNTA(I34:J34)=2,"Seleccione una opcion P o I",IF(ISNUMBER(R34),LOOKUP(R34,DB!$F$74:$G$76,DB!$H$74:$H$76),""))</f>
        <v>-1</v>
      </c>
      <c r="V34" s="939"/>
      <c r="W34" s="939"/>
      <c r="X34" s="939"/>
      <c r="Y34" s="947"/>
      <c r="Z34" s="1021"/>
      <c r="AA34" s="1024"/>
      <c r="AB34" s="114">
        <f t="shared" si="1"/>
        <v>-1</v>
      </c>
      <c r="AC34" s="114">
        <f t="shared" si="2"/>
        <v>0</v>
      </c>
    </row>
    <row r="35" spans="2:29" ht="126" customHeight="1" thickBot="1" x14ac:dyDescent="0.3">
      <c r="B35" s="932"/>
      <c r="C35" s="935"/>
      <c r="D35" s="937"/>
      <c r="E35" s="942"/>
      <c r="F35" s="944"/>
      <c r="G35" s="421"/>
      <c r="H35" s="422"/>
      <c r="I35" s="417"/>
      <c r="J35" s="423"/>
      <c r="K35" s="418"/>
      <c r="L35" s="419"/>
      <c r="M35" s="419"/>
      <c r="N35" s="420"/>
      <c r="O35" s="419"/>
      <c r="P35" s="419"/>
      <c r="Q35" s="419"/>
      <c r="R35" s="158">
        <f t="shared" si="0"/>
        <v>0</v>
      </c>
      <c r="S35" s="951"/>
      <c r="T35" s="951"/>
      <c r="U35" s="159">
        <f>IF(COUNTA(I35:J35)=2,"Seleccione una opcion P o I",IF(ISNUMBER(R35),LOOKUP(R35,DB!$F$74:$G$76,DB!$H$74:$H$76),""))</f>
        <v>0</v>
      </c>
      <c r="V35" s="940"/>
      <c r="W35" s="940"/>
      <c r="X35" s="940"/>
      <c r="Y35" s="948"/>
      <c r="Z35" s="1022"/>
      <c r="AA35" s="1025"/>
      <c r="AB35" s="114">
        <f t="shared" si="1"/>
        <v>0</v>
      </c>
      <c r="AC35" s="114">
        <f t="shared" si="2"/>
        <v>0</v>
      </c>
    </row>
    <row r="36" spans="2:29" ht="199.5" customHeight="1" thickBot="1" x14ac:dyDescent="0.3">
      <c r="B36" s="930" t="str">
        <f>'SEPG-F-057'!B20</f>
        <v>EPI-JE 4</v>
      </c>
      <c r="C36" s="933" t="str">
        <f>'SEPG-F-057'!C20</f>
        <v xml:space="preserve">Destinación indebida de recursos por vacíos contractuales  </v>
      </c>
      <c r="D36" s="459">
        <f>+'SEPG-059'!Y32</f>
        <v>1</v>
      </c>
      <c r="E36" s="164">
        <f>+'SEPG-059'!Y33</f>
        <v>13</v>
      </c>
      <c r="F36" s="165">
        <f>'SEPG-059'!AA30</f>
        <v>13</v>
      </c>
      <c r="G36" s="415" t="s">
        <v>345</v>
      </c>
      <c r="H36" s="266" t="s">
        <v>431</v>
      </c>
      <c r="I36" s="417" t="s">
        <v>39</v>
      </c>
      <c r="J36" s="417"/>
      <c r="K36" s="418">
        <v>0</v>
      </c>
      <c r="L36" s="419">
        <v>0</v>
      </c>
      <c r="M36" s="419">
        <v>10</v>
      </c>
      <c r="N36" s="420">
        <v>30</v>
      </c>
      <c r="O36" s="419">
        <v>5</v>
      </c>
      <c r="P36" s="419">
        <v>15</v>
      </c>
      <c r="Q36" s="419">
        <v>10</v>
      </c>
      <c r="R36" s="209">
        <f t="shared" si="0"/>
        <v>70</v>
      </c>
      <c r="S36" s="949">
        <f>IFERROR(IF(AVERAGEIF(I36:I38,"X",$R36:$R38)&lt;=50,0,IF(AVERAGEIF(I36:I38,"X",$R36:$R38)&lt;=75,-1,-2)),"")</f>
        <v>-1</v>
      </c>
      <c r="T36" s="949" t="str">
        <f>IFERROR(IF(AVERAGEIF(J36:J38,"X",$R36:$R38)&lt;=50,0,IF(AVERAGEIF(J36:J38,"X",$R36:$R38)&lt;=75,-1,-2)),"")</f>
        <v/>
      </c>
      <c r="U36" s="171">
        <f>IF(COUNTA(I36:J36)=2,"Seleccione una opcion P o I",IF(ISNUMBER(R36),LOOKUP(R36,DB!$F$74:$G$76,DB!$H$74:$H$76),""))</f>
        <v>-1</v>
      </c>
      <c r="V36" s="938">
        <f>IFERROR(IF(D36+MIN(S36:S38)&lt;1,1,D36+MIN(S36:S38)),"")</f>
        <v>1</v>
      </c>
      <c r="W36" s="938">
        <f ca="1">IFERROR(IF(E36+T36=0,$E36,IF(E36+T36&lt;0,'SEPG-059'!$L$17,IF(ISNUMBER(OFFSET(OFFSET('SEPG-059'!$L$16,MATCH($E36,'SEPG-059'!$L$17:$L$20,0),0),$T36,0)),OFFSET(OFFSET('SEPG-059'!$L$16,MATCH($E36,'SEPG-059'!$L$17:$L$20,0),0),$T36,0),'SEPG-059'!$L$17))),$E36)</f>
        <v>13</v>
      </c>
      <c r="X36" s="938">
        <f ca="1">IFERROR(+W36*V36,)</f>
        <v>13</v>
      </c>
      <c r="Y36" s="946" t="str">
        <f ca="1">IFERROR(VLOOKUP(X36,DB!$B$37:$D$61,2,FALSE),"")</f>
        <v>Riesgo Moderado (Z-8)</v>
      </c>
      <c r="Z36" s="1020"/>
      <c r="AA36" s="1023"/>
      <c r="AB36" s="114">
        <f t="shared" si="1"/>
        <v>-1</v>
      </c>
      <c r="AC36" s="114">
        <f t="shared" si="2"/>
        <v>0</v>
      </c>
    </row>
    <row r="37" spans="2:29" ht="126" customHeight="1" thickBot="1" x14ac:dyDescent="0.3">
      <c r="B37" s="931"/>
      <c r="C37" s="934"/>
      <c r="D37" s="936" t="str">
        <f>+'SEPG-059'!Z32</f>
        <v xml:space="preserve">Raro </v>
      </c>
      <c r="E37" s="941" t="str">
        <f>+'SEPG-059'!Z33</f>
        <v>Catastrófico</v>
      </c>
      <c r="F37" s="943" t="str">
        <f>'SEPG-059'!AB32</f>
        <v>Riesgo Moderado (Z-8)</v>
      </c>
      <c r="G37" s="371"/>
      <c r="H37" s="267"/>
      <c r="I37" s="417"/>
      <c r="J37" s="293"/>
      <c r="K37" s="418"/>
      <c r="L37" s="419"/>
      <c r="M37" s="418"/>
      <c r="N37" s="419"/>
      <c r="O37" s="419"/>
      <c r="P37" s="419"/>
      <c r="Q37" s="419"/>
      <c r="R37" s="208">
        <f t="shared" si="0"/>
        <v>0</v>
      </c>
      <c r="S37" s="950"/>
      <c r="T37" s="950"/>
      <c r="U37" s="125">
        <f>IF(COUNTA(I37:J37)=2,"Seleccione una opcion P o I",IF(ISNUMBER(R37),LOOKUP(R37,DB!$F$74:$G$76,DB!$H$74:$H$76),""))</f>
        <v>0</v>
      </c>
      <c r="V37" s="939"/>
      <c r="W37" s="939"/>
      <c r="X37" s="939"/>
      <c r="Y37" s="947"/>
      <c r="Z37" s="1021"/>
      <c r="AA37" s="1024"/>
      <c r="AB37" s="114">
        <f t="shared" si="1"/>
        <v>0</v>
      </c>
      <c r="AC37" s="114">
        <f t="shared" si="2"/>
        <v>0</v>
      </c>
    </row>
    <row r="38" spans="2:29" ht="126" customHeight="1" thickBot="1" x14ac:dyDescent="0.3">
      <c r="B38" s="931"/>
      <c r="C38" s="934"/>
      <c r="D38" s="936"/>
      <c r="E38" s="941"/>
      <c r="F38" s="945"/>
      <c r="G38" s="427"/>
      <c r="H38" s="422"/>
      <c r="I38" s="417"/>
      <c r="J38" s="294"/>
      <c r="K38" s="418"/>
      <c r="L38" s="419"/>
      <c r="M38" s="418"/>
      <c r="N38" s="419"/>
      <c r="O38" s="419"/>
      <c r="P38" s="419"/>
      <c r="Q38" s="419"/>
      <c r="R38" s="208">
        <f t="shared" si="0"/>
        <v>0</v>
      </c>
      <c r="S38" s="950"/>
      <c r="T38" s="950"/>
      <c r="U38" s="173"/>
      <c r="V38" s="939"/>
      <c r="W38" s="939"/>
      <c r="X38" s="939"/>
      <c r="Y38" s="947"/>
      <c r="Z38" s="1037"/>
      <c r="AA38" s="1024"/>
    </row>
    <row r="39" spans="2:29" ht="126" hidden="1" customHeight="1" thickBot="1" x14ac:dyDescent="0.3">
      <c r="B39" s="930" t="e">
        <f>'SEPG-F-057'!#REF!</f>
        <v>#REF!</v>
      </c>
      <c r="C39" s="933" t="e">
        <f>'SEPG-F-057'!#REF!</f>
        <v>#REF!</v>
      </c>
      <c r="D39" s="459" t="str">
        <f>+'SEPG-059'!Y34</f>
        <v/>
      </c>
      <c r="E39" s="164">
        <f>+'SEPG-059'!Y35</f>
        <v>0</v>
      </c>
      <c r="F39" s="165" t="str">
        <f>'SEPG-059'!AA34</f>
        <v/>
      </c>
      <c r="G39" s="415"/>
      <c r="H39" s="416"/>
      <c r="I39" s="417"/>
      <c r="J39" s="417"/>
      <c r="K39" s="418"/>
      <c r="L39" s="419"/>
      <c r="M39" s="419"/>
      <c r="N39" s="420"/>
      <c r="O39" s="419"/>
      <c r="P39" s="419"/>
      <c r="Q39" s="419"/>
      <c r="R39" s="154">
        <f t="shared" si="0"/>
        <v>0</v>
      </c>
      <c r="S39" s="949" t="str">
        <f>IFERROR(IF(AVERAGEIF(I39:I41,"X",$R39:$R41)&lt;=50,0,IF(AVERAGEIF(I39:I41,"X",$R39:$R41)&lt;=75,-1,-2)),"")</f>
        <v/>
      </c>
      <c r="T39" s="949" t="str">
        <f>IFERROR(IF(AVERAGEIF(J39:J41,"X",$R39:$R41)&lt;=50,0,IF(AVERAGEIF(J39:J41,"X",$R39:$R41)&lt;=75,-1,-2)),"")</f>
        <v/>
      </c>
      <c r="U39" s="171">
        <f>IF(COUNTA(I39:J39)=2,"Seleccione una opcion P o I",IF(ISNUMBER(R39),LOOKUP(R39,DB!$F$74:$G$76,DB!$H$74:$H$76),""))</f>
        <v>0</v>
      </c>
      <c r="V39" s="938" t="str">
        <f>IFERROR(IF(D39+MIN(S39:S41)&lt;1,1,D39+MIN(S39:S41)),"")</f>
        <v/>
      </c>
      <c r="W39" s="938">
        <f ca="1">IFERROR(IF(E39+T39=0,$E39,IF(E39+T39&lt;0,'SEPG-059'!$L$17,IF(ISNUMBER(OFFSET(OFFSET('SEPG-059'!$L$16,MATCH($E39,'SEPG-059'!$L$17:$L$20,0),0),$T39,0)),OFFSET(OFFSET('SEPG-059'!$L$16,MATCH($E39,'SEPG-059'!$L$17:$L$20,0),0),$T39,0),'SEPG-059'!$L$17))),$E39)</f>
        <v>0</v>
      </c>
      <c r="X39" s="938">
        <f ca="1">IFERROR(+W39*V39,)</f>
        <v>0</v>
      </c>
      <c r="Y39" s="946" t="str">
        <f ca="1">IFERROR(VLOOKUP(X39,DB!$B$37:$D$61,2,FALSE),"")</f>
        <v/>
      </c>
      <c r="Z39" s="1020"/>
      <c r="AA39" s="1017"/>
      <c r="AB39" s="114">
        <f t="shared" si="1"/>
        <v>0</v>
      </c>
      <c r="AC39" s="114">
        <f t="shared" si="2"/>
        <v>0</v>
      </c>
    </row>
    <row r="40" spans="2:29" ht="126" hidden="1" customHeight="1" thickBot="1" x14ac:dyDescent="0.3">
      <c r="B40" s="931"/>
      <c r="C40" s="934"/>
      <c r="D40" s="936" t="e">
        <f>+'SEPG-059'!Z34</f>
        <v>#N/A</v>
      </c>
      <c r="E40" s="941" t="e">
        <f>+'SEPG-059'!Z35</f>
        <v>#N/A</v>
      </c>
      <c r="F40" s="943" t="str">
        <f>'SEPG-059'!AB34</f>
        <v/>
      </c>
      <c r="G40" s="371"/>
      <c r="H40" s="266"/>
      <c r="I40" s="293"/>
      <c r="J40" s="293"/>
      <c r="K40" s="246"/>
      <c r="L40" s="419"/>
      <c r="M40" s="419"/>
      <c r="N40" s="420"/>
      <c r="O40" s="419"/>
      <c r="P40" s="419"/>
      <c r="Q40" s="419"/>
      <c r="R40" s="124">
        <f t="shared" si="0"/>
        <v>0</v>
      </c>
      <c r="S40" s="950"/>
      <c r="T40" s="950"/>
      <c r="U40" s="125">
        <f>IF(COUNTA(I40:J40)=2,"Seleccione una opcion P o I",IF(ISNUMBER(R40),LOOKUP(R40,DB!$F$74:$G$76,DB!$H$74:$H$76),""))</f>
        <v>0</v>
      </c>
      <c r="V40" s="939"/>
      <c r="W40" s="939"/>
      <c r="X40" s="939"/>
      <c r="Y40" s="947"/>
      <c r="Z40" s="1021"/>
      <c r="AA40" s="1018"/>
      <c r="AB40" s="114">
        <f t="shared" si="1"/>
        <v>0</v>
      </c>
      <c r="AC40" s="114">
        <f t="shared" si="2"/>
        <v>0</v>
      </c>
    </row>
    <row r="41" spans="2:29" ht="126" hidden="1" customHeight="1" thickBot="1" x14ac:dyDescent="0.3">
      <c r="B41" s="932"/>
      <c r="C41" s="935"/>
      <c r="D41" s="937"/>
      <c r="E41" s="942"/>
      <c r="F41" s="944"/>
      <c r="G41" s="421"/>
      <c r="H41" s="422"/>
      <c r="I41" s="423"/>
      <c r="J41" s="423"/>
      <c r="K41" s="418"/>
      <c r="L41" s="419"/>
      <c r="M41" s="419"/>
      <c r="N41" s="420"/>
      <c r="O41" s="419"/>
      <c r="P41" s="419"/>
      <c r="Q41" s="419"/>
      <c r="R41" s="158">
        <f t="shared" si="0"/>
        <v>0</v>
      </c>
      <c r="S41" s="951"/>
      <c r="T41" s="951"/>
      <c r="U41" s="159">
        <f>IF(COUNTA(I41:J41)=2,"Seleccione una opcion P o I",IF(ISNUMBER(R41),LOOKUP(R41,DB!$F$74:$G$76,DB!$H$74:$H$76),""))</f>
        <v>0</v>
      </c>
      <c r="V41" s="940"/>
      <c r="W41" s="940"/>
      <c r="X41" s="940"/>
      <c r="Y41" s="948"/>
      <c r="Z41" s="1022"/>
      <c r="AA41" s="1019"/>
      <c r="AB41" s="114">
        <f t="shared" si="1"/>
        <v>0</v>
      </c>
      <c r="AC41" s="114">
        <f t="shared" si="2"/>
        <v>0</v>
      </c>
    </row>
    <row r="42" spans="2:29" ht="126" hidden="1" customHeight="1" x14ac:dyDescent="0.25">
      <c r="B42" s="930">
        <f>'SEPG-F-057'!B21</f>
        <v>0</v>
      </c>
      <c r="C42" s="933">
        <f>'SEPG-F-057'!C21</f>
        <v>0</v>
      </c>
      <c r="D42" s="163" t="str">
        <f>+'SEPG-059'!Y36</f>
        <v/>
      </c>
      <c r="E42" s="164">
        <f>+'SEPG-059'!Y37</f>
        <v>0</v>
      </c>
      <c r="F42" s="165" t="str">
        <f>'SEPG-059'!AA36</f>
        <v/>
      </c>
      <c r="G42" s="415"/>
      <c r="H42" s="416"/>
      <c r="I42" s="417"/>
      <c r="J42" s="417"/>
      <c r="K42" s="418"/>
      <c r="L42" s="419"/>
      <c r="M42" s="419"/>
      <c r="N42" s="420"/>
      <c r="O42" s="419"/>
      <c r="P42" s="419"/>
      <c r="Q42" s="419"/>
      <c r="R42" s="154">
        <f t="shared" si="0"/>
        <v>0</v>
      </c>
      <c r="S42" s="949" t="str">
        <f>IFERROR(IF(AVERAGEIF(I42:I44,"X",$R42:$R44)&lt;=50,0,IF(AVERAGEIF(I42:I44,"X",$R42:$R44)&lt;=75,-1,-2)),"")</f>
        <v/>
      </c>
      <c r="T42" s="949" t="str">
        <f>IFERROR(IF(AVERAGEIF(J42:J44,"X",$R42:$R44)&lt;=50,0,IF(AVERAGEIF(J42:J44,"X",$R42:$R44)&lt;=75,-1,-2)),"")</f>
        <v/>
      </c>
      <c r="U42" s="171">
        <f>IF(COUNTA(I42:J42)=2,"Seleccione una opcion P o I",IF(ISNUMBER(R42),LOOKUP(R42,DB!$F$74:$G$76,DB!$H$74:$H$76),""))</f>
        <v>0</v>
      </c>
      <c r="V42" s="938" t="str">
        <f>IFERROR(IF(D42+MIN(S42:S44)&lt;1,1,D42+MIN(S42:S44)),"")</f>
        <v/>
      </c>
      <c r="W42" s="938">
        <f ca="1">IFERROR(IF(E42+T42=0,$E42,IF(E42+T42&lt;0,'SEPG-059'!$L$17,IF(ISNUMBER(OFFSET(OFFSET('SEPG-059'!$L$16,MATCH($E42,'SEPG-059'!$L$17:$L$20,0),0),$T42,0)),OFFSET(OFFSET('SEPG-059'!$L$16,MATCH($E42,'SEPG-059'!$L$17:$L$20,0),0),$T42,0),'SEPG-059'!$L$17))),$E42)</f>
        <v>0</v>
      </c>
      <c r="X42" s="938">
        <f ca="1">IFERROR(+W42*V42,)</f>
        <v>0</v>
      </c>
      <c r="Y42" s="946" t="str">
        <f ca="1">IFERROR(VLOOKUP(X42,DB!$B$37:$D$61,2,FALSE),"")</f>
        <v/>
      </c>
      <c r="Z42" s="1020"/>
      <c r="AA42" s="1023"/>
      <c r="AB42" s="114">
        <f t="shared" si="1"/>
        <v>0</v>
      </c>
      <c r="AC42" s="114">
        <f t="shared" si="2"/>
        <v>0</v>
      </c>
    </row>
    <row r="43" spans="2:29" ht="126" hidden="1" customHeight="1" x14ac:dyDescent="0.25">
      <c r="B43" s="931"/>
      <c r="C43" s="934"/>
      <c r="D43" s="936" t="e">
        <f>+'SEPG-059'!Z36</f>
        <v>#N/A</v>
      </c>
      <c r="E43" s="941" t="e">
        <f>+'SEPG-059'!Z37</f>
        <v>#N/A</v>
      </c>
      <c r="F43" s="943" t="str">
        <f>'SEPG-059'!AB36</f>
        <v/>
      </c>
      <c r="G43" s="371"/>
      <c r="H43" s="266"/>
      <c r="I43" s="293"/>
      <c r="J43" s="293"/>
      <c r="K43" s="246"/>
      <c r="L43" s="247"/>
      <c r="M43" s="247"/>
      <c r="N43" s="248"/>
      <c r="O43" s="247"/>
      <c r="P43" s="247"/>
      <c r="Q43" s="247"/>
      <c r="R43" s="124">
        <f t="shared" si="0"/>
        <v>0</v>
      </c>
      <c r="S43" s="950"/>
      <c r="T43" s="950"/>
      <c r="U43" s="125">
        <f>IF(COUNTA(I43:J43)=2,"Seleccione una opcion P o I",IF(ISNUMBER(R43),LOOKUP(R43,DB!$F$74:$G$76,DB!$H$74:$H$76),""))</f>
        <v>0</v>
      </c>
      <c r="V43" s="939"/>
      <c r="W43" s="939"/>
      <c r="X43" s="939"/>
      <c r="Y43" s="947"/>
      <c r="Z43" s="1021"/>
      <c r="AA43" s="1024"/>
      <c r="AB43" s="114">
        <f t="shared" si="1"/>
        <v>0</v>
      </c>
      <c r="AC43" s="114">
        <f t="shared" si="2"/>
        <v>0</v>
      </c>
    </row>
    <row r="44" spans="2:29" ht="126" hidden="1" customHeight="1" thickBot="1" x14ac:dyDescent="0.3">
      <c r="B44" s="931"/>
      <c r="C44" s="934"/>
      <c r="D44" s="936"/>
      <c r="E44" s="941"/>
      <c r="F44" s="945"/>
      <c r="G44" s="427"/>
      <c r="H44" s="267"/>
      <c r="I44" s="294"/>
      <c r="J44" s="294"/>
      <c r="K44" s="428"/>
      <c r="L44" s="429"/>
      <c r="M44" s="429"/>
      <c r="N44" s="430"/>
      <c r="O44" s="429"/>
      <c r="P44" s="429"/>
      <c r="Q44" s="429"/>
      <c r="R44" s="172">
        <f t="shared" si="0"/>
        <v>0</v>
      </c>
      <c r="S44" s="950"/>
      <c r="T44" s="950"/>
      <c r="U44" s="173">
        <f>IF(COUNTA(I44:J44)=2,"Seleccione una opcion P o I",IF(ISNUMBER(R44),LOOKUP(R44,DB!$F$74:$G$76,DB!$H$74:$H$76),""))</f>
        <v>0</v>
      </c>
      <c r="V44" s="939"/>
      <c r="W44" s="939"/>
      <c r="X44" s="939"/>
      <c r="Y44" s="947"/>
      <c r="Z44" s="1037"/>
      <c r="AA44" s="1024"/>
      <c r="AB44" s="114">
        <f t="shared" si="1"/>
        <v>0</v>
      </c>
      <c r="AC44" s="114">
        <f t="shared" si="2"/>
        <v>0</v>
      </c>
    </row>
    <row r="45" spans="2:29" ht="246" hidden="1" customHeight="1" x14ac:dyDescent="0.25">
      <c r="B45" s="930">
        <f>'SEPG-F-057'!B22</f>
        <v>0</v>
      </c>
      <c r="C45" s="933">
        <f>'SEPG-F-057'!C22</f>
        <v>0</v>
      </c>
      <c r="D45" s="163" t="str">
        <f>+'SEPG-059'!Y38</f>
        <v/>
      </c>
      <c r="E45" s="164">
        <f>+'SEPG-059'!Y39</f>
        <v>0</v>
      </c>
      <c r="F45" s="165" t="str">
        <f>'SEPG-059'!AA38</f>
        <v/>
      </c>
      <c r="G45" s="415"/>
      <c r="H45" s="416"/>
      <c r="I45" s="417"/>
      <c r="J45" s="417"/>
      <c r="K45" s="418"/>
      <c r="L45" s="419"/>
      <c r="M45" s="419"/>
      <c r="N45" s="420"/>
      <c r="O45" s="419"/>
      <c r="P45" s="419"/>
      <c r="Q45" s="419"/>
      <c r="R45" s="154">
        <f t="shared" si="0"/>
        <v>0</v>
      </c>
      <c r="S45" s="949" t="str">
        <f>IFERROR(IF(AVERAGEIF(I45:I47,"X",$R45:$R47)&lt;=50,0,IF(AVERAGEIF(I45:I47,"X",$R45:$R47)&lt;=75,-1,-2)),"")</f>
        <v/>
      </c>
      <c r="T45" s="949" t="str">
        <f>IFERROR(IF(AVERAGEIF(J45:J47,"X",$R45:$R47)&lt;=50,0,IF(AVERAGEIF(J45:J47,"X",$R45:$R47)&lt;=75,-1,-2)),"")</f>
        <v/>
      </c>
      <c r="U45" s="171">
        <f>IF(COUNTA(I45:J45)=2,"Seleccione una opcion P o I",IF(ISNUMBER(R45),LOOKUP(R45,DB!$F$74:$G$76,DB!$H$74:$H$76),""))</f>
        <v>0</v>
      </c>
      <c r="V45" s="938" t="str">
        <f>IFERROR(IF(D45+MIN(S45:S47)&lt;1,1,D45+MIN(S45:S47)),"")</f>
        <v/>
      </c>
      <c r="W45" s="938">
        <f ca="1">IFERROR(IF(E45+T45=0,$E45,IF(E45+T45&lt;0,'SEPG-059'!$L$17,IF(ISNUMBER(OFFSET(OFFSET('SEPG-059'!$L$16,MATCH($E45,'SEPG-059'!$L$17:$L$20,0),0),$T45,0)),OFFSET(OFFSET('SEPG-059'!$L$16,MATCH($E45,'SEPG-059'!$L$17:$L$20,0),0),$T45,0),'SEPG-059'!$L$17))),$E45)</f>
        <v>0</v>
      </c>
      <c r="X45" s="938">
        <f ca="1">IFERROR(+W45*V45,)</f>
        <v>0</v>
      </c>
      <c r="Y45" s="946" t="str">
        <f ca="1">IFERROR(VLOOKUP(X45,DB!$B$37:$D$61,2,FALSE),"")</f>
        <v/>
      </c>
      <c r="Z45" s="1020"/>
      <c r="AA45" s="1023"/>
      <c r="AB45" s="431">
        <f t="shared" si="1"/>
        <v>0</v>
      </c>
      <c r="AC45" s="432">
        <f t="shared" si="2"/>
        <v>0</v>
      </c>
    </row>
    <row r="46" spans="2:29" ht="126" hidden="1" customHeight="1" x14ac:dyDescent="0.25">
      <c r="B46" s="931"/>
      <c r="C46" s="934"/>
      <c r="D46" s="936" t="e">
        <f>+'SEPG-059'!Z38</f>
        <v>#N/A</v>
      </c>
      <c r="E46" s="941" t="e">
        <f>+'SEPG-059'!Z39</f>
        <v>#N/A</v>
      </c>
      <c r="F46" s="943" t="str">
        <f>'SEPG-059'!AB38</f>
        <v/>
      </c>
      <c r="G46" s="371"/>
      <c r="H46" s="266"/>
      <c r="I46" s="293"/>
      <c r="J46" s="293"/>
      <c r="K46" s="246"/>
      <c r="L46" s="247"/>
      <c r="M46" s="247"/>
      <c r="N46" s="248"/>
      <c r="O46" s="247"/>
      <c r="P46" s="247"/>
      <c r="Q46" s="247"/>
      <c r="R46" s="124">
        <f t="shared" si="0"/>
        <v>0</v>
      </c>
      <c r="S46" s="950"/>
      <c r="T46" s="950"/>
      <c r="U46" s="125">
        <f>IF(COUNTA(I46:J46)=2,"Seleccione una opcion P o I",IF(ISNUMBER(R46),LOOKUP(R46,DB!$F$74:$G$76,DB!$H$74:$H$76),""))</f>
        <v>0</v>
      </c>
      <c r="V46" s="939"/>
      <c r="W46" s="939"/>
      <c r="X46" s="939"/>
      <c r="Y46" s="947"/>
      <c r="Z46" s="1021"/>
      <c r="AA46" s="1024"/>
      <c r="AB46" s="116">
        <f t="shared" si="1"/>
        <v>0</v>
      </c>
      <c r="AC46" s="433">
        <f t="shared" si="2"/>
        <v>0</v>
      </c>
    </row>
    <row r="47" spans="2:29" ht="126" hidden="1" customHeight="1" thickBot="1" x14ac:dyDescent="0.3">
      <c r="B47" s="932"/>
      <c r="C47" s="935"/>
      <c r="D47" s="937"/>
      <c r="E47" s="942"/>
      <c r="F47" s="944"/>
      <c r="G47" s="421"/>
      <c r="H47" s="422"/>
      <c r="I47" s="423"/>
      <c r="J47" s="423"/>
      <c r="K47" s="424"/>
      <c r="L47" s="425"/>
      <c r="M47" s="425"/>
      <c r="N47" s="426"/>
      <c r="O47" s="425"/>
      <c r="P47" s="425"/>
      <c r="Q47" s="425"/>
      <c r="R47" s="158">
        <f t="shared" si="0"/>
        <v>0</v>
      </c>
      <c r="S47" s="951"/>
      <c r="T47" s="951"/>
      <c r="U47" s="159">
        <f>IF(COUNTA(I47:J47)=2,"Seleccione una opcion P o I",IF(ISNUMBER(R47),LOOKUP(R47,DB!$F$74:$G$76,DB!$H$74:$H$76),""))</f>
        <v>0</v>
      </c>
      <c r="V47" s="940"/>
      <c r="W47" s="940"/>
      <c r="X47" s="940"/>
      <c r="Y47" s="948"/>
      <c r="Z47" s="1022"/>
      <c r="AA47" s="1025"/>
      <c r="AB47" s="287">
        <f t="shared" si="1"/>
        <v>0</v>
      </c>
      <c r="AC47" s="289">
        <f t="shared" si="2"/>
        <v>0</v>
      </c>
    </row>
    <row r="48" spans="2:29" ht="126" hidden="1" customHeight="1" x14ac:dyDescent="0.25">
      <c r="B48" s="930">
        <f>'SEPG-F-057'!B23</f>
        <v>0</v>
      </c>
      <c r="C48" s="933">
        <f>'SEPG-F-057'!C23</f>
        <v>0</v>
      </c>
      <c r="D48" s="163" t="str">
        <f>+'SEPG-059'!Y40</f>
        <v/>
      </c>
      <c r="E48" s="164">
        <f>+'SEPG-059'!Y41</f>
        <v>0</v>
      </c>
      <c r="F48" s="165" t="str">
        <f>'SEPG-059'!AA40</f>
        <v/>
      </c>
      <c r="G48" s="415"/>
      <c r="H48" s="416"/>
      <c r="I48" s="417"/>
      <c r="J48" s="417"/>
      <c r="K48" s="418"/>
      <c r="L48" s="419"/>
      <c r="M48" s="419"/>
      <c r="N48" s="420"/>
      <c r="O48" s="419"/>
      <c r="P48" s="419"/>
      <c r="Q48" s="419"/>
      <c r="R48" s="154">
        <f t="shared" si="0"/>
        <v>0</v>
      </c>
      <c r="S48" s="949" t="str">
        <f>IFERROR(IF(AVERAGEIF(I48:I50,"X",$R48:$R50)&lt;=50,0,IF(AVERAGEIF(I48:I50,"X",$R48:$R50)&lt;=75,-1,-2)),"")</f>
        <v/>
      </c>
      <c r="T48" s="949" t="str">
        <f>IFERROR(IF(AVERAGEIF(J48:J50,"X",$R48:$R50)&lt;=50,0,IF(AVERAGEIF(J48:J50,"X",$R48:$R50)&lt;=75,-1,-2)),"")</f>
        <v/>
      </c>
      <c r="U48" s="171">
        <f>IF(COUNTA(I48:J48)=2,"Seleccione una opcion P o I",IF(ISNUMBER(R48),LOOKUP(R48,DB!$F$74:$G$76,DB!$H$74:$H$76),""))</f>
        <v>0</v>
      </c>
      <c r="V48" s="938" t="str">
        <f>IFERROR(IF(D48+MIN(S48:S50)&lt;1,1,D48+MIN(S48:S50)),"")</f>
        <v/>
      </c>
      <c r="W48" s="938">
        <f ca="1">IFERROR(IF(E48+T48=0,$E48,IF(E48+T48&lt;0,'SEPG-059'!$L$17,IF(ISNUMBER(OFFSET(OFFSET('SEPG-059'!$L$16,MATCH($E48,'SEPG-059'!$L$17:$L$20,0),0),$T48,0)),OFFSET(OFFSET('SEPG-059'!$L$16,MATCH($E48,'SEPG-059'!$L$17:$L$20,0),0),$T48,0),'SEPG-059'!$L$17))),$E48)</f>
        <v>0</v>
      </c>
      <c r="X48" s="938">
        <f ca="1">IFERROR(+W48*V48,)</f>
        <v>0</v>
      </c>
      <c r="Y48" s="946" t="str">
        <f ca="1">IFERROR(VLOOKUP(X48,DB!$B$37:$D$61,2,FALSE),"")</f>
        <v/>
      </c>
      <c r="Z48" s="1020"/>
      <c r="AA48" s="1017"/>
      <c r="AB48" s="114">
        <f t="shared" si="1"/>
        <v>0</v>
      </c>
      <c r="AC48" s="114">
        <f t="shared" si="2"/>
        <v>0</v>
      </c>
    </row>
    <row r="49" spans="2:29" ht="126" hidden="1" customHeight="1" x14ac:dyDescent="0.25">
      <c r="B49" s="931"/>
      <c r="C49" s="934"/>
      <c r="D49" s="936" t="e">
        <f>+'SEPG-059'!Z40</f>
        <v>#N/A</v>
      </c>
      <c r="E49" s="941" t="e">
        <f>+'SEPG-059'!Z41</f>
        <v>#N/A</v>
      </c>
      <c r="F49" s="943" t="str">
        <f>'SEPG-059'!AB40</f>
        <v/>
      </c>
      <c r="G49" s="371"/>
      <c r="H49" s="266"/>
      <c r="I49" s="293"/>
      <c r="J49" s="293"/>
      <c r="K49" s="246"/>
      <c r="L49" s="247"/>
      <c r="M49" s="247"/>
      <c r="N49" s="248"/>
      <c r="O49" s="247"/>
      <c r="P49" s="247"/>
      <c r="Q49" s="247"/>
      <c r="R49" s="124">
        <f t="shared" si="0"/>
        <v>0</v>
      </c>
      <c r="S49" s="950"/>
      <c r="T49" s="950"/>
      <c r="U49" s="125">
        <f>IF(COUNTA(I49:J49)=2,"Seleccione una opcion P o I",IF(ISNUMBER(R49),LOOKUP(R49,DB!$F$74:$G$76,DB!$H$74:$H$76),""))</f>
        <v>0</v>
      </c>
      <c r="V49" s="939"/>
      <c r="W49" s="939"/>
      <c r="X49" s="939"/>
      <c r="Y49" s="947"/>
      <c r="Z49" s="1021"/>
      <c r="AA49" s="1018"/>
      <c r="AB49" s="114">
        <f t="shared" si="1"/>
        <v>0</v>
      </c>
      <c r="AC49" s="114">
        <f t="shared" si="2"/>
        <v>0</v>
      </c>
    </row>
    <row r="50" spans="2:29" ht="126" hidden="1" customHeight="1" thickBot="1" x14ac:dyDescent="0.3">
      <c r="B50" s="932"/>
      <c r="C50" s="935"/>
      <c r="D50" s="937"/>
      <c r="E50" s="942"/>
      <c r="F50" s="944"/>
      <c r="G50" s="421"/>
      <c r="H50" s="422"/>
      <c r="I50" s="423"/>
      <c r="J50" s="423"/>
      <c r="K50" s="424"/>
      <c r="L50" s="425"/>
      <c r="M50" s="425"/>
      <c r="N50" s="426"/>
      <c r="O50" s="425"/>
      <c r="P50" s="425"/>
      <c r="Q50" s="425"/>
      <c r="R50" s="158">
        <f t="shared" si="0"/>
        <v>0</v>
      </c>
      <c r="S50" s="951"/>
      <c r="T50" s="951"/>
      <c r="U50" s="159">
        <f>IF(COUNTA(I50:J50)=2,"Seleccione una opcion P o I",IF(ISNUMBER(R50),LOOKUP(R50,DB!$F$74:$G$76,DB!$H$74:$H$76),""))</f>
        <v>0</v>
      </c>
      <c r="V50" s="940"/>
      <c r="W50" s="940"/>
      <c r="X50" s="940"/>
      <c r="Y50" s="948"/>
      <c r="Z50" s="1022"/>
      <c r="AA50" s="1019"/>
      <c r="AB50" s="114">
        <f t="shared" si="1"/>
        <v>0</v>
      </c>
      <c r="AC50" s="114">
        <f t="shared" si="2"/>
        <v>0</v>
      </c>
    </row>
    <row r="51" spans="2:29" ht="126" hidden="1" customHeight="1" x14ac:dyDescent="0.25">
      <c r="B51" s="930">
        <f>'SEPG-F-057'!B24</f>
        <v>1</v>
      </c>
      <c r="C51" s="933">
        <f>'SEPG-F-057'!C24</f>
        <v>0</v>
      </c>
      <c r="D51" s="163" t="str">
        <f>+'SEPG-059'!Y42</f>
        <v/>
      </c>
      <c r="E51" s="164">
        <f>+'SEPG-059'!Y43</f>
        <v>7</v>
      </c>
      <c r="F51" s="165" t="str">
        <f>'SEPG-059'!AA42</f>
        <v/>
      </c>
      <c r="G51" s="415"/>
      <c r="H51" s="416"/>
      <c r="I51" s="417"/>
      <c r="J51" s="417"/>
      <c r="K51" s="418"/>
      <c r="L51" s="419"/>
      <c r="M51" s="419"/>
      <c r="N51" s="420"/>
      <c r="O51" s="419"/>
      <c r="P51" s="419"/>
      <c r="Q51" s="419"/>
      <c r="R51" s="154">
        <f t="shared" si="0"/>
        <v>0</v>
      </c>
      <c r="S51" s="949" t="str">
        <f>IFERROR(IF(AVERAGEIF(I51:I53,"X",$R51:$R53)&lt;=50,0,IF(AVERAGEIF(I51:I53,"X",$R51:$R53)&lt;=75,-1,-2)),"")</f>
        <v/>
      </c>
      <c r="T51" s="949" t="str">
        <f>IFERROR(IF(AVERAGEIF(J51:J53,"X",$R51:$R53)&lt;=50,0,IF(AVERAGEIF(J51:J53,"X",$R51:$R53)&lt;=75,-1,-2)),"")</f>
        <v/>
      </c>
      <c r="U51" s="171">
        <f>IF(COUNTA(I51:J51)=2,"Seleccione una opcion P o I",IF(ISNUMBER(R51),LOOKUP(R51,DB!$F$74:$G$76,DB!$H$74:$H$76),""))</f>
        <v>0</v>
      </c>
      <c r="V51" s="938" t="str">
        <f>IFERROR(IF(D51+MIN(S51:S53)&lt;1,1,D51+MIN(S51:S53)),"")</f>
        <v/>
      </c>
      <c r="W51" s="938">
        <f ca="1">IFERROR(IF(E51+T51=0,$E51,IF(E51+T51&lt;0,'SEPG-059'!$L$17,IF(ISNUMBER(OFFSET(OFFSET('SEPG-059'!$L$16,MATCH($E51,'SEPG-059'!$L$17:$L$20,0),0),$T51,0)),OFFSET(OFFSET('SEPG-059'!$L$16,MATCH($E51,'SEPG-059'!$L$17:$L$20,0),0),$T51,0),'SEPG-059'!$L$17))),$E51)</f>
        <v>7</v>
      </c>
      <c r="X51" s="938">
        <f ca="1">IFERROR(+W51*V51,)</f>
        <v>0</v>
      </c>
      <c r="Y51" s="946" t="str">
        <f ca="1">IFERROR(VLOOKUP(X51,DB!$B$37:$D$61,2,FALSE),"")</f>
        <v/>
      </c>
      <c r="Z51" s="1020"/>
      <c r="AA51" s="1017"/>
      <c r="AB51" s="114">
        <f t="shared" si="1"/>
        <v>0</v>
      </c>
      <c r="AC51" s="114">
        <f t="shared" si="2"/>
        <v>0</v>
      </c>
    </row>
    <row r="52" spans="2:29" ht="126" hidden="1" customHeight="1" x14ac:dyDescent="0.25">
      <c r="B52" s="931"/>
      <c r="C52" s="934"/>
      <c r="D52" s="936" t="str">
        <f>+'SEPG-059'!Z42</f>
        <v/>
      </c>
      <c r="E52" s="941" t="str">
        <f>+'SEPG-059'!Z43</f>
        <v>Moderado</v>
      </c>
      <c r="F52" s="943" t="str">
        <f>'SEPG-059'!AB42</f>
        <v/>
      </c>
      <c r="G52" s="371"/>
      <c r="H52" s="266"/>
      <c r="I52" s="293"/>
      <c r="J52" s="293"/>
      <c r="K52" s="246"/>
      <c r="L52" s="247"/>
      <c r="M52" s="247"/>
      <c r="N52" s="248"/>
      <c r="O52" s="247"/>
      <c r="P52" s="247"/>
      <c r="Q52" s="247"/>
      <c r="R52" s="124">
        <f t="shared" si="0"/>
        <v>0</v>
      </c>
      <c r="S52" s="950"/>
      <c r="T52" s="950"/>
      <c r="U52" s="125">
        <f>IF(COUNTA(I52:J52)=2,"Seleccione una opcion P o I",IF(ISNUMBER(R52),LOOKUP(R52,DB!$F$74:$G$76,DB!$H$74:$H$76),""))</f>
        <v>0</v>
      </c>
      <c r="V52" s="939"/>
      <c r="W52" s="939"/>
      <c r="X52" s="939"/>
      <c r="Y52" s="947"/>
      <c r="Z52" s="1021"/>
      <c r="AA52" s="1018"/>
      <c r="AB52" s="114">
        <f t="shared" si="1"/>
        <v>0</v>
      </c>
      <c r="AC52" s="114">
        <f t="shared" si="2"/>
        <v>0</v>
      </c>
    </row>
    <row r="53" spans="2:29" ht="126" hidden="1" customHeight="1" thickBot="1" x14ac:dyDescent="0.3">
      <c r="B53" s="932"/>
      <c r="C53" s="935"/>
      <c r="D53" s="937"/>
      <c r="E53" s="942"/>
      <c r="F53" s="944"/>
      <c r="G53" s="421"/>
      <c r="H53" s="422"/>
      <c r="I53" s="423"/>
      <c r="J53" s="423"/>
      <c r="K53" s="424"/>
      <c r="L53" s="425"/>
      <c r="M53" s="425"/>
      <c r="N53" s="426"/>
      <c r="O53" s="425"/>
      <c r="P53" s="425"/>
      <c r="Q53" s="425"/>
      <c r="R53" s="158">
        <f t="shared" si="0"/>
        <v>0</v>
      </c>
      <c r="S53" s="951"/>
      <c r="T53" s="951"/>
      <c r="U53" s="159">
        <f>IF(COUNTA(I53:J53)=2,"Seleccione una opcion P o I",IF(ISNUMBER(R53),LOOKUP(R53,DB!$F$74:$G$76,DB!$H$74:$H$76),""))</f>
        <v>0</v>
      </c>
      <c r="V53" s="940"/>
      <c r="W53" s="940"/>
      <c r="X53" s="940"/>
      <c r="Y53" s="948"/>
      <c r="Z53" s="1022"/>
      <c r="AA53" s="1019"/>
      <c r="AB53" s="114">
        <f t="shared" si="1"/>
        <v>0</v>
      </c>
      <c r="AC53" s="114">
        <f t="shared" si="2"/>
        <v>0</v>
      </c>
    </row>
    <row r="54" spans="2:29" ht="126" hidden="1" customHeight="1" x14ac:dyDescent="0.25">
      <c r="B54" s="930">
        <f>'SEPG-F-057'!B25</f>
        <v>2</v>
      </c>
      <c r="C54" s="933">
        <f>'SEPG-F-057'!C25</f>
        <v>0</v>
      </c>
      <c r="D54" s="163" t="str">
        <f>+'SEPG-059'!Y44</f>
        <v/>
      </c>
      <c r="E54" s="164">
        <f>+'SEPG-059'!Y45</f>
        <v>7</v>
      </c>
      <c r="F54" s="165" t="str">
        <f>'SEPG-059'!AA44</f>
        <v/>
      </c>
      <c r="G54" s="415"/>
      <c r="H54" s="268"/>
      <c r="I54" s="295"/>
      <c r="J54" s="295"/>
      <c r="K54" s="418"/>
      <c r="L54" s="419"/>
      <c r="M54" s="419"/>
      <c r="N54" s="420"/>
      <c r="O54" s="419"/>
      <c r="P54" s="419"/>
      <c r="Q54" s="419"/>
      <c r="R54" s="154">
        <f t="shared" si="0"/>
        <v>0</v>
      </c>
      <c r="S54" s="949" t="str">
        <f>IFERROR(IF(AVERAGEIF(I54:I56,"X",$R54:$R56)&lt;=50,0,IF(AVERAGEIF(I54:I56,"X",$R54:$R56)&lt;=75,-1,-2)),"")</f>
        <v/>
      </c>
      <c r="T54" s="949" t="str">
        <f>IFERROR(IF(AVERAGEIF(J54:J56,"X",$R54:$R56)&lt;=50,0,IF(AVERAGEIF(J54:J56,"X",$R54:$R56)&lt;=75,-1,-2)),"")</f>
        <v/>
      </c>
      <c r="U54" s="171">
        <f>IF(COUNTA(I54:J54)=2,"Seleccione una opcion P o I",IF(ISNUMBER(R54),LOOKUP(R54,DB!$F$74:$G$76,DB!$H$74:$H$76),""))</f>
        <v>0</v>
      </c>
      <c r="V54" s="938" t="str">
        <f>IFERROR(IF(D54+MIN(S54:S56)&lt;1,1,D54+MIN(S54:S56)),"")</f>
        <v/>
      </c>
      <c r="W54" s="938">
        <f ca="1">IFERROR(IF(E54+T54=0,$E54,IF(E54+T54&lt;0,'SEPG-059'!$L$17,IF(ISNUMBER(OFFSET(OFFSET('SEPG-059'!$L$16,MATCH($E54,'SEPG-059'!$L$17:$L$20,0),0),$T54,0)),OFFSET(OFFSET('SEPG-059'!$L$16,MATCH($E54,'SEPG-059'!$L$17:$L$20,0),0),$T54,0),'SEPG-059'!$L$17))),$E54)</f>
        <v>7</v>
      </c>
      <c r="X54" s="938">
        <f ca="1">IFERROR(+W54*V54,)</f>
        <v>0</v>
      </c>
      <c r="Y54" s="946" t="str">
        <f ca="1">IFERROR(VLOOKUP(X54,DB!$B$37:$D$61,2,FALSE),"")</f>
        <v/>
      </c>
      <c r="Z54" s="1020"/>
      <c r="AA54" s="1017"/>
      <c r="AB54" s="114">
        <f t="shared" si="1"/>
        <v>0</v>
      </c>
      <c r="AC54" s="114">
        <f t="shared" si="2"/>
        <v>0</v>
      </c>
    </row>
    <row r="55" spans="2:29" ht="126" hidden="1" customHeight="1" x14ac:dyDescent="0.25">
      <c r="B55" s="931"/>
      <c r="C55" s="934"/>
      <c r="D55" s="936" t="e">
        <f>+'SEPG-059'!Z44</f>
        <v>#N/A</v>
      </c>
      <c r="E55" s="941" t="str">
        <f>+'SEPG-059'!Z45</f>
        <v>Moderado</v>
      </c>
      <c r="F55" s="943" t="str">
        <f>'SEPG-059'!AB44</f>
        <v/>
      </c>
      <c r="G55" s="371"/>
      <c r="H55" s="269"/>
      <c r="I55" s="296"/>
      <c r="J55" s="296"/>
      <c r="K55" s="246"/>
      <c r="L55" s="247"/>
      <c r="M55" s="247"/>
      <c r="N55" s="248"/>
      <c r="O55" s="247"/>
      <c r="P55" s="247"/>
      <c r="Q55" s="247"/>
      <c r="R55" s="124">
        <f t="shared" si="0"/>
        <v>0</v>
      </c>
      <c r="S55" s="950"/>
      <c r="T55" s="950"/>
      <c r="U55" s="125">
        <f>IF(COUNTA(I55:J55)=2,"Seleccione una opcion P o I",IF(ISNUMBER(R55),LOOKUP(R55,DB!$F$74:$G$76,DB!$H$74:$H$76),""))</f>
        <v>0</v>
      </c>
      <c r="V55" s="939"/>
      <c r="W55" s="939"/>
      <c r="X55" s="939"/>
      <c r="Y55" s="947"/>
      <c r="Z55" s="1021"/>
      <c r="AA55" s="1018"/>
      <c r="AB55" s="114">
        <f t="shared" si="1"/>
        <v>0</v>
      </c>
      <c r="AC55" s="114">
        <f t="shared" si="2"/>
        <v>0</v>
      </c>
    </row>
    <row r="56" spans="2:29" ht="126" hidden="1" customHeight="1" thickBot="1" x14ac:dyDescent="0.3">
      <c r="B56" s="932"/>
      <c r="C56" s="935"/>
      <c r="D56" s="937"/>
      <c r="E56" s="942"/>
      <c r="F56" s="944"/>
      <c r="G56" s="421"/>
      <c r="H56" s="281"/>
      <c r="I56" s="297"/>
      <c r="J56" s="297"/>
      <c r="K56" s="424"/>
      <c r="L56" s="425"/>
      <c r="M56" s="425"/>
      <c r="N56" s="426"/>
      <c r="O56" s="425"/>
      <c r="P56" s="425"/>
      <c r="Q56" s="425"/>
      <c r="R56" s="158">
        <f t="shared" si="0"/>
        <v>0</v>
      </c>
      <c r="S56" s="951"/>
      <c r="T56" s="951"/>
      <c r="U56" s="159">
        <f>IF(COUNTA(I56:J56)=2,"Seleccione una opcion P o I",IF(ISNUMBER(R56),LOOKUP(R56,DB!$F$74:$G$76,DB!$H$74:$H$76),""))</f>
        <v>0</v>
      </c>
      <c r="V56" s="940"/>
      <c r="W56" s="940"/>
      <c r="X56" s="940"/>
      <c r="Y56" s="948"/>
      <c r="Z56" s="1022"/>
      <c r="AA56" s="1019"/>
      <c r="AB56" s="114">
        <f t="shared" si="1"/>
        <v>0</v>
      </c>
      <c r="AC56" s="114">
        <f t="shared" si="2"/>
        <v>0</v>
      </c>
    </row>
    <row r="57" spans="2:29" ht="126" hidden="1" customHeight="1" x14ac:dyDescent="0.25">
      <c r="B57" s="931">
        <f>'SEPG-F-057'!B26</f>
        <v>3</v>
      </c>
      <c r="C57" s="934">
        <f>'SEPG-F-057'!C26</f>
        <v>0</v>
      </c>
      <c r="D57" s="166" t="str">
        <f>+'SEPG-059'!Y46</f>
        <v/>
      </c>
      <c r="E57" s="167">
        <f>+'SEPG-059'!Y47</f>
        <v>7</v>
      </c>
      <c r="F57" s="168" t="str">
        <f>'SEPG-059'!AA46</f>
        <v/>
      </c>
      <c r="G57" s="981"/>
      <c r="H57" s="434"/>
      <c r="I57" s="174"/>
      <c r="J57" s="174"/>
      <c r="K57" s="178"/>
      <c r="L57" s="174"/>
      <c r="M57" s="174"/>
      <c r="N57" s="174"/>
      <c r="O57" s="174"/>
      <c r="P57" s="174"/>
      <c r="Q57" s="174"/>
      <c r="R57" s="151">
        <f t="shared" si="0"/>
        <v>0</v>
      </c>
      <c r="S57" s="950" t="str">
        <f>IFERROR(IF(AVERAGEIF(I57:I59,"X",$R57:$R59)&lt;=50,0,IF(AVERAGEIF(I57:I59,"X",$R57:$R59)&lt;=75,-1,-2)),"")</f>
        <v/>
      </c>
      <c r="T57" s="950" t="str">
        <f>IFERROR(IF(AVERAGEIF(J57:J59,"X",$R57:$R59)&lt;=50,0,IF(AVERAGEIF(J57:J59,"X",$R57:$R59)&lt;=75,-1,-2)),"")</f>
        <v/>
      </c>
      <c r="U57" s="169">
        <f>IF(COUNTA(I57:J57)=2,"Seleccione una opcion P o I",IF(ISNUMBER(R57),LOOKUP(R57,DB!$F$74:$G$76,DB!$H$74:$H$76),""))</f>
        <v>0</v>
      </c>
      <c r="V57" s="939" t="str">
        <f>IFERROR(IF(D57+MIN(S57:S59)&lt;1,1,D57+MIN(S57:S59)),"")</f>
        <v/>
      </c>
      <c r="W57" s="939">
        <f ca="1">IFERROR(IF(T57&lt;&gt;0,IF(MATCH(E57,'SEPG-059'!$L$17:$L$21,)+T57&lt;1,1,OFFSET('SEPG-059'!$L$16:$L$21,MATCH(E57,'SEPG-059'!$L$17:$L$21,)+T57,0,1,1)),E57),E57)</f>
        <v>7</v>
      </c>
      <c r="X57" s="939">
        <f ca="1">IFERROR(+W57*V57,)</f>
        <v>0</v>
      </c>
      <c r="Y57" s="947" t="str">
        <f ca="1">IFERROR(VLOOKUP(X57,DB!$B$37:$D$61,2,FALSE),"")</f>
        <v/>
      </c>
      <c r="Z57" s="1034"/>
      <c r="AA57" s="1027"/>
      <c r="AB57" s="114">
        <f t="shared" si="1"/>
        <v>0</v>
      </c>
      <c r="AC57" s="114">
        <f t="shared" si="2"/>
        <v>0</v>
      </c>
    </row>
    <row r="58" spans="2:29" ht="126" hidden="1" customHeight="1" x14ac:dyDescent="0.25">
      <c r="B58" s="931"/>
      <c r="C58" s="934"/>
      <c r="D58" s="936" t="e">
        <f>+'SEPG-059'!Z46</f>
        <v>#N/A</v>
      </c>
      <c r="E58" s="941" t="str">
        <f>+'SEPG-059'!Z47</f>
        <v>Moderado</v>
      </c>
      <c r="F58" s="943" t="str">
        <f>'SEPG-059'!AB46</f>
        <v/>
      </c>
      <c r="G58" s="981"/>
      <c r="H58" s="192"/>
      <c r="I58" s="176"/>
      <c r="J58" s="176"/>
      <c r="K58" s="177"/>
      <c r="L58" s="176"/>
      <c r="M58" s="176"/>
      <c r="N58" s="176"/>
      <c r="O58" s="176"/>
      <c r="P58" s="176"/>
      <c r="Q58" s="176"/>
      <c r="R58" s="124">
        <f t="shared" si="0"/>
        <v>0</v>
      </c>
      <c r="S58" s="950"/>
      <c r="T58" s="950"/>
      <c r="U58" s="125">
        <f>IF(COUNTA(I58:J58)=2,"Seleccione una opcion P o I",IF(ISNUMBER(R58),LOOKUP(R58,DB!$F$74:$G$76,DB!$H$74:$H$76),""))</f>
        <v>0</v>
      </c>
      <c r="V58" s="939"/>
      <c r="W58" s="939"/>
      <c r="X58" s="939"/>
      <c r="Y58" s="947"/>
      <c r="Z58" s="1021"/>
      <c r="AA58" s="1018"/>
      <c r="AB58" s="114">
        <f t="shared" si="1"/>
        <v>0</v>
      </c>
      <c r="AC58" s="114">
        <f t="shared" si="2"/>
        <v>0</v>
      </c>
    </row>
    <row r="59" spans="2:29" ht="126" hidden="1" customHeight="1" thickBot="1" x14ac:dyDescent="0.3">
      <c r="B59" s="931"/>
      <c r="C59" s="934"/>
      <c r="D59" s="936"/>
      <c r="E59" s="941"/>
      <c r="F59" s="945"/>
      <c r="G59" s="981"/>
      <c r="H59" s="192"/>
      <c r="I59" s="176"/>
      <c r="J59" s="176"/>
      <c r="K59" s="177"/>
      <c r="L59" s="176"/>
      <c r="M59" s="176"/>
      <c r="N59" s="176"/>
      <c r="O59" s="176"/>
      <c r="P59" s="176"/>
      <c r="Q59" s="176"/>
      <c r="R59" s="172">
        <f t="shared" si="0"/>
        <v>0</v>
      </c>
      <c r="S59" s="951"/>
      <c r="T59" s="951"/>
      <c r="U59" s="173">
        <f>IF(COUNTA(I59:J59)=2,"Seleccione una opcion P o I",IF(ISNUMBER(R59),LOOKUP(R59,DB!$F$74:$G$76,DB!$H$74:$H$76),""))</f>
        <v>0</v>
      </c>
      <c r="V59" s="940"/>
      <c r="W59" s="940"/>
      <c r="X59" s="940"/>
      <c r="Y59" s="948"/>
      <c r="Z59" s="1037"/>
      <c r="AA59" s="1036"/>
      <c r="AB59" s="114">
        <f t="shared" si="1"/>
        <v>0</v>
      </c>
      <c r="AC59" s="114">
        <f t="shared" si="2"/>
        <v>0</v>
      </c>
    </row>
    <row r="60" spans="2:29" ht="126" hidden="1" customHeight="1" x14ac:dyDescent="0.25">
      <c r="B60" s="930">
        <f>'SEPG-F-057'!B27</f>
        <v>4</v>
      </c>
      <c r="C60" s="934">
        <f>'SEPG-F-057'!C27</f>
        <v>0</v>
      </c>
      <c r="D60" s="163" t="str">
        <f>+'SEPG-059'!Y48</f>
        <v/>
      </c>
      <c r="E60" s="164">
        <f>+'SEPG-059'!Y49</f>
        <v>7</v>
      </c>
      <c r="F60" s="165" t="str">
        <f>'SEPG-059'!AA48</f>
        <v/>
      </c>
      <c r="G60" s="1016"/>
      <c r="H60" s="193"/>
      <c r="I60" s="175"/>
      <c r="J60" s="175"/>
      <c r="K60" s="179"/>
      <c r="L60" s="175"/>
      <c r="M60" s="175"/>
      <c r="N60" s="175"/>
      <c r="O60" s="175"/>
      <c r="P60" s="175"/>
      <c r="Q60" s="175"/>
      <c r="R60" s="154">
        <f t="shared" si="0"/>
        <v>0</v>
      </c>
      <c r="S60" s="949" t="str">
        <f>IFERROR(IF(AVERAGEIF(I60:I62,"X",$R60:$R62)&lt;=50,0,IF(AVERAGEIF(I60:I62,"X",$R60:$R62)&lt;=75,-1,-2)),"")</f>
        <v/>
      </c>
      <c r="T60" s="949" t="str">
        <f>IFERROR(IF(AVERAGEIF(J60:J62,"X",$R60:$R62)&lt;=50,0,IF(AVERAGEIF(J60:J62,"X",$R60:$R62)&lt;=75,-1,-2)),"")</f>
        <v/>
      </c>
      <c r="U60" s="171">
        <f>IF(COUNTA(I60:J60)=2,"Seleccione una opcion P o I",IF(ISNUMBER(R60),LOOKUP(R60,DB!$F$74:$G$76,DB!$H$74:$H$76),""))</f>
        <v>0</v>
      </c>
      <c r="V60" s="938" t="str">
        <f>IFERROR(IF(D60+MIN(S60:S62)&lt;1,1,D60+MIN(S60:S62)),"")</f>
        <v/>
      </c>
      <c r="W60" s="938">
        <f ca="1">IFERROR(IF(T60&lt;&gt;0,IF(MATCH(E60,'SEPG-059'!$L$17:$L$21,)+T60&lt;1,1,OFFSET('SEPG-059'!$L$16:$L$21,MATCH(E60,'SEPG-059'!$L$17:$L$21,)+T60,0,1,1)),E60),E60)</f>
        <v>7</v>
      </c>
      <c r="X60" s="938">
        <f ca="1">IFERROR(+W60*V60,)</f>
        <v>0</v>
      </c>
      <c r="Y60" s="946" t="str">
        <f ca="1">IFERROR(VLOOKUP(X60,DB!$B$37:$D$61,2,FALSE),"")</f>
        <v/>
      </c>
      <c r="Z60" s="1020"/>
      <c r="AA60" s="1017"/>
      <c r="AB60" s="114">
        <f t="shared" si="1"/>
        <v>0</v>
      </c>
      <c r="AC60" s="114">
        <f t="shared" si="2"/>
        <v>0</v>
      </c>
    </row>
    <row r="61" spans="2:29" ht="126" hidden="1" customHeight="1" x14ac:dyDescent="0.25">
      <c r="B61" s="931"/>
      <c r="C61" s="934"/>
      <c r="D61" s="936" t="e">
        <f>+'SEPG-059'!Z48</f>
        <v>#N/A</v>
      </c>
      <c r="E61" s="941" t="str">
        <f>+'SEPG-059'!Z49</f>
        <v>Moderado</v>
      </c>
      <c r="F61" s="943" t="str">
        <f>'SEPG-059'!AB48</f>
        <v/>
      </c>
      <c r="G61" s="981"/>
      <c r="H61" s="194"/>
      <c r="I61" s="92"/>
      <c r="J61" s="92"/>
      <c r="K61" s="93"/>
      <c r="L61" s="92"/>
      <c r="M61" s="92"/>
      <c r="N61" s="92"/>
      <c r="O61" s="92"/>
      <c r="P61" s="92"/>
      <c r="Q61" s="92"/>
      <c r="R61" s="124">
        <f t="shared" si="0"/>
        <v>0</v>
      </c>
      <c r="S61" s="950"/>
      <c r="T61" s="950"/>
      <c r="U61" s="125">
        <f>IF(COUNTA(I61:J61)=2,"Seleccione una opcion P o I",IF(ISNUMBER(R61),LOOKUP(R61,DB!$F$74:$G$76,DB!$H$74:$H$76),""))</f>
        <v>0</v>
      </c>
      <c r="V61" s="939"/>
      <c r="W61" s="939"/>
      <c r="X61" s="939"/>
      <c r="Y61" s="947"/>
      <c r="Z61" s="1021"/>
      <c r="AA61" s="1018"/>
      <c r="AB61" s="114">
        <f t="shared" si="1"/>
        <v>0</v>
      </c>
      <c r="AC61" s="114">
        <f t="shared" si="2"/>
        <v>0</v>
      </c>
    </row>
    <row r="62" spans="2:29" ht="126" hidden="1" customHeight="1" thickBot="1" x14ac:dyDescent="0.3">
      <c r="B62" s="932"/>
      <c r="C62" s="934"/>
      <c r="D62" s="937"/>
      <c r="E62" s="942"/>
      <c r="F62" s="944"/>
      <c r="G62" s="1015"/>
      <c r="H62" s="195"/>
      <c r="I62" s="156"/>
      <c r="J62" s="156"/>
      <c r="K62" s="157"/>
      <c r="L62" s="156"/>
      <c r="M62" s="156"/>
      <c r="N62" s="156"/>
      <c r="O62" s="156"/>
      <c r="P62" s="156"/>
      <c r="Q62" s="156"/>
      <c r="R62" s="158">
        <f t="shared" si="0"/>
        <v>0</v>
      </c>
      <c r="S62" s="951"/>
      <c r="T62" s="951"/>
      <c r="U62" s="159">
        <f>IF(COUNTA(I62:J62)=2,"Seleccione una opcion P o I",IF(ISNUMBER(R62),LOOKUP(R62,DB!$F$74:$G$76,DB!$H$74:$H$76),""))</f>
        <v>0</v>
      </c>
      <c r="V62" s="940"/>
      <c r="W62" s="940"/>
      <c r="X62" s="940"/>
      <c r="Y62" s="948"/>
      <c r="Z62" s="1022"/>
      <c r="AA62" s="1019"/>
      <c r="AB62" s="114">
        <f t="shared" si="1"/>
        <v>0</v>
      </c>
      <c r="AC62" s="114">
        <f t="shared" si="2"/>
        <v>0</v>
      </c>
    </row>
    <row r="63" spans="2:29" ht="126" hidden="1" customHeight="1" x14ac:dyDescent="0.25">
      <c r="B63" s="931">
        <f>'SEPG-F-057'!B28</f>
        <v>5</v>
      </c>
      <c r="C63" s="934">
        <f>'SEPG-F-057'!C28</f>
        <v>0</v>
      </c>
      <c r="D63" s="166" t="str">
        <f>+'SEPG-059'!Y50</f>
        <v/>
      </c>
      <c r="E63" s="167">
        <f>+'SEPG-059'!Y51</f>
        <v>7</v>
      </c>
      <c r="F63" s="168" t="str">
        <f>'SEPG-059'!AA50</f>
        <v/>
      </c>
      <c r="G63" s="981"/>
      <c r="H63" s="196"/>
      <c r="I63" s="174"/>
      <c r="J63" s="174"/>
      <c r="K63" s="178"/>
      <c r="L63" s="174"/>
      <c r="M63" s="174"/>
      <c r="N63" s="174"/>
      <c r="O63" s="174"/>
      <c r="P63" s="174"/>
      <c r="Q63" s="174"/>
      <c r="R63" s="151">
        <f t="shared" si="0"/>
        <v>0</v>
      </c>
      <c r="S63" s="949" t="str">
        <f>IFERROR(IF(AVERAGEIF(I63:I65,"X",$R63:$R65)&lt;=50,0,IF(AVERAGEIF(I63:I65,"X",$R63:$R65)&lt;=75,-1,-2)),"")</f>
        <v/>
      </c>
      <c r="T63" s="949" t="str">
        <f>IFERROR(IF(AVERAGEIF(J63:J65,"X",$R63:$R65)&lt;=50,0,IF(AVERAGEIF(J63:J65,"X",$R63:$R65)&lt;=75,-1,-2)),"")</f>
        <v/>
      </c>
      <c r="U63" s="169">
        <f>IF(COUNTA(I63:J63)=2,"Seleccione una opcion P o I",IF(ISNUMBER(R63),LOOKUP(R63,DB!$F$74:$G$76,DB!$H$74:$H$76),""))</f>
        <v>0</v>
      </c>
      <c r="V63" s="938" t="str">
        <f>IFERROR(IF(D63+MIN(S63:S65)&lt;1,1,D63+MIN(S63:S65)),"")</f>
        <v/>
      </c>
      <c r="W63" s="938">
        <f ca="1">IFERROR(IF(T63&lt;&gt;0,IF(MATCH(E63,'SEPG-059'!$L$17:$L$21,)+T63&lt;1,1,OFFSET('SEPG-059'!$L$16:$L$21,MATCH(E63,'SEPG-059'!$L$17:$L$21,)+T63,0,1,1)),E63),E63)</f>
        <v>7</v>
      </c>
      <c r="X63" s="938">
        <f ca="1">IFERROR(+W63*V63,)</f>
        <v>0</v>
      </c>
      <c r="Y63" s="946" t="str">
        <f ca="1">IFERROR(VLOOKUP(X63,DB!$B$37:$D$61,2,FALSE),"")</f>
        <v/>
      </c>
      <c r="Z63" s="1034"/>
      <c r="AA63" s="1027"/>
      <c r="AB63" s="114">
        <f t="shared" si="1"/>
        <v>0</v>
      </c>
      <c r="AC63" s="114">
        <f t="shared" si="2"/>
        <v>0</v>
      </c>
    </row>
    <row r="64" spans="2:29" ht="126" hidden="1" customHeight="1" x14ac:dyDescent="0.25">
      <c r="B64" s="931"/>
      <c r="C64" s="934"/>
      <c r="D64" s="936" t="e">
        <f>+'SEPG-059'!Z50</f>
        <v>#N/A</v>
      </c>
      <c r="E64" s="941" t="str">
        <f>+'SEPG-059'!Z51</f>
        <v>Moderado</v>
      </c>
      <c r="F64" s="943" t="str">
        <f>'SEPG-059'!AB50</f>
        <v/>
      </c>
      <c r="G64" s="981"/>
      <c r="H64" s="194"/>
      <c r="I64" s="92"/>
      <c r="J64" s="92"/>
      <c r="K64" s="93"/>
      <c r="L64" s="92"/>
      <c r="M64" s="92"/>
      <c r="N64" s="92"/>
      <c r="O64" s="92"/>
      <c r="P64" s="92"/>
      <c r="Q64" s="92"/>
      <c r="R64" s="124">
        <f t="shared" si="0"/>
        <v>0</v>
      </c>
      <c r="S64" s="950"/>
      <c r="T64" s="950"/>
      <c r="U64" s="125">
        <f>IF(COUNTA(I64:J64)=2,"Seleccione una opcion P o I",IF(ISNUMBER(R64),LOOKUP(R64,DB!$F$74:$G$76,DB!$H$74:$H$76),""))</f>
        <v>0</v>
      </c>
      <c r="V64" s="939"/>
      <c r="W64" s="939"/>
      <c r="X64" s="939"/>
      <c r="Y64" s="947"/>
      <c r="Z64" s="1021"/>
      <c r="AA64" s="1018"/>
      <c r="AB64" s="114">
        <f t="shared" si="1"/>
        <v>0</v>
      </c>
      <c r="AC64" s="114">
        <f t="shared" si="2"/>
        <v>0</v>
      </c>
    </row>
    <row r="65" spans="2:29" ht="126" hidden="1" customHeight="1" thickBot="1" x14ac:dyDescent="0.3">
      <c r="B65" s="931"/>
      <c r="C65" s="934"/>
      <c r="D65" s="936"/>
      <c r="E65" s="941"/>
      <c r="F65" s="945"/>
      <c r="G65" s="981"/>
      <c r="H65" s="192"/>
      <c r="I65" s="176"/>
      <c r="J65" s="176"/>
      <c r="K65" s="177"/>
      <c r="L65" s="176"/>
      <c r="M65" s="176"/>
      <c r="N65" s="176"/>
      <c r="O65" s="176"/>
      <c r="P65" s="176"/>
      <c r="Q65" s="176"/>
      <c r="R65" s="172">
        <f t="shared" si="0"/>
        <v>0</v>
      </c>
      <c r="S65" s="951"/>
      <c r="T65" s="951"/>
      <c r="U65" s="173">
        <f>IF(COUNTA(I65:J65)=2,"Seleccione una opcion P o I",IF(ISNUMBER(R65),LOOKUP(R65,DB!$F$74:$G$76,DB!$H$74:$H$76),""))</f>
        <v>0</v>
      </c>
      <c r="V65" s="940"/>
      <c r="W65" s="940"/>
      <c r="X65" s="940"/>
      <c r="Y65" s="948"/>
      <c r="Z65" s="1037"/>
      <c r="AA65" s="1036"/>
      <c r="AB65" s="114">
        <f t="shared" si="1"/>
        <v>0</v>
      </c>
      <c r="AC65" s="114">
        <f t="shared" si="2"/>
        <v>0</v>
      </c>
    </row>
    <row r="66" spans="2:29" ht="126" hidden="1" customHeight="1" x14ac:dyDescent="0.25">
      <c r="B66" s="930">
        <f>'SEPG-F-057'!B29</f>
        <v>6</v>
      </c>
      <c r="C66" s="933">
        <f>'SEPG-F-057'!C29</f>
        <v>0</v>
      </c>
      <c r="D66" s="163" t="str">
        <f>+'SEPG-059'!Y52</f>
        <v/>
      </c>
      <c r="E66" s="164">
        <f>+'SEPG-059'!Y53</f>
        <v>7</v>
      </c>
      <c r="F66" s="165" t="str">
        <f>'SEPG-059'!AA52</f>
        <v/>
      </c>
      <c r="G66" s="1016"/>
      <c r="H66" s="193"/>
      <c r="I66" s="175"/>
      <c r="J66" s="175"/>
      <c r="K66" s="179"/>
      <c r="L66" s="175"/>
      <c r="M66" s="175"/>
      <c r="N66" s="175"/>
      <c r="O66" s="175"/>
      <c r="P66" s="175"/>
      <c r="Q66" s="175"/>
      <c r="R66" s="154">
        <f t="shared" si="0"/>
        <v>0</v>
      </c>
      <c r="S66" s="949" t="str">
        <f>IFERROR(IF(AVERAGEIF(I66:I68,"X",$R66:$R68)&lt;=50,0,IF(AVERAGEIF(I66:I68,"X",$R66:$R68)&lt;=75,-1,-2)),"")</f>
        <v/>
      </c>
      <c r="T66" s="949" t="str">
        <f>IFERROR(IF(AVERAGEIF(J66:J68,"X",$R66:$R68)&lt;=50,0,IF(AVERAGEIF(J66:J68,"X",$R66:$R68)&lt;=75,-1,-2)),"")</f>
        <v/>
      </c>
      <c r="U66" s="171">
        <f>IF(COUNTA(I66:J66)=2,"Seleccione una opcion P o I",IF(ISNUMBER(R66),LOOKUP(R66,DB!$F$74:$G$76,DB!$H$74:$H$76),""))</f>
        <v>0</v>
      </c>
      <c r="V66" s="938" t="str">
        <f>IFERROR(IF(D66+MIN(S66:S68)&lt;1,1,D66+MIN(S66:S68)),"")</f>
        <v/>
      </c>
      <c r="W66" s="938">
        <f ca="1">IFERROR(IF(T66&lt;&gt;0,IF(MATCH(E66,'SEPG-059'!$L$17:$L$21,)+T66&lt;1,1,OFFSET('SEPG-059'!$L$16:$L$21,MATCH(E66,'SEPG-059'!$L$17:$L$21,)+T66,0,1,1)),E66),E66)</f>
        <v>7</v>
      </c>
      <c r="X66" s="938">
        <f ca="1">IFERROR(+W66*V66,)</f>
        <v>0</v>
      </c>
      <c r="Y66" s="946" t="str">
        <f ca="1">IFERROR(VLOOKUP(X66,DB!$B$37:$D$61,2,FALSE),"")</f>
        <v/>
      </c>
      <c r="Z66" s="1020"/>
      <c r="AA66" s="1017"/>
      <c r="AB66" s="114">
        <f t="shared" si="1"/>
        <v>0</v>
      </c>
      <c r="AC66" s="114">
        <f t="shared" si="2"/>
        <v>0</v>
      </c>
    </row>
    <row r="67" spans="2:29" ht="126" hidden="1" customHeight="1" x14ac:dyDescent="0.25">
      <c r="B67" s="931"/>
      <c r="C67" s="934"/>
      <c r="D67" s="936" t="e">
        <f>+'SEPG-059'!Z52</f>
        <v>#N/A</v>
      </c>
      <c r="E67" s="941" t="str">
        <f>+'SEPG-059'!Z53</f>
        <v>Moderado</v>
      </c>
      <c r="F67" s="943" t="str">
        <f>'SEPG-059'!AB52</f>
        <v/>
      </c>
      <c r="G67" s="981"/>
      <c r="H67" s="194"/>
      <c r="I67" s="92"/>
      <c r="J67" s="92"/>
      <c r="K67" s="93"/>
      <c r="L67" s="92"/>
      <c r="M67" s="92"/>
      <c r="N67" s="92"/>
      <c r="O67" s="92"/>
      <c r="P67" s="92"/>
      <c r="Q67" s="92"/>
      <c r="R67" s="124">
        <f t="shared" si="0"/>
        <v>0</v>
      </c>
      <c r="S67" s="950"/>
      <c r="T67" s="950"/>
      <c r="U67" s="125">
        <f>IF(COUNTA(I67:J67)=2,"Seleccione una opcion P o I",IF(ISNUMBER(R67),LOOKUP(R67,DB!$F$74:$G$76,DB!$H$74:$H$76),""))</f>
        <v>0</v>
      </c>
      <c r="V67" s="939"/>
      <c r="W67" s="939"/>
      <c r="X67" s="939"/>
      <c r="Y67" s="947"/>
      <c r="Z67" s="1021"/>
      <c r="AA67" s="1018"/>
      <c r="AB67" s="114">
        <f t="shared" si="1"/>
        <v>0</v>
      </c>
      <c r="AC67" s="114">
        <f t="shared" si="2"/>
        <v>0</v>
      </c>
    </row>
    <row r="68" spans="2:29" ht="126" hidden="1" customHeight="1" thickBot="1" x14ac:dyDescent="0.3">
      <c r="B68" s="932"/>
      <c r="C68" s="935"/>
      <c r="D68" s="937"/>
      <c r="E68" s="942"/>
      <c r="F68" s="944"/>
      <c r="G68" s="1015"/>
      <c r="H68" s="195"/>
      <c r="I68" s="156"/>
      <c r="J68" s="156"/>
      <c r="K68" s="157"/>
      <c r="L68" s="156"/>
      <c r="M68" s="156"/>
      <c r="N68" s="156"/>
      <c r="O68" s="156"/>
      <c r="P68" s="156"/>
      <c r="Q68" s="156"/>
      <c r="R68" s="158">
        <f t="shared" si="0"/>
        <v>0</v>
      </c>
      <c r="S68" s="951"/>
      <c r="T68" s="951"/>
      <c r="U68" s="159">
        <f>IF(COUNTA(I68:J68)=2,"Seleccione una opcion P o I",IF(ISNUMBER(R68),LOOKUP(R68,DB!$F$74:$G$76,DB!$H$74:$H$76),""))</f>
        <v>0</v>
      </c>
      <c r="V68" s="940"/>
      <c r="W68" s="940"/>
      <c r="X68" s="940"/>
      <c r="Y68" s="948"/>
      <c r="Z68" s="1022"/>
      <c r="AA68" s="1019"/>
      <c r="AB68" s="114">
        <f t="shared" si="1"/>
        <v>0</v>
      </c>
      <c r="AC68" s="114">
        <f t="shared" si="2"/>
        <v>0</v>
      </c>
    </row>
    <row r="69" spans="2:29" ht="126" hidden="1" customHeight="1" x14ac:dyDescent="0.25">
      <c r="B69" s="931">
        <f>'SEPG-F-057'!B30</f>
        <v>7</v>
      </c>
      <c r="C69" s="934">
        <f>'SEPG-F-057'!C30</f>
        <v>0</v>
      </c>
      <c r="D69" s="166" t="str">
        <f>+'SEPG-059'!Y64</f>
        <v/>
      </c>
      <c r="E69" s="167">
        <f>+'SEPG-059'!Y65</f>
        <v>11</v>
      </c>
      <c r="F69" s="168" t="str">
        <f>'SEPG-059'!AA64</f>
        <v/>
      </c>
      <c r="G69" s="981"/>
      <c r="H69" s="196"/>
      <c r="I69" s="174"/>
      <c r="J69" s="174"/>
      <c r="K69" s="178"/>
      <c r="L69" s="174"/>
      <c r="M69" s="174"/>
      <c r="N69" s="174"/>
      <c r="O69" s="174"/>
      <c r="P69" s="174"/>
      <c r="Q69" s="174"/>
      <c r="R69" s="151">
        <f t="shared" si="0"/>
        <v>0</v>
      </c>
      <c r="S69" s="949" t="str">
        <f>IFERROR(IF(AVERAGEIF(I69:I71,"X",$R69:$R71)&lt;=50,0,IF(AVERAGEIF(I69:I71,"X",$R69:$R71)&lt;=75,-1,-2)),"")</f>
        <v/>
      </c>
      <c r="T69" s="949" t="str">
        <f>IFERROR(IF(AVERAGEIF(J69:J71,"X",$R69:$R71)&lt;=50,0,IF(AVERAGEIF(J69:J71,"X",$R69:$R71)&lt;=75,-1,-2)),"")</f>
        <v/>
      </c>
      <c r="U69" s="169">
        <f>IF(COUNTA(I69:J69)=2,"Seleccione una opcion P o I",IF(ISNUMBER(R69),LOOKUP(R69,DB!$F$74:$G$76,DB!$H$74:$H$76),""))</f>
        <v>0</v>
      </c>
      <c r="V69" s="938" t="str">
        <f>IFERROR(IF(D69+MIN(S69:S71)&lt;1,1,D69+MIN(S69:S71)),"")</f>
        <v/>
      </c>
      <c r="W69" s="938">
        <f ca="1">IFERROR(IF(T69&lt;&gt;0,IF(MATCH(E69,'SEPG-059'!$L$17:$L$21,)+T69&lt;1,1,OFFSET('SEPG-059'!$L$16:$L$21,MATCH(E69,'SEPG-059'!$L$17:$L$21,)+T69,0,1,1)),E69),E69)</f>
        <v>11</v>
      </c>
      <c r="X69" s="938">
        <f ca="1">IFERROR(+W69*V69,)</f>
        <v>0</v>
      </c>
      <c r="Y69" s="946" t="str">
        <f ca="1">IFERROR(VLOOKUP(X69,DB!$B$37:$D$61,2,FALSE),"")</f>
        <v/>
      </c>
      <c r="Z69" s="1034"/>
      <c r="AA69" s="1027"/>
      <c r="AB69" s="114">
        <f t="shared" si="1"/>
        <v>0</v>
      </c>
      <c r="AC69" s="114">
        <f t="shared" si="2"/>
        <v>0</v>
      </c>
    </row>
    <row r="70" spans="2:29" ht="126" hidden="1" customHeight="1" x14ac:dyDescent="0.25">
      <c r="B70" s="931"/>
      <c r="C70" s="934"/>
      <c r="D70" s="936" t="e">
        <f>+'SEPG-059'!Z64</f>
        <v>#N/A</v>
      </c>
      <c r="E70" s="941" t="str">
        <f>+'SEPG-059'!Z65</f>
        <v>Mayor</v>
      </c>
      <c r="F70" s="943" t="str">
        <f>'SEPG-059'!AB64</f>
        <v/>
      </c>
      <c r="G70" s="981"/>
      <c r="H70" s="194"/>
      <c r="I70" s="92"/>
      <c r="J70" s="92"/>
      <c r="K70" s="93"/>
      <c r="L70" s="92"/>
      <c r="M70" s="92"/>
      <c r="N70" s="92"/>
      <c r="O70" s="92"/>
      <c r="P70" s="92"/>
      <c r="Q70" s="92"/>
      <c r="R70" s="124">
        <f t="shared" si="0"/>
        <v>0</v>
      </c>
      <c r="S70" s="950"/>
      <c r="T70" s="950"/>
      <c r="U70" s="125">
        <f>IF(COUNTA(I70:J70)=2,"Seleccione una opcion P o I",IF(ISNUMBER(R70),LOOKUP(R70,DB!$F$74:$G$76,DB!$H$74:$H$76),""))</f>
        <v>0</v>
      </c>
      <c r="V70" s="939"/>
      <c r="W70" s="939"/>
      <c r="X70" s="939"/>
      <c r="Y70" s="947"/>
      <c r="Z70" s="1021"/>
      <c r="AA70" s="1018"/>
      <c r="AB70" s="114">
        <f t="shared" si="1"/>
        <v>0</v>
      </c>
      <c r="AC70" s="114">
        <f t="shared" si="2"/>
        <v>0</v>
      </c>
    </row>
    <row r="71" spans="2:29" ht="126" hidden="1" customHeight="1" thickBot="1" x14ac:dyDescent="0.3">
      <c r="B71" s="932"/>
      <c r="C71" s="935"/>
      <c r="D71" s="937"/>
      <c r="E71" s="942"/>
      <c r="F71" s="944"/>
      <c r="G71" s="1015"/>
      <c r="H71" s="195"/>
      <c r="I71" s="156"/>
      <c r="J71" s="156"/>
      <c r="K71" s="157"/>
      <c r="L71" s="156"/>
      <c r="M71" s="156"/>
      <c r="N71" s="156"/>
      <c r="O71" s="156"/>
      <c r="P71" s="156"/>
      <c r="Q71" s="156"/>
      <c r="R71" s="158">
        <f t="shared" si="0"/>
        <v>0</v>
      </c>
      <c r="S71" s="951"/>
      <c r="T71" s="951"/>
      <c r="U71" s="159">
        <f>IF(COUNTA(I71:J71)=2,"Seleccione una opcion P o I",IF(ISNUMBER(R71),LOOKUP(R71,DB!$F$74:$G$76,DB!$H$74:$H$76),""))</f>
        <v>0</v>
      </c>
      <c r="V71" s="940"/>
      <c r="W71" s="940"/>
      <c r="X71" s="940"/>
      <c r="Y71" s="948"/>
      <c r="Z71" s="1022"/>
      <c r="AA71" s="1019"/>
      <c r="AB71" s="114">
        <f t="shared" si="1"/>
        <v>0</v>
      </c>
      <c r="AC71" s="114">
        <f t="shared" si="2"/>
        <v>0</v>
      </c>
    </row>
    <row r="72" spans="2:29" ht="91.5" customHeight="1" x14ac:dyDescent="0.25"/>
    <row r="74" spans="2:29" s="127" customFormat="1" ht="18.75" thickBot="1" x14ac:dyDescent="0.3">
      <c r="B74" s="126"/>
      <c r="D74" s="128"/>
      <c r="E74" s="128"/>
      <c r="F74" s="128"/>
      <c r="G74" s="129"/>
      <c r="R74" s="130"/>
      <c r="S74" s="130"/>
      <c r="T74" s="130"/>
    </row>
    <row r="75" spans="2:29" s="115" customFormat="1" ht="30.75" customHeight="1" x14ac:dyDescent="0.2">
      <c r="B75" s="992" t="s">
        <v>127</v>
      </c>
      <c r="C75" s="958"/>
      <c r="D75" s="958"/>
      <c r="E75" s="958"/>
      <c r="F75" s="958"/>
      <c r="G75" s="958"/>
      <c r="H75" s="958"/>
      <c r="I75" s="958"/>
      <c r="J75" s="958"/>
      <c r="K75" s="958" t="s">
        <v>64</v>
      </c>
      <c r="L75" s="958"/>
      <c r="M75" s="958"/>
      <c r="N75" s="958"/>
      <c r="O75" s="958"/>
      <c r="P75" s="958"/>
      <c r="Q75" s="958"/>
      <c r="R75" s="958" t="s">
        <v>168</v>
      </c>
      <c r="S75" s="958"/>
      <c r="T75" s="958"/>
      <c r="U75" s="958"/>
      <c r="V75" s="958"/>
      <c r="W75" s="958"/>
      <c r="X75" s="958"/>
      <c r="Y75" s="958"/>
      <c r="Z75" s="958"/>
      <c r="AA75" s="1035"/>
    </row>
    <row r="76" spans="2:29" ht="30" customHeight="1" thickBot="1" x14ac:dyDescent="0.3">
      <c r="B76" s="952" t="s">
        <v>211</v>
      </c>
      <c r="C76" s="953"/>
      <c r="D76" s="953"/>
      <c r="E76" s="953"/>
      <c r="F76" s="953"/>
      <c r="G76" s="953" t="s">
        <v>130</v>
      </c>
      <c r="H76" s="953"/>
      <c r="I76" s="953"/>
      <c r="J76" s="953"/>
      <c r="K76" s="953" t="s">
        <v>209</v>
      </c>
      <c r="L76" s="953"/>
      <c r="M76" s="953"/>
      <c r="N76" s="953"/>
      <c r="O76" s="953" t="s">
        <v>133</v>
      </c>
      <c r="P76" s="953"/>
      <c r="Q76" s="953"/>
      <c r="R76" s="960" t="s">
        <v>210</v>
      </c>
      <c r="S76" s="961"/>
      <c r="T76" s="961"/>
      <c r="U76" s="961"/>
      <c r="V76" s="961"/>
      <c r="W76" s="962"/>
      <c r="X76" s="953" t="s">
        <v>132</v>
      </c>
      <c r="Y76" s="953"/>
      <c r="Z76" s="953"/>
      <c r="AA76" s="959"/>
    </row>
    <row r="77" spans="2:29" ht="30" customHeight="1" x14ac:dyDescent="0.25">
      <c r="B77" s="1010" t="str">
        <f>+'SEPG-059'!B69:I69</f>
        <v>1. Alexander Monrroy - Abogado</v>
      </c>
      <c r="C77" s="1011"/>
      <c r="D77" s="1011"/>
      <c r="E77" s="1011"/>
      <c r="F77" s="1011"/>
      <c r="G77" s="1005"/>
      <c r="H77" s="1005"/>
      <c r="I77" s="1005"/>
      <c r="J77" s="1005"/>
      <c r="K77" s="1006" t="str">
        <f>B78</f>
        <v xml:space="preserve">2. Diego Andres Beltran Hernandez - Gerente </v>
      </c>
      <c r="L77" s="1006"/>
      <c r="M77" s="1006"/>
      <c r="N77" s="1006"/>
      <c r="O77" s="1005"/>
      <c r="P77" s="1005"/>
      <c r="Q77" s="1005"/>
      <c r="R77" s="1028" t="str">
        <f>+'SEPG-059'!Z69</f>
        <v>1. Camilo Jaramillo- Lider del Proceso de Estructuracion de Proyectos</v>
      </c>
      <c r="S77" s="1029"/>
      <c r="T77" s="1029"/>
      <c r="U77" s="1029"/>
      <c r="V77" s="1029"/>
      <c r="W77" s="1030"/>
      <c r="X77" s="1005"/>
      <c r="Y77" s="1005"/>
      <c r="Z77" s="1005"/>
      <c r="AA77" s="1026"/>
    </row>
    <row r="78" spans="2:29" ht="30" customHeight="1" x14ac:dyDescent="0.25">
      <c r="B78" s="1010" t="str">
        <f>+'SEPG-059'!B70:I70</f>
        <v xml:space="preserve">2. Diego Andres Beltran Hernandez - Gerente </v>
      </c>
      <c r="C78" s="1011"/>
      <c r="D78" s="1011"/>
      <c r="E78" s="1011"/>
      <c r="F78" s="1011"/>
      <c r="G78" s="1009"/>
      <c r="H78" s="1009"/>
      <c r="I78" s="1009"/>
      <c r="J78" s="1009"/>
      <c r="K78" s="1012"/>
      <c r="L78" s="1012"/>
      <c r="M78" s="1012"/>
      <c r="N78" s="1012"/>
      <c r="O78" s="1009"/>
      <c r="P78" s="1009"/>
      <c r="Q78" s="1009"/>
      <c r="R78" s="1031"/>
      <c r="S78" s="1032"/>
      <c r="T78" s="1032"/>
      <c r="U78" s="1032"/>
      <c r="V78" s="1032"/>
      <c r="W78" s="1033"/>
      <c r="X78" s="1009"/>
      <c r="Y78" s="1009"/>
      <c r="Z78" s="1009"/>
      <c r="AA78" s="531"/>
    </row>
    <row r="79" spans="2:29" ht="30" customHeight="1" x14ac:dyDescent="0.25">
      <c r="B79" s="1007">
        <f>+'SEPG-059'!B71:I71</f>
        <v>0</v>
      </c>
      <c r="C79" s="1008"/>
      <c r="D79" s="1008"/>
      <c r="E79" s="1008"/>
      <c r="F79" s="1008"/>
      <c r="G79" s="1009"/>
      <c r="H79" s="1009"/>
      <c r="I79" s="1009"/>
      <c r="J79" s="1009"/>
      <c r="K79" s="1009"/>
      <c r="L79" s="1009"/>
      <c r="M79" s="1009"/>
      <c r="N79" s="1009"/>
      <c r="O79" s="1009"/>
      <c r="P79" s="1009"/>
      <c r="Q79" s="1009"/>
      <c r="R79" s="1028" t="str">
        <f>+'SEPG-059'!Z71</f>
        <v>2 Diego Andres Beltran Hernandez- Gerente de Juridica para Estructuracion</v>
      </c>
      <c r="S79" s="1029"/>
      <c r="T79" s="1029"/>
      <c r="U79" s="1029"/>
      <c r="V79" s="1029"/>
      <c r="W79" s="1030"/>
      <c r="X79" s="1009"/>
      <c r="Y79" s="1009"/>
      <c r="Z79" s="1009"/>
      <c r="AA79" s="531"/>
    </row>
    <row r="80" spans="2:29" ht="30" customHeight="1" x14ac:dyDescent="0.25">
      <c r="B80" s="1007">
        <f>+'SEPG-059'!B72:I72</f>
        <v>0</v>
      </c>
      <c r="C80" s="1008"/>
      <c r="D80" s="1008"/>
      <c r="E80" s="1008"/>
      <c r="F80" s="1008"/>
      <c r="G80" s="1009"/>
      <c r="H80" s="1009"/>
      <c r="I80" s="1009"/>
      <c r="J80" s="1009"/>
      <c r="K80" s="1009"/>
      <c r="L80" s="1009"/>
      <c r="M80" s="1009"/>
      <c r="N80" s="1009"/>
      <c r="O80" s="1009"/>
      <c r="P80" s="1009"/>
      <c r="Q80" s="1009"/>
      <c r="R80" s="1031"/>
      <c r="S80" s="1032"/>
      <c r="T80" s="1032"/>
      <c r="U80" s="1032"/>
      <c r="V80" s="1032"/>
      <c r="W80" s="1033"/>
      <c r="X80" s="1009"/>
      <c r="Y80" s="1009"/>
      <c r="Z80" s="1009"/>
      <c r="AA80" s="531"/>
    </row>
    <row r="81" spans="2:27" ht="30" customHeight="1" x14ac:dyDescent="0.25">
      <c r="B81" s="1007">
        <f>+'SEPG-059'!B73:I73</f>
        <v>0</v>
      </c>
      <c r="C81" s="1008"/>
      <c r="D81" s="1008"/>
      <c r="E81" s="1008"/>
      <c r="F81" s="1008"/>
      <c r="G81" s="1009"/>
      <c r="H81" s="1009"/>
      <c r="I81" s="1009"/>
      <c r="J81" s="1009"/>
      <c r="K81" s="1009"/>
      <c r="L81" s="1009"/>
      <c r="M81" s="1009"/>
      <c r="N81" s="1009"/>
      <c r="O81" s="1009"/>
      <c r="P81" s="1009"/>
      <c r="Q81" s="1009"/>
      <c r="R81" s="1009"/>
      <c r="S81" s="1009"/>
      <c r="T81" s="1009"/>
      <c r="U81" s="1009"/>
      <c r="V81" s="1009"/>
      <c r="W81" s="1009"/>
      <c r="X81" s="1009"/>
      <c r="Y81" s="1009"/>
      <c r="Z81" s="1009"/>
      <c r="AA81" s="531"/>
    </row>
    <row r="82" spans="2:27" ht="30" customHeight="1" x14ac:dyDescent="0.25">
      <c r="B82" s="1013">
        <f>+'SEPG-059'!B74:I74</f>
        <v>0</v>
      </c>
      <c r="C82" s="1014"/>
      <c r="D82" s="1014"/>
      <c r="E82" s="1014"/>
      <c r="F82" s="1014"/>
      <c r="G82" s="1009"/>
      <c r="H82" s="1009"/>
      <c r="I82" s="1009"/>
      <c r="J82" s="1009"/>
      <c r="K82" s="1009"/>
      <c r="L82" s="1009"/>
      <c r="M82" s="1009"/>
      <c r="N82" s="1009"/>
      <c r="O82" s="1009"/>
      <c r="P82" s="1009"/>
      <c r="Q82" s="1009"/>
      <c r="R82" s="1009"/>
      <c r="S82" s="1009"/>
      <c r="T82" s="1009"/>
      <c r="U82" s="1009"/>
      <c r="V82" s="1009"/>
      <c r="W82" s="1009"/>
      <c r="X82" s="1009"/>
      <c r="Y82" s="1009"/>
      <c r="Z82" s="1009"/>
      <c r="AA82" s="531"/>
    </row>
    <row r="83" spans="2:27" ht="30" hidden="1" customHeight="1" x14ac:dyDescent="0.25">
      <c r="B83" s="716" t="e">
        <f>+'SEPG-059'!#REF!</f>
        <v>#REF!</v>
      </c>
      <c r="C83" s="717"/>
      <c r="D83" s="717"/>
      <c r="E83" s="717"/>
      <c r="F83" s="717"/>
      <c r="G83" s="1009"/>
      <c r="H83" s="1009"/>
      <c r="I83" s="1009"/>
      <c r="J83" s="1009"/>
      <c r="K83" s="1009"/>
      <c r="L83" s="1009"/>
      <c r="M83" s="1009"/>
      <c r="N83" s="1009"/>
      <c r="O83" s="1009"/>
      <c r="P83" s="1009"/>
      <c r="Q83" s="1009"/>
      <c r="R83" s="1009"/>
      <c r="S83" s="1009"/>
      <c r="T83" s="1009"/>
      <c r="U83" s="1009"/>
      <c r="V83" s="1009"/>
      <c r="W83" s="1009"/>
      <c r="X83" s="1009"/>
      <c r="Y83" s="1009"/>
      <c r="Z83" s="1009"/>
      <c r="AA83" s="531"/>
    </row>
    <row r="84" spans="2:27" ht="30" hidden="1" customHeight="1" x14ac:dyDescent="0.25">
      <c r="B84" s="716" t="e">
        <f>+'SEPG-059'!#REF!</f>
        <v>#REF!</v>
      </c>
      <c r="C84" s="717"/>
      <c r="D84" s="717"/>
      <c r="E84" s="717"/>
      <c r="F84" s="717"/>
      <c r="G84" s="1009"/>
      <c r="H84" s="1009"/>
      <c r="I84" s="1009"/>
      <c r="J84" s="1009"/>
      <c r="K84" s="1009"/>
      <c r="L84" s="1009"/>
      <c r="M84" s="1009"/>
      <c r="N84" s="1009"/>
      <c r="O84" s="1009"/>
      <c r="P84" s="1009"/>
      <c r="Q84" s="1009"/>
      <c r="R84" s="1009"/>
      <c r="S84" s="1009"/>
      <c r="T84" s="1009"/>
      <c r="U84" s="1009"/>
      <c r="V84" s="1009"/>
      <c r="W84" s="1009"/>
      <c r="X84" s="1009"/>
      <c r="Y84" s="1009"/>
      <c r="Z84" s="1009"/>
      <c r="AA84" s="531"/>
    </row>
    <row r="85" spans="2:27" ht="18.75" thickBot="1" x14ac:dyDescent="0.3">
      <c r="B85" s="286"/>
      <c r="C85" s="287"/>
      <c r="D85" s="287"/>
      <c r="E85" s="287"/>
      <c r="F85" s="287"/>
      <c r="G85" s="287"/>
      <c r="H85" s="287"/>
      <c r="I85" s="287"/>
      <c r="J85" s="287"/>
      <c r="K85" s="287"/>
      <c r="L85" s="287"/>
      <c r="M85" s="287"/>
      <c r="N85" s="287"/>
      <c r="O85" s="287"/>
      <c r="P85" s="287"/>
      <c r="Q85" s="287"/>
      <c r="R85" s="288"/>
      <c r="S85" s="288"/>
      <c r="T85" s="288"/>
      <c r="U85" s="287"/>
      <c r="V85" s="287"/>
      <c r="W85" s="287"/>
      <c r="X85" s="287"/>
      <c r="Y85" s="287"/>
      <c r="Z85" s="287"/>
      <c r="AA85" s="289"/>
    </row>
    <row r="133" spans="14:14" ht="18.75" thickBot="1" x14ac:dyDescent="0.3"/>
    <row r="134" spans="14:14" x14ac:dyDescent="0.25">
      <c r="N134" s="418"/>
    </row>
  </sheetData>
  <sheetProtection sheet="1" objects="1" scenarios="1"/>
  <dataConsolidate/>
  <mergeCells count="280">
    <mergeCell ref="Z42:Z44"/>
    <mergeCell ref="AA48:AA50"/>
    <mergeCell ref="AA51:AA53"/>
    <mergeCell ref="T39:T41"/>
    <mergeCell ref="S42:S44"/>
    <mergeCell ref="T42:T44"/>
    <mergeCell ref="V23:V28"/>
    <mergeCell ref="W23:W28"/>
    <mergeCell ref="Z9:AA9"/>
    <mergeCell ref="Z48:Z50"/>
    <mergeCell ref="Z51:Z53"/>
    <mergeCell ref="X23:X28"/>
    <mergeCell ref="Y23:Y28"/>
    <mergeCell ref="Z23:Z28"/>
    <mergeCell ref="AA23:AA28"/>
    <mergeCell ref="Y48:Y50"/>
    <mergeCell ref="V51:V53"/>
    <mergeCell ref="W51:W53"/>
    <mergeCell ref="W45:W47"/>
    <mergeCell ref="W48:W50"/>
    <mergeCell ref="W42:W44"/>
    <mergeCell ref="W39:W41"/>
    <mergeCell ref="X42:X44"/>
    <mergeCell ref="X51:X53"/>
    <mergeCell ref="Z36:Z38"/>
    <mergeCell ref="AA36:AA38"/>
    <mergeCell ref="AA29:AA32"/>
    <mergeCell ref="Z29:Z32"/>
    <mergeCell ref="F9:Y9"/>
    <mergeCell ref="S21:S22"/>
    <mergeCell ref="T21:T22"/>
    <mergeCell ref="Z20:AA21"/>
    <mergeCell ref="R21:R22"/>
    <mergeCell ref="U21:U22"/>
    <mergeCell ref="G13:AA13"/>
    <mergeCell ref="G14:AA14"/>
    <mergeCell ref="B17:L17"/>
    <mergeCell ref="B16:L16"/>
    <mergeCell ref="Y21:Y22"/>
    <mergeCell ref="Z33:Z35"/>
    <mergeCell ref="AA33:AA35"/>
    <mergeCell ref="AA63:AA65"/>
    <mergeCell ref="Z54:Z56"/>
    <mergeCell ref="Z57:Z59"/>
    <mergeCell ref="Z60:Z62"/>
    <mergeCell ref="Y57:Y59"/>
    <mergeCell ref="S57:S59"/>
    <mergeCell ref="T57:T59"/>
    <mergeCell ref="T60:T62"/>
    <mergeCell ref="AA57:AA59"/>
    <mergeCell ref="AA60:AA62"/>
    <mergeCell ref="Z63:Z65"/>
    <mergeCell ref="AA54:AA56"/>
    <mergeCell ref="W57:W59"/>
    <mergeCell ref="W54:W56"/>
    <mergeCell ref="V57:V59"/>
    <mergeCell ref="V54:V56"/>
    <mergeCell ref="X54:X56"/>
    <mergeCell ref="Y54:Y56"/>
    <mergeCell ref="R83:W84"/>
    <mergeCell ref="X83:AA84"/>
    <mergeCell ref="X81:AA82"/>
    <mergeCell ref="X79:AA80"/>
    <mergeCell ref="X77:AA78"/>
    <mergeCell ref="AA66:AA68"/>
    <mergeCell ref="AA69:AA71"/>
    <mergeCell ref="R77:W78"/>
    <mergeCell ref="Z66:Z68"/>
    <mergeCell ref="Z69:Z71"/>
    <mergeCell ref="Y66:Y68"/>
    <mergeCell ref="T66:T68"/>
    <mergeCell ref="S69:S71"/>
    <mergeCell ref="T69:T71"/>
    <mergeCell ref="R79:W80"/>
    <mergeCell ref="R81:W82"/>
    <mergeCell ref="Y69:Y71"/>
    <mergeCell ref="V69:V71"/>
    <mergeCell ref="W69:W71"/>
    <mergeCell ref="R75:AA75"/>
    <mergeCell ref="X69:X71"/>
    <mergeCell ref="F67:F68"/>
    <mergeCell ref="T63:T65"/>
    <mergeCell ref="S66:S68"/>
    <mergeCell ref="G60:G62"/>
    <mergeCell ref="V60:V62"/>
    <mergeCell ref="W60:W62"/>
    <mergeCell ref="X60:X62"/>
    <mergeCell ref="AA39:AA41"/>
    <mergeCell ref="Z39:Z41"/>
    <mergeCell ref="AA42:AA44"/>
    <mergeCell ref="AA45:AA47"/>
    <mergeCell ref="Z45:Z47"/>
    <mergeCell ref="Y60:Y62"/>
    <mergeCell ref="Y63:Y65"/>
    <mergeCell ref="V66:V68"/>
    <mergeCell ref="W66:W68"/>
    <mergeCell ref="X66:X68"/>
    <mergeCell ref="V63:V65"/>
    <mergeCell ref="W63:W65"/>
    <mergeCell ref="X63:X65"/>
    <mergeCell ref="T54:T56"/>
    <mergeCell ref="Y51:Y53"/>
    <mergeCell ref="F49:F50"/>
    <mergeCell ref="Y45:Y47"/>
    <mergeCell ref="D61:D62"/>
    <mergeCell ref="E61:E62"/>
    <mergeCell ref="F61:F62"/>
    <mergeCell ref="S60:S62"/>
    <mergeCell ref="F34:F35"/>
    <mergeCell ref="B69:B71"/>
    <mergeCell ref="C69:C71"/>
    <mergeCell ref="G69:G71"/>
    <mergeCell ref="D70:D71"/>
    <mergeCell ref="E70:E71"/>
    <mergeCell ref="F70:F71"/>
    <mergeCell ref="D64:D65"/>
    <mergeCell ref="E64:E65"/>
    <mergeCell ref="F64:F65"/>
    <mergeCell ref="B66:B68"/>
    <mergeCell ref="C66:C68"/>
    <mergeCell ref="G66:G68"/>
    <mergeCell ref="B63:B65"/>
    <mergeCell ref="S63:S65"/>
    <mergeCell ref="D67:D68"/>
    <mergeCell ref="E67:E68"/>
    <mergeCell ref="S51:S53"/>
    <mergeCell ref="S45:S47"/>
    <mergeCell ref="E49:E50"/>
    <mergeCell ref="B84:F84"/>
    <mergeCell ref="G84:J84"/>
    <mergeCell ref="K84:N84"/>
    <mergeCell ref="O84:Q84"/>
    <mergeCell ref="B79:F79"/>
    <mergeCell ref="G79:J79"/>
    <mergeCell ref="K79:N79"/>
    <mergeCell ref="O79:Q79"/>
    <mergeCell ref="B82:F82"/>
    <mergeCell ref="G82:J82"/>
    <mergeCell ref="B83:F83"/>
    <mergeCell ref="G83:J83"/>
    <mergeCell ref="K83:N83"/>
    <mergeCell ref="O83:Q83"/>
    <mergeCell ref="B81:F81"/>
    <mergeCell ref="G81:J81"/>
    <mergeCell ref="K81:N81"/>
    <mergeCell ref="O81:Q81"/>
    <mergeCell ref="K82:N82"/>
    <mergeCell ref="O82:Q82"/>
    <mergeCell ref="G77:J77"/>
    <mergeCell ref="K77:N77"/>
    <mergeCell ref="O77:Q77"/>
    <mergeCell ref="B80:F80"/>
    <mergeCell ref="G80:J80"/>
    <mergeCell ref="K80:N80"/>
    <mergeCell ref="O80:Q80"/>
    <mergeCell ref="B78:F78"/>
    <mergeCell ref="G78:J78"/>
    <mergeCell ref="K78:N78"/>
    <mergeCell ref="O78:Q78"/>
    <mergeCell ref="B77:F77"/>
    <mergeCell ref="B75:J75"/>
    <mergeCell ref="K76:N76"/>
    <mergeCell ref="B20:F21"/>
    <mergeCell ref="O20:Q21"/>
    <mergeCell ref="G20:N21"/>
    <mergeCell ref="D58:D59"/>
    <mergeCell ref="C33:C35"/>
    <mergeCell ref="B57:B59"/>
    <mergeCell ref="E43:E44"/>
    <mergeCell ref="D30:D32"/>
    <mergeCell ref="E30:E32"/>
    <mergeCell ref="E34:E35"/>
    <mergeCell ref="D34:D35"/>
    <mergeCell ref="D37:D38"/>
    <mergeCell ref="E37:E38"/>
    <mergeCell ref="C36:C38"/>
    <mergeCell ref="B36:B38"/>
    <mergeCell ref="B60:B62"/>
    <mergeCell ref="C57:C59"/>
    <mergeCell ref="C45:C47"/>
    <mergeCell ref="C60:C62"/>
    <mergeCell ref="C63:C65"/>
    <mergeCell ref="G63:G65"/>
    <mergeCell ref="F55:F56"/>
    <mergeCell ref="F58:F59"/>
    <mergeCell ref="R20:U20"/>
    <mergeCell ref="B6:E9"/>
    <mergeCell ref="B54:B56"/>
    <mergeCell ref="C54:C56"/>
    <mergeCell ref="D55:D56"/>
    <mergeCell ref="E55:E56"/>
    <mergeCell ref="T45:T47"/>
    <mergeCell ref="T51:T53"/>
    <mergeCell ref="S54:S56"/>
    <mergeCell ref="F37:F38"/>
    <mergeCell ref="G57:G59"/>
    <mergeCell ref="E58:E59"/>
    <mergeCell ref="F6:Y6"/>
    <mergeCell ref="F8:Y8"/>
    <mergeCell ref="F7:Y7"/>
    <mergeCell ref="V20:Y20"/>
    <mergeCell ref="B18:L18"/>
    <mergeCell ref="B10:AA10"/>
    <mergeCell ref="B11:AA11"/>
    <mergeCell ref="V21:V22"/>
    <mergeCell ref="F24:F28"/>
    <mergeCell ref="E24:E28"/>
    <mergeCell ref="D24:D28"/>
    <mergeCell ref="B5:U5"/>
    <mergeCell ref="F30:F32"/>
    <mergeCell ref="B14:F14"/>
    <mergeCell ref="B13:F13"/>
    <mergeCell ref="B33:B35"/>
    <mergeCell ref="C29:C32"/>
    <mergeCell ref="B29:B32"/>
    <mergeCell ref="C23:C28"/>
    <mergeCell ref="B23:B28"/>
    <mergeCell ref="S23:S28"/>
    <mergeCell ref="T23:T28"/>
    <mergeCell ref="C12:D12"/>
    <mergeCell ref="B76:F76"/>
    <mergeCell ref="W21:W22"/>
    <mergeCell ref="X21:X22"/>
    <mergeCell ref="G76:J76"/>
    <mergeCell ref="K75:Q75"/>
    <mergeCell ref="X57:X59"/>
    <mergeCell ref="E52:E53"/>
    <mergeCell ref="F52:F53"/>
    <mergeCell ref="B42:B44"/>
    <mergeCell ref="C42:C44"/>
    <mergeCell ref="S48:S50"/>
    <mergeCell ref="T48:T50"/>
    <mergeCell ref="O76:Q76"/>
    <mergeCell ref="X76:AA76"/>
    <mergeCell ref="R76:W76"/>
    <mergeCell ref="B51:B53"/>
    <mergeCell ref="C51:C53"/>
    <mergeCell ref="D52:D53"/>
    <mergeCell ref="Y42:Y44"/>
    <mergeCell ref="X29:X32"/>
    <mergeCell ref="X33:X35"/>
    <mergeCell ref="X36:X38"/>
    <mergeCell ref="Y39:Y41"/>
    <mergeCell ref="D40:D41"/>
    <mergeCell ref="E40:E41"/>
    <mergeCell ref="F40:F41"/>
    <mergeCell ref="V42:V44"/>
    <mergeCell ref="D43:D44"/>
    <mergeCell ref="B39:B41"/>
    <mergeCell ref="C39:C41"/>
    <mergeCell ref="Y29:Y32"/>
    <mergeCell ref="Y33:Y35"/>
    <mergeCell ref="Y36:Y38"/>
    <mergeCell ref="W29:W32"/>
    <mergeCell ref="W33:W35"/>
    <mergeCell ref="W36:W38"/>
    <mergeCell ref="V29:V32"/>
    <mergeCell ref="V33:V35"/>
    <mergeCell ref="V36:V38"/>
    <mergeCell ref="S29:S32"/>
    <mergeCell ref="T29:T32"/>
    <mergeCell ref="S33:S35"/>
    <mergeCell ref="T33:T35"/>
    <mergeCell ref="S36:S38"/>
    <mergeCell ref="T36:T38"/>
    <mergeCell ref="S39:S41"/>
    <mergeCell ref="V39:V41"/>
    <mergeCell ref="X39:X41"/>
    <mergeCell ref="B48:B50"/>
    <mergeCell ref="C48:C50"/>
    <mergeCell ref="D49:D50"/>
    <mergeCell ref="V45:V47"/>
    <mergeCell ref="X45:X47"/>
    <mergeCell ref="D46:D47"/>
    <mergeCell ref="E46:E47"/>
    <mergeCell ref="F46:F47"/>
    <mergeCell ref="F43:F44"/>
    <mergeCell ref="B45:B47"/>
    <mergeCell ref="X48:X50"/>
    <mergeCell ref="V48:V50"/>
  </mergeCells>
  <phoneticPr fontId="5" type="noConversion"/>
  <conditionalFormatting sqref="F60 F63 F66 F69">
    <cfRule type="containsText" dxfId="414" priority="793" stopIfTrue="1" operator="containsText" text="Riesgo Baja">
      <formula>NOT(ISERROR(SEARCH("Riesgo Baja",F60)))</formula>
    </cfRule>
    <cfRule type="containsText" dxfId="413" priority="814" stopIfTrue="1" operator="containsText" text="riesgo Extrema">
      <formula>NOT(ISERROR(SEARCH("riesgo Extrema",F60)))</formula>
    </cfRule>
    <cfRule type="containsText" dxfId="412" priority="815" stopIfTrue="1" operator="containsText" text="riesgo Alta">
      <formula>NOT(ISERROR(SEARCH("riesgo Alta",F60)))</formula>
    </cfRule>
    <cfRule type="containsText" dxfId="411" priority="816" stopIfTrue="1" operator="containsText" text="riesgo Moderada">
      <formula>NOT(ISERROR(SEARCH("riesgo Moderada",F60)))</formula>
    </cfRule>
    <cfRule type="containsText" dxfId="410" priority="817" stopIfTrue="1" operator="containsText" text=" riesgo Baja">
      <formula>NOT(ISERROR(SEARCH(" riesgo Baja",F60)))</formula>
    </cfRule>
  </conditionalFormatting>
  <conditionalFormatting sqref="Z29:AA32 Z23">
    <cfRule type="containsText" dxfId="409" priority="485" stopIfTrue="1" operator="containsText" text="Riesgo Ata">
      <formula>NOT(ISERROR(SEARCH("Riesgo Ata",Z23)))</formula>
    </cfRule>
    <cfRule type="containsText" dxfId="408" priority="486" stopIfTrue="1" operator="containsText" text="Riesgo Moderada">
      <formula>NOT(ISERROR(SEARCH("Riesgo Moderada",Z23)))</formula>
    </cfRule>
    <cfRule type="containsText" dxfId="407" priority="487" stopIfTrue="1" operator="containsText" text="Riesgo Bajo">
      <formula>NOT(ISERROR(SEARCH("Riesgo Bajo",Z23)))</formula>
    </cfRule>
    <cfRule type="containsText" dxfId="406" priority="488" stopIfTrue="1" operator="containsText" text="Riesgo Alto">
      <formula>NOT(ISERROR(SEARCH("Riesgo Alto",Z23)))</formula>
    </cfRule>
    <cfRule type="containsText" dxfId="405" priority="489" stopIfTrue="1" operator="containsText" text="Riesgo Extremo">
      <formula>NOT(ISERROR(SEARCH("Riesgo Extremo",Z23)))</formula>
    </cfRule>
  </conditionalFormatting>
  <conditionalFormatting sqref="Z29:AA32 Z23">
    <cfRule type="containsText" dxfId="404" priority="484" stopIfTrue="1" operator="containsText" text="Riesgo Extrema">
      <formula>NOT(ISERROR(SEARCH("Riesgo Extrema",Z23)))</formula>
    </cfRule>
  </conditionalFormatting>
  <conditionalFormatting sqref="AA36:AA38">
    <cfRule type="containsText" dxfId="403" priority="473" stopIfTrue="1" operator="containsText" text="Riesgo Ata">
      <formula>NOT(ISERROR(SEARCH("Riesgo Ata",AA36)))</formula>
    </cfRule>
    <cfRule type="containsText" dxfId="402" priority="474" stopIfTrue="1" operator="containsText" text="Riesgo Moderada">
      <formula>NOT(ISERROR(SEARCH("Riesgo Moderada",AA36)))</formula>
    </cfRule>
    <cfRule type="containsText" dxfId="401" priority="475" stopIfTrue="1" operator="containsText" text="Riesgo Bajo">
      <formula>NOT(ISERROR(SEARCH("Riesgo Bajo",AA36)))</formula>
    </cfRule>
    <cfRule type="containsText" dxfId="400" priority="476" stopIfTrue="1" operator="containsText" text="Riesgo Alto">
      <formula>NOT(ISERROR(SEARCH("Riesgo Alto",AA36)))</formula>
    </cfRule>
    <cfRule type="containsText" dxfId="399" priority="477" stopIfTrue="1" operator="containsText" text="Riesgo Extremo">
      <formula>NOT(ISERROR(SEARCH("Riesgo Extremo",AA36)))</formula>
    </cfRule>
  </conditionalFormatting>
  <conditionalFormatting sqref="AA36:AA38">
    <cfRule type="containsText" dxfId="398" priority="472" stopIfTrue="1" operator="containsText" text="Riesgo Extrema">
      <formula>NOT(ISERROR(SEARCH("Riesgo Extrema",AA36)))</formula>
    </cfRule>
  </conditionalFormatting>
  <conditionalFormatting sqref="AA39:AA41">
    <cfRule type="containsText" dxfId="397" priority="467" stopIfTrue="1" operator="containsText" text="Riesgo Ata">
      <formula>NOT(ISERROR(SEARCH("Riesgo Ata",AA39)))</formula>
    </cfRule>
    <cfRule type="containsText" dxfId="396" priority="468" stopIfTrue="1" operator="containsText" text="Riesgo Moderada">
      <formula>NOT(ISERROR(SEARCH("Riesgo Moderada",AA39)))</formula>
    </cfRule>
    <cfRule type="containsText" dxfId="395" priority="469" stopIfTrue="1" operator="containsText" text="Riesgo Bajo">
      <formula>NOT(ISERROR(SEARCH("Riesgo Bajo",AA39)))</formula>
    </cfRule>
    <cfRule type="containsText" dxfId="394" priority="470" stopIfTrue="1" operator="containsText" text="Riesgo Alto">
      <formula>NOT(ISERROR(SEARCH("Riesgo Alto",AA39)))</formula>
    </cfRule>
    <cfRule type="containsText" dxfId="393" priority="471" stopIfTrue="1" operator="containsText" text="Riesgo Extremo">
      <formula>NOT(ISERROR(SEARCH("Riesgo Extremo",AA39)))</formula>
    </cfRule>
  </conditionalFormatting>
  <conditionalFormatting sqref="AA39:AA41">
    <cfRule type="containsText" dxfId="392" priority="466" stopIfTrue="1" operator="containsText" text="Riesgo Extrema">
      <formula>NOT(ISERROR(SEARCH("Riesgo Extrema",AA39)))</formula>
    </cfRule>
  </conditionalFormatting>
  <conditionalFormatting sqref="Z39:Z41">
    <cfRule type="containsText" dxfId="391" priority="461" stopIfTrue="1" operator="containsText" text="Riesgo Ata">
      <formula>NOT(ISERROR(SEARCH("Riesgo Ata",Z39)))</formula>
    </cfRule>
    <cfRule type="containsText" dxfId="390" priority="462" stopIfTrue="1" operator="containsText" text="Riesgo Moderada">
      <formula>NOT(ISERROR(SEARCH("Riesgo Moderada",Z39)))</formula>
    </cfRule>
    <cfRule type="containsText" dxfId="389" priority="463" stopIfTrue="1" operator="containsText" text="Riesgo Bajo">
      <formula>NOT(ISERROR(SEARCH("Riesgo Bajo",Z39)))</formula>
    </cfRule>
    <cfRule type="containsText" dxfId="388" priority="464" stopIfTrue="1" operator="containsText" text="Riesgo Alto">
      <formula>NOT(ISERROR(SEARCH("Riesgo Alto",Z39)))</formula>
    </cfRule>
    <cfRule type="containsText" dxfId="387" priority="465" stopIfTrue="1" operator="containsText" text="Riesgo Extremo">
      <formula>NOT(ISERROR(SEARCH("Riesgo Extremo",Z39)))</formula>
    </cfRule>
  </conditionalFormatting>
  <conditionalFormatting sqref="Z39:Z41">
    <cfRule type="containsText" dxfId="386" priority="460" stopIfTrue="1" operator="containsText" text="Riesgo Extrema">
      <formula>NOT(ISERROR(SEARCH("Riesgo Extrema",Z39)))</formula>
    </cfRule>
  </conditionalFormatting>
  <conditionalFormatting sqref="AA48:AA71">
    <cfRule type="containsText" dxfId="385" priority="431" stopIfTrue="1" operator="containsText" text="Riesgo Ata">
      <formula>NOT(ISERROR(SEARCH("Riesgo Ata",AA48)))</formula>
    </cfRule>
    <cfRule type="containsText" dxfId="384" priority="432" stopIfTrue="1" operator="containsText" text="Riesgo Moderada">
      <formula>NOT(ISERROR(SEARCH("Riesgo Moderada",AA48)))</formula>
    </cfRule>
    <cfRule type="containsText" dxfId="383" priority="433" stopIfTrue="1" operator="containsText" text="Riesgo Bajo">
      <formula>NOT(ISERROR(SEARCH("Riesgo Bajo",AA48)))</formula>
    </cfRule>
    <cfRule type="containsText" dxfId="382" priority="434" stopIfTrue="1" operator="containsText" text="Riesgo Alto">
      <formula>NOT(ISERROR(SEARCH("Riesgo Alto",AA48)))</formula>
    </cfRule>
    <cfRule type="containsText" dxfId="381" priority="435" stopIfTrue="1" operator="containsText" text="Riesgo Extremo">
      <formula>NOT(ISERROR(SEARCH("Riesgo Extremo",AA48)))</formula>
    </cfRule>
  </conditionalFormatting>
  <conditionalFormatting sqref="AA48:AA71">
    <cfRule type="containsText" dxfId="380" priority="430" stopIfTrue="1" operator="containsText" text="Riesgo Extrema">
      <formula>NOT(ISERROR(SEARCH("Riesgo Extrema",AA48)))</formula>
    </cfRule>
  </conditionalFormatting>
  <conditionalFormatting sqref="Z48:Z71">
    <cfRule type="containsText" dxfId="379" priority="425" stopIfTrue="1" operator="containsText" text="Riesgo Ata">
      <formula>NOT(ISERROR(SEARCH("Riesgo Ata",Z48)))</formula>
    </cfRule>
    <cfRule type="containsText" dxfId="378" priority="426" stopIfTrue="1" operator="containsText" text="Riesgo Moderada">
      <formula>NOT(ISERROR(SEARCH("Riesgo Moderada",Z48)))</formula>
    </cfRule>
    <cfRule type="containsText" dxfId="377" priority="427" stopIfTrue="1" operator="containsText" text="Riesgo Bajo">
      <formula>NOT(ISERROR(SEARCH("Riesgo Bajo",Z48)))</formula>
    </cfRule>
    <cfRule type="containsText" dxfId="376" priority="428" stopIfTrue="1" operator="containsText" text="Riesgo Alto">
      <formula>NOT(ISERROR(SEARCH("Riesgo Alto",Z48)))</formula>
    </cfRule>
    <cfRule type="containsText" dxfId="375" priority="429" stopIfTrue="1" operator="containsText" text="Riesgo Extremo">
      <formula>NOT(ISERROR(SEARCH("Riesgo Extremo",Z48)))</formula>
    </cfRule>
  </conditionalFormatting>
  <conditionalFormatting sqref="Z48:Z71">
    <cfRule type="containsText" dxfId="374" priority="424" stopIfTrue="1" operator="containsText" text="Riesgo Extrema">
      <formula>NOT(ISERROR(SEARCH("Riesgo Extrema",Z48)))</formula>
    </cfRule>
  </conditionalFormatting>
  <conditionalFormatting sqref="AA23">
    <cfRule type="containsText" dxfId="373" priority="389" stopIfTrue="1" operator="containsText" text="riesgo extrema">
      <formula>NOT(ISERROR(SEARCH("riesgo extrema",AA23)))</formula>
    </cfRule>
    <cfRule type="containsText" dxfId="372" priority="390" stopIfTrue="1" operator="containsText" text="riesgo extrema">
      <formula>NOT(ISERROR(SEARCH("riesgo extrema",AA23)))</formula>
    </cfRule>
    <cfRule type="containsText" dxfId="371" priority="391" stopIfTrue="1" operator="containsText" text="riesgo moderada">
      <formula>NOT(ISERROR(SEARCH("riesgo moderada",AA23)))</formula>
    </cfRule>
    <cfRule type="containsText" dxfId="370" priority="392" stopIfTrue="1" operator="containsText" text="Riesgo alta">
      <formula>NOT(ISERROR(SEARCH("Riesgo alta",AA23)))</formula>
    </cfRule>
    <cfRule type="containsText" dxfId="369" priority="393" stopIfTrue="1" operator="containsText" text="Riesgo baja">
      <formula>NOT(ISERROR(SEARCH("Riesgo baja",AA23)))</formula>
    </cfRule>
  </conditionalFormatting>
  <conditionalFormatting sqref="Z33:Z35">
    <cfRule type="containsText" dxfId="368" priority="384" stopIfTrue="1" operator="containsText" text="Riesgo Ata">
      <formula>NOT(ISERROR(SEARCH("Riesgo Ata",Z33)))</formula>
    </cfRule>
    <cfRule type="containsText" dxfId="367" priority="385" stopIfTrue="1" operator="containsText" text="Riesgo Moderada">
      <formula>NOT(ISERROR(SEARCH("Riesgo Moderada",Z33)))</formula>
    </cfRule>
    <cfRule type="containsText" dxfId="366" priority="386" stopIfTrue="1" operator="containsText" text="Riesgo Bajo">
      <formula>NOT(ISERROR(SEARCH("Riesgo Bajo",Z33)))</formula>
    </cfRule>
    <cfRule type="containsText" dxfId="365" priority="387" stopIfTrue="1" operator="containsText" text="Riesgo Alto">
      <formula>NOT(ISERROR(SEARCH("Riesgo Alto",Z33)))</formula>
    </cfRule>
    <cfRule type="containsText" dxfId="364" priority="388" stopIfTrue="1" operator="containsText" text="Riesgo Extremo">
      <formula>NOT(ISERROR(SEARCH("Riesgo Extremo",Z33)))</formula>
    </cfRule>
  </conditionalFormatting>
  <conditionalFormatting sqref="Z33:Z35">
    <cfRule type="containsText" dxfId="363" priority="383" stopIfTrue="1" operator="containsText" text="Riesgo Extrema">
      <formula>NOT(ISERROR(SEARCH("Riesgo Extrema",Z33)))</formula>
    </cfRule>
  </conditionalFormatting>
  <conditionalFormatting sqref="AA33:AA35">
    <cfRule type="containsText" dxfId="362" priority="373" stopIfTrue="1" operator="containsText" text="Riesgo Ata">
      <formula>NOT(ISERROR(SEARCH("Riesgo Ata",AA33)))</formula>
    </cfRule>
    <cfRule type="containsText" dxfId="361" priority="374" stopIfTrue="1" operator="containsText" text="Riesgo Moderada">
      <formula>NOT(ISERROR(SEARCH("Riesgo Moderada",AA33)))</formula>
    </cfRule>
    <cfRule type="containsText" dxfId="360" priority="375" stopIfTrue="1" operator="containsText" text="Riesgo Bajo">
      <formula>NOT(ISERROR(SEARCH("Riesgo Bajo",AA33)))</formula>
    </cfRule>
    <cfRule type="containsText" dxfId="359" priority="376" stopIfTrue="1" operator="containsText" text="Riesgo Alto">
      <formula>NOT(ISERROR(SEARCH("Riesgo Alto",AA33)))</formula>
    </cfRule>
    <cfRule type="containsText" dxfId="358" priority="377" stopIfTrue="1" operator="containsText" text="Riesgo Extremo">
      <formula>NOT(ISERROR(SEARCH("Riesgo Extremo",AA33)))</formula>
    </cfRule>
  </conditionalFormatting>
  <conditionalFormatting sqref="AA33:AA35">
    <cfRule type="containsText" dxfId="357" priority="372" stopIfTrue="1" operator="containsText" text="Riesgo Extrema">
      <formula>NOT(ISERROR(SEARCH("Riesgo Extrema",AA33)))</formula>
    </cfRule>
  </conditionalFormatting>
  <conditionalFormatting sqref="Z36:Z38">
    <cfRule type="containsText" dxfId="356" priority="367" stopIfTrue="1" operator="containsText" text="Riesgo Ata">
      <formula>NOT(ISERROR(SEARCH("Riesgo Ata",Z36)))</formula>
    </cfRule>
    <cfRule type="containsText" dxfId="355" priority="368" stopIfTrue="1" operator="containsText" text="Riesgo Moderada">
      <formula>NOT(ISERROR(SEARCH("Riesgo Moderada",Z36)))</formula>
    </cfRule>
    <cfRule type="containsText" dxfId="354" priority="369" stopIfTrue="1" operator="containsText" text="Riesgo Bajo">
      <formula>NOT(ISERROR(SEARCH("Riesgo Bajo",Z36)))</formula>
    </cfRule>
    <cfRule type="containsText" dxfId="353" priority="370" stopIfTrue="1" operator="containsText" text="Riesgo Alto">
      <formula>NOT(ISERROR(SEARCH("Riesgo Alto",Z36)))</formula>
    </cfRule>
    <cfRule type="containsText" dxfId="352" priority="371" stopIfTrue="1" operator="containsText" text="Riesgo Extremo">
      <formula>NOT(ISERROR(SEARCH("Riesgo Extremo",Z36)))</formula>
    </cfRule>
  </conditionalFormatting>
  <conditionalFormatting sqref="Z36:Z38">
    <cfRule type="containsText" dxfId="351" priority="366" stopIfTrue="1" operator="containsText" text="Riesgo Extrema">
      <formula>NOT(ISERROR(SEARCH("Riesgo Extrema",Z36)))</formula>
    </cfRule>
  </conditionalFormatting>
  <conditionalFormatting sqref="Z42:Z44">
    <cfRule type="containsText" dxfId="350" priority="355" stopIfTrue="1" operator="containsText" text="Riesgo Ata">
      <formula>NOT(ISERROR(SEARCH("Riesgo Ata",Z42)))</formula>
    </cfRule>
    <cfRule type="containsText" dxfId="349" priority="356" stopIfTrue="1" operator="containsText" text="Riesgo Moderada">
      <formula>NOT(ISERROR(SEARCH("Riesgo Moderada",Z42)))</formula>
    </cfRule>
    <cfRule type="containsText" dxfId="348" priority="357" stopIfTrue="1" operator="containsText" text="Riesgo Bajo">
      <formula>NOT(ISERROR(SEARCH("Riesgo Bajo",Z42)))</formula>
    </cfRule>
    <cfRule type="containsText" dxfId="347" priority="358" stopIfTrue="1" operator="containsText" text="Riesgo Alto">
      <formula>NOT(ISERROR(SEARCH("Riesgo Alto",Z42)))</formula>
    </cfRule>
    <cfRule type="containsText" dxfId="346" priority="359" stopIfTrue="1" operator="containsText" text="Riesgo Extremo">
      <formula>NOT(ISERROR(SEARCH("Riesgo Extremo",Z42)))</formula>
    </cfRule>
  </conditionalFormatting>
  <conditionalFormatting sqref="Z42:Z44">
    <cfRule type="containsText" dxfId="345" priority="354" stopIfTrue="1" operator="containsText" text="Riesgo Extrema">
      <formula>NOT(ISERROR(SEARCH("Riesgo Extrema",Z42)))</formula>
    </cfRule>
  </conditionalFormatting>
  <conditionalFormatting sqref="AA42:AA44">
    <cfRule type="containsText" dxfId="344" priority="349" stopIfTrue="1" operator="containsText" text="Riesgo Ata">
      <formula>NOT(ISERROR(SEARCH("Riesgo Ata",AA42)))</formula>
    </cfRule>
    <cfRule type="containsText" dxfId="343" priority="350" stopIfTrue="1" operator="containsText" text="Riesgo Moderada">
      <formula>NOT(ISERROR(SEARCH("Riesgo Moderada",AA42)))</formula>
    </cfRule>
    <cfRule type="containsText" dxfId="342" priority="351" stopIfTrue="1" operator="containsText" text="Riesgo Bajo">
      <formula>NOT(ISERROR(SEARCH("Riesgo Bajo",AA42)))</formula>
    </cfRule>
    <cfRule type="containsText" dxfId="341" priority="352" stopIfTrue="1" operator="containsText" text="Riesgo Alto">
      <formula>NOT(ISERROR(SEARCH("Riesgo Alto",AA42)))</formula>
    </cfRule>
    <cfRule type="containsText" dxfId="340" priority="353" stopIfTrue="1" operator="containsText" text="Riesgo Extremo">
      <formula>NOT(ISERROR(SEARCH("Riesgo Extremo",AA42)))</formula>
    </cfRule>
  </conditionalFormatting>
  <conditionalFormatting sqref="AA42:AA44">
    <cfRule type="containsText" dxfId="339" priority="348" stopIfTrue="1" operator="containsText" text="Riesgo Extrema">
      <formula>NOT(ISERROR(SEARCH("Riesgo Extrema",AA42)))</formula>
    </cfRule>
  </conditionalFormatting>
  <conditionalFormatting sqref="Z45:Z47">
    <cfRule type="containsText" dxfId="338" priority="343" stopIfTrue="1" operator="containsText" text="Riesgo Ata">
      <formula>NOT(ISERROR(SEARCH("Riesgo Ata",Z45)))</formula>
    </cfRule>
    <cfRule type="containsText" dxfId="337" priority="344" stopIfTrue="1" operator="containsText" text="Riesgo Moderada">
      <formula>NOT(ISERROR(SEARCH("Riesgo Moderada",Z45)))</formula>
    </cfRule>
    <cfRule type="containsText" dxfId="336" priority="345" stopIfTrue="1" operator="containsText" text="Riesgo Bajo">
      <formula>NOT(ISERROR(SEARCH("Riesgo Bajo",Z45)))</formula>
    </cfRule>
    <cfRule type="containsText" dxfId="335" priority="346" stopIfTrue="1" operator="containsText" text="Riesgo Alto">
      <formula>NOT(ISERROR(SEARCH("Riesgo Alto",Z45)))</formula>
    </cfRule>
    <cfRule type="containsText" dxfId="334" priority="347" stopIfTrue="1" operator="containsText" text="Riesgo Extremo">
      <formula>NOT(ISERROR(SEARCH("Riesgo Extremo",Z45)))</formula>
    </cfRule>
  </conditionalFormatting>
  <conditionalFormatting sqref="Z45:Z47">
    <cfRule type="containsText" dxfId="333" priority="342" stopIfTrue="1" operator="containsText" text="Riesgo Extrema">
      <formula>NOT(ISERROR(SEARCH("Riesgo Extrema",Z45)))</formula>
    </cfRule>
  </conditionalFormatting>
  <conditionalFormatting sqref="AA45:AA47">
    <cfRule type="containsText" dxfId="332" priority="332" stopIfTrue="1" operator="containsText" text="Riesgo Ata">
      <formula>NOT(ISERROR(SEARCH("Riesgo Ata",AA45)))</formula>
    </cfRule>
    <cfRule type="containsText" dxfId="331" priority="333" stopIfTrue="1" operator="containsText" text="Riesgo Moderada">
      <formula>NOT(ISERROR(SEARCH("Riesgo Moderada",AA45)))</formula>
    </cfRule>
    <cfRule type="containsText" dxfId="330" priority="334" stopIfTrue="1" operator="containsText" text="Riesgo Bajo">
      <formula>NOT(ISERROR(SEARCH("Riesgo Bajo",AA45)))</formula>
    </cfRule>
    <cfRule type="containsText" dxfId="329" priority="335" stopIfTrue="1" operator="containsText" text="Riesgo Alto">
      <formula>NOT(ISERROR(SEARCH("Riesgo Alto",AA45)))</formula>
    </cfRule>
    <cfRule type="containsText" dxfId="328" priority="336" stopIfTrue="1" operator="containsText" text="Riesgo Extremo">
      <formula>NOT(ISERROR(SEARCH("Riesgo Extremo",AA45)))</formula>
    </cfRule>
  </conditionalFormatting>
  <conditionalFormatting sqref="AA45:AA47">
    <cfRule type="containsText" dxfId="327" priority="331" stopIfTrue="1" operator="containsText" text="Riesgo Extrema">
      <formula>NOT(ISERROR(SEARCH("Riesgo Extrema",AA45)))</formula>
    </cfRule>
  </conditionalFormatting>
  <conditionalFormatting sqref="Y33 Y36 Y39 Y42 Y45 Y48 Y51 Y54 Y57 Y60 Y63 Y66 Y69 Y23 Y29 F30:F32 F24:F27">
    <cfRule type="containsText" dxfId="326" priority="218" stopIfTrue="1" operator="containsText" text="Riesgo Alto">
      <formula>NOT(ISERROR(SEARCH("Riesgo Alto",F23)))</formula>
    </cfRule>
    <cfRule type="containsText" dxfId="325" priority="219" stopIfTrue="1" operator="containsText" text="Riesgo Moderado">
      <formula>NOT(ISERROR(SEARCH("Riesgo Moderado",F23)))</formula>
    </cfRule>
    <cfRule type="containsText" dxfId="324" priority="220" stopIfTrue="1" operator="containsText" text="Riesgo Bajo">
      <formula>NOT(ISERROR(SEARCH("Riesgo Bajo",F23)))</formula>
    </cfRule>
    <cfRule type="containsText" dxfId="323" priority="221" stopIfTrue="1" operator="containsText" text="Riesgo Alto">
      <formula>NOT(ISERROR(SEARCH("Riesgo Alto",F23)))</formula>
    </cfRule>
    <cfRule type="containsText" dxfId="322" priority="222" stopIfTrue="1" operator="containsText" text="Riesgo Extremo">
      <formula>NOT(ISERROR(SEARCH("Riesgo Extremo",F23)))</formula>
    </cfRule>
  </conditionalFormatting>
  <conditionalFormatting sqref="Y33 Y36 Y39 Y42 Y45 Y48 Y51 Y54 Y57 Y60 Y63 Y66 Y69 Y23 Y29 F30:F32 F24:F27">
    <cfRule type="containsText" dxfId="321" priority="217" stopIfTrue="1" operator="containsText" text="Riesgo Extremo">
      <formula>NOT(ISERROR(SEARCH("Riesgo Extremo",F23)))</formula>
    </cfRule>
  </conditionalFormatting>
  <conditionalFormatting sqref="F40">
    <cfRule type="containsText" dxfId="320" priority="128" stopIfTrue="1" operator="containsText" text="Riesgo Alto">
      <formula>NOT(ISERROR(SEARCH("Riesgo Alto",F40)))</formula>
    </cfRule>
    <cfRule type="containsText" dxfId="319" priority="129" stopIfTrue="1" operator="containsText" text="Riesgo Moderado">
      <formula>NOT(ISERROR(SEARCH("Riesgo Moderado",F40)))</formula>
    </cfRule>
    <cfRule type="containsText" dxfId="318" priority="130" stopIfTrue="1" operator="containsText" text="Riesgo Bajo">
      <formula>NOT(ISERROR(SEARCH("Riesgo Bajo",F40)))</formula>
    </cfRule>
    <cfRule type="containsText" dxfId="317" priority="131" stopIfTrue="1" operator="containsText" text="Riesgo Alto">
      <formula>NOT(ISERROR(SEARCH("Riesgo Alto",F40)))</formula>
    </cfRule>
    <cfRule type="containsText" dxfId="316" priority="132" stopIfTrue="1" operator="containsText" text="Riesgo Extremo">
      <formula>NOT(ISERROR(SEARCH("Riesgo Extremo",F40)))</formula>
    </cfRule>
  </conditionalFormatting>
  <conditionalFormatting sqref="F40">
    <cfRule type="containsText" dxfId="315" priority="127" stopIfTrue="1" operator="containsText" text="Riesgo Extremo">
      <formula>NOT(ISERROR(SEARCH("Riesgo Extremo",F40)))</formula>
    </cfRule>
  </conditionalFormatting>
  <conditionalFormatting sqref="F37:F38">
    <cfRule type="containsText" dxfId="314" priority="122" stopIfTrue="1" operator="containsText" text="Riesgo Alto">
      <formula>NOT(ISERROR(SEARCH("Riesgo Alto",F37)))</formula>
    </cfRule>
    <cfRule type="containsText" dxfId="313" priority="123" stopIfTrue="1" operator="containsText" text="Riesgo Moderado">
      <formula>NOT(ISERROR(SEARCH("Riesgo Moderado",F37)))</formula>
    </cfRule>
    <cfRule type="containsText" dxfId="312" priority="124" stopIfTrue="1" operator="containsText" text="Riesgo Bajo">
      <formula>NOT(ISERROR(SEARCH("Riesgo Bajo",F37)))</formula>
    </cfRule>
    <cfRule type="containsText" dxfId="311" priority="125" stopIfTrue="1" operator="containsText" text="Riesgo Alto">
      <formula>NOT(ISERROR(SEARCH("Riesgo Alto",F37)))</formula>
    </cfRule>
    <cfRule type="containsText" dxfId="310" priority="126" stopIfTrue="1" operator="containsText" text="Riesgo Extremo">
      <formula>NOT(ISERROR(SEARCH("Riesgo Extremo",F37)))</formula>
    </cfRule>
  </conditionalFormatting>
  <conditionalFormatting sqref="F37:F38">
    <cfRule type="containsText" dxfId="309" priority="121" stopIfTrue="1" operator="containsText" text="Riesgo Extremo">
      <formula>NOT(ISERROR(SEARCH("Riesgo Extremo",F37)))</formula>
    </cfRule>
  </conditionalFormatting>
  <conditionalFormatting sqref="F34">
    <cfRule type="containsText" dxfId="308" priority="116" stopIfTrue="1" operator="containsText" text="Riesgo Alto">
      <formula>NOT(ISERROR(SEARCH("Riesgo Alto",F34)))</formula>
    </cfRule>
    <cfRule type="containsText" dxfId="307" priority="117" stopIfTrue="1" operator="containsText" text="Riesgo Moderado">
      <formula>NOT(ISERROR(SEARCH("Riesgo Moderado",F34)))</formula>
    </cfRule>
    <cfRule type="containsText" dxfId="306" priority="118" stopIfTrue="1" operator="containsText" text="Riesgo Bajo">
      <formula>NOT(ISERROR(SEARCH("Riesgo Bajo",F34)))</formula>
    </cfRule>
    <cfRule type="containsText" dxfId="305" priority="119" stopIfTrue="1" operator="containsText" text="Riesgo Alto">
      <formula>NOT(ISERROR(SEARCH("Riesgo Alto",F34)))</formula>
    </cfRule>
    <cfRule type="containsText" dxfId="304" priority="120" stopIfTrue="1" operator="containsText" text="Riesgo Extremo">
      <formula>NOT(ISERROR(SEARCH("Riesgo Extremo",F34)))</formula>
    </cfRule>
  </conditionalFormatting>
  <conditionalFormatting sqref="F34">
    <cfRule type="containsText" dxfId="303" priority="115" stopIfTrue="1" operator="containsText" text="Riesgo Extremo">
      <formula>NOT(ISERROR(SEARCH("Riesgo Extremo",F34)))</formula>
    </cfRule>
  </conditionalFormatting>
  <conditionalFormatting sqref="F43">
    <cfRule type="containsText" dxfId="302" priority="98" stopIfTrue="1" operator="containsText" text="Riesgo Alto">
      <formula>NOT(ISERROR(SEARCH("Riesgo Alto",F43)))</formula>
    </cfRule>
    <cfRule type="containsText" dxfId="301" priority="99" stopIfTrue="1" operator="containsText" text="Riesgo Moderado">
      <formula>NOT(ISERROR(SEARCH("Riesgo Moderado",F43)))</formula>
    </cfRule>
    <cfRule type="containsText" dxfId="300" priority="100" stopIfTrue="1" operator="containsText" text="Riesgo Bajo">
      <formula>NOT(ISERROR(SEARCH("Riesgo Bajo",F43)))</formula>
    </cfRule>
    <cfRule type="containsText" dxfId="299" priority="101" stopIfTrue="1" operator="containsText" text="Riesgo Alto">
      <formula>NOT(ISERROR(SEARCH("Riesgo Alto",F43)))</formula>
    </cfRule>
    <cfRule type="containsText" dxfId="298" priority="102" stopIfTrue="1" operator="containsText" text="Riesgo Extremo">
      <formula>NOT(ISERROR(SEARCH("Riesgo Extremo",F43)))</formula>
    </cfRule>
  </conditionalFormatting>
  <conditionalFormatting sqref="F43">
    <cfRule type="containsText" dxfId="297" priority="97" stopIfTrue="1" operator="containsText" text="Riesgo Extremo">
      <formula>NOT(ISERROR(SEARCH("Riesgo Extremo",F43)))</formula>
    </cfRule>
  </conditionalFormatting>
  <conditionalFormatting sqref="F46">
    <cfRule type="containsText" dxfId="296" priority="92" stopIfTrue="1" operator="containsText" text="Riesgo Alto">
      <formula>NOT(ISERROR(SEARCH("Riesgo Alto",F46)))</formula>
    </cfRule>
    <cfRule type="containsText" dxfId="295" priority="93" stopIfTrue="1" operator="containsText" text="Riesgo Moderado">
      <formula>NOT(ISERROR(SEARCH("Riesgo Moderado",F46)))</formula>
    </cfRule>
    <cfRule type="containsText" dxfId="294" priority="94" stopIfTrue="1" operator="containsText" text="Riesgo Bajo">
      <formula>NOT(ISERROR(SEARCH("Riesgo Bajo",F46)))</formula>
    </cfRule>
    <cfRule type="containsText" dxfId="293" priority="95" stopIfTrue="1" operator="containsText" text="Riesgo Alto">
      <formula>NOT(ISERROR(SEARCH("Riesgo Alto",F46)))</formula>
    </cfRule>
    <cfRule type="containsText" dxfId="292" priority="96" stopIfTrue="1" operator="containsText" text="Riesgo Extremo">
      <formula>NOT(ISERROR(SEARCH("Riesgo Extremo",F46)))</formula>
    </cfRule>
  </conditionalFormatting>
  <conditionalFormatting sqref="F46">
    <cfRule type="containsText" dxfId="291" priority="91" stopIfTrue="1" operator="containsText" text="Riesgo Extremo">
      <formula>NOT(ISERROR(SEARCH("Riesgo Extremo",F46)))</formula>
    </cfRule>
  </conditionalFormatting>
  <conditionalFormatting sqref="F49">
    <cfRule type="containsText" dxfId="290" priority="86" stopIfTrue="1" operator="containsText" text="Riesgo Alto">
      <formula>NOT(ISERROR(SEARCH("Riesgo Alto",F49)))</formula>
    </cfRule>
    <cfRule type="containsText" dxfId="289" priority="87" stopIfTrue="1" operator="containsText" text="Riesgo Moderado">
      <formula>NOT(ISERROR(SEARCH("Riesgo Moderado",F49)))</formula>
    </cfRule>
    <cfRule type="containsText" dxfId="288" priority="88" stopIfTrue="1" operator="containsText" text="Riesgo Bajo">
      <formula>NOT(ISERROR(SEARCH("Riesgo Bajo",F49)))</formula>
    </cfRule>
    <cfRule type="containsText" dxfId="287" priority="89" stopIfTrue="1" operator="containsText" text="Riesgo Alto">
      <formula>NOT(ISERROR(SEARCH("Riesgo Alto",F49)))</formula>
    </cfRule>
    <cfRule type="containsText" dxfId="286" priority="90" stopIfTrue="1" operator="containsText" text="Riesgo Extremo">
      <formula>NOT(ISERROR(SEARCH("Riesgo Extremo",F49)))</formula>
    </cfRule>
  </conditionalFormatting>
  <conditionalFormatting sqref="F49">
    <cfRule type="containsText" dxfId="285" priority="85" stopIfTrue="1" operator="containsText" text="Riesgo Extremo">
      <formula>NOT(ISERROR(SEARCH("Riesgo Extremo",F49)))</formula>
    </cfRule>
  </conditionalFormatting>
  <conditionalFormatting sqref="F52">
    <cfRule type="containsText" dxfId="284" priority="80" stopIfTrue="1" operator="containsText" text="Riesgo Alto">
      <formula>NOT(ISERROR(SEARCH("Riesgo Alto",F52)))</formula>
    </cfRule>
    <cfRule type="containsText" dxfId="283" priority="81" stopIfTrue="1" operator="containsText" text="Riesgo Moderado">
      <formula>NOT(ISERROR(SEARCH("Riesgo Moderado",F52)))</formula>
    </cfRule>
    <cfRule type="containsText" dxfId="282" priority="82" stopIfTrue="1" operator="containsText" text="Riesgo Bajo">
      <formula>NOT(ISERROR(SEARCH("Riesgo Bajo",F52)))</formula>
    </cfRule>
    <cfRule type="containsText" dxfId="281" priority="83" stopIfTrue="1" operator="containsText" text="Riesgo Alto">
      <formula>NOT(ISERROR(SEARCH("Riesgo Alto",F52)))</formula>
    </cfRule>
    <cfRule type="containsText" dxfId="280" priority="84" stopIfTrue="1" operator="containsText" text="Riesgo Extremo">
      <formula>NOT(ISERROR(SEARCH("Riesgo Extremo",F52)))</formula>
    </cfRule>
  </conditionalFormatting>
  <conditionalFormatting sqref="F52">
    <cfRule type="containsText" dxfId="279" priority="79" stopIfTrue="1" operator="containsText" text="Riesgo Extremo">
      <formula>NOT(ISERROR(SEARCH("Riesgo Extremo",F52)))</formula>
    </cfRule>
  </conditionalFormatting>
  <conditionalFormatting sqref="F55">
    <cfRule type="containsText" dxfId="278" priority="74" stopIfTrue="1" operator="containsText" text="Riesgo Alto">
      <formula>NOT(ISERROR(SEARCH("Riesgo Alto",F55)))</formula>
    </cfRule>
    <cfRule type="containsText" dxfId="277" priority="75" stopIfTrue="1" operator="containsText" text="Riesgo Moderado">
      <formula>NOT(ISERROR(SEARCH("Riesgo Moderado",F55)))</formula>
    </cfRule>
    <cfRule type="containsText" dxfId="276" priority="76" stopIfTrue="1" operator="containsText" text="Riesgo Bajo">
      <formula>NOT(ISERROR(SEARCH("Riesgo Bajo",F55)))</formula>
    </cfRule>
    <cfRule type="containsText" dxfId="275" priority="77" stopIfTrue="1" operator="containsText" text="Riesgo Alto">
      <formula>NOT(ISERROR(SEARCH("Riesgo Alto",F55)))</formula>
    </cfRule>
    <cfRule type="containsText" dxfId="274" priority="78" stopIfTrue="1" operator="containsText" text="Riesgo Extremo">
      <formula>NOT(ISERROR(SEARCH("Riesgo Extremo",F55)))</formula>
    </cfRule>
  </conditionalFormatting>
  <conditionalFormatting sqref="F55">
    <cfRule type="containsText" dxfId="273" priority="73" stopIfTrue="1" operator="containsText" text="Riesgo Extremo">
      <formula>NOT(ISERROR(SEARCH("Riesgo Extremo",F55)))</formula>
    </cfRule>
  </conditionalFormatting>
  <conditionalFormatting sqref="F58">
    <cfRule type="containsText" dxfId="272" priority="68" stopIfTrue="1" operator="containsText" text="Riesgo Alto">
      <formula>NOT(ISERROR(SEARCH("Riesgo Alto",F58)))</formula>
    </cfRule>
    <cfRule type="containsText" dxfId="271" priority="69" stopIfTrue="1" operator="containsText" text="Riesgo Moderado">
      <formula>NOT(ISERROR(SEARCH("Riesgo Moderado",F58)))</formula>
    </cfRule>
    <cfRule type="containsText" dxfId="270" priority="70" stopIfTrue="1" operator="containsText" text="Riesgo Bajo">
      <formula>NOT(ISERROR(SEARCH("Riesgo Bajo",F58)))</formula>
    </cfRule>
    <cfRule type="containsText" dxfId="269" priority="71" stopIfTrue="1" operator="containsText" text="Riesgo Alto">
      <formula>NOT(ISERROR(SEARCH("Riesgo Alto",F58)))</formula>
    </cfRule>
    <cfRule type="containsText" dxfId="268" priority="72" stopIfTrue="1" operator="containsText" text="Riesgo Extremo">
      <formula>NOT(ISERROR(SEARCH("Riesgo Extremo",F58)))</formula>
    </cfRule>
  </conditionalFormatting>
  <conditionalFormatting sqref="F58">
    <cfRule type="containsText" dxfId="267" priority="67" stopIfTrue="1" operator="containsText" text="Riesgo Extremo">
      <formula>NOT(ISERROR(SEARCH("Riesgo Extremo",F58)))</formula>
    </cfRule>
  </conditionalFormatting>
  <conditionalFormatting sqref="F61">
    <cfRule type="containsText" dxfId="266" priority="62" stopIfTrue="1" operator="containsText" text="Riesgo Alto">
      <formula>NOT(ISERROR(SEARCH("Riesgo Alto",F61)))</formula>
    </cfRule>
    <cfRule type="containsText" dxfId="265" priority="63" stopIfTrue="1" operator="containsText" text="Riesgo Moderado">
      <formula>NOT(ISERROR(SEARCH("Riesgo Moderado",F61)))</formula>
    </cfRule>
    <cfRule type="containsText" dxfId="264" priority="64" stopIfTrue="1" operator="containsText" text="Riesgo Bajo">
      <formula>NOT(ISERROR(SEARCH("Riesgo Bajo",F61)))</formula>
    </cfRule>
    <cfRule type="containsText" dxfId="263" priority="65" stopIfTrue="1" operator="containsText" text="Riesgo Alto">
      <formula>NOT(ISERROR(SEARCH("Riesgo Alto",F61)))</formula>
    </cfRule>
    <cfRule type="containsText" dxfId="262" priority="66" stopIfTrue="1" operator="containsText" text="Riesgo Extremo">
      <formula>NOT(ISERROR(SEARCH("Riesgo Extremo",F61)))</formula>
    </cfRule>
  </conditionalFormatting>
  <conditionalFormatting sqref="F61">
    <cfRule type="containsText" dxfId="261" priority="61" stopIfTrue="1" operator="containsText" text="Riesgo Extremo">
      <formula>NOT(ISERROR(SEARCH("Riesgo Extremo",F61)))</formula>
    </cfRule>
  </conditionalFormatting>
  <conditionalFormatting sqref="F64">
    <cfRule type="containsText" dxfId="260" priority="56" stopIfTrue="1" operator="containsText" text="Riesgo Alto">
      <formula>NOT(ISERROR(SEARCH("Riesgo Alto",F64)))</formula>
    </cfRule>
    <cfRule type="containsText" dxfId="259" priority="57" stopIfTrue="1" operator="containsText" text="Riesgo Moderado">
      <formula>NOT(ISERROR(SEARCH("Riesgo Moderado",F64)))</formula>
    </cfRule>
    <cfRule type="containsText" dxfId="258" priority="58" stopIfTrue="1" operator="containsText" text="Riesgo Bajo">
      <formula>NOT(ISERROR(SEARCH("Riesgo Bajo",F64)))</formula>
    </cfRule>
    <cfRule type="containsText" dxfId="257" priority="59" stopIfTrue="1" operator="containsText" text="Riesgo Alto">
      <formula>NOT(ISERROR(SEARCH("Riesgo Alto",F64)))</formula>
    </cfRule>
    <cfRule type="containsText" dxfId="256" priority="60" stopIfTrue="1" operator="containsText" text="Riesgo Extremo">
      <formula>NOT(ISERROR(SEARCH("Riesgo Extremo",F64)))</formula>
    </cfRule>
  </conditionalFormatting>
  <conditionalFormatting sqref="F64">
    <cfRule type="containsText" dxfId="255" priority="55" stopIfTrue="1" operator="containsText" text="Riesgo Extremo">
      <formula>NOT(ISERROR(SEARCH("Riesgo Extremo",F64)))</formula>
    </cfRule>
  </conditionalFormatting>
  <conditionalFormatting sqref="F67">
    <cfRule type="containsText" dxfId="254" priority="50" stopIfTrue="1" operator="containsText" text="Riesgo Alto">
      <formula>NOT(ISERROR(SEARCH("Riesgo Alto",F67)))</formula>
    </cfRule>
    <cfRule type="containsText" dxfId="253" priority="51" stopIfTrue="1" operator="containsText" text="Riesgo Moderado">
      <formula>NOT(ISERROR(SEARCH("Riesgo Moderado",F67)))</formula>
    </cfRule>
    <cfRule type="containsText" dxfId="252" priority="52" stopIfTrue="1" operator="containsText" text="Riesgo Bajo">
      <formula>NOT(ISERROR(SEARCH("Riesgo Bajo",F67)))</formula>
    </cfRule>
    <cfRule type="containsText" dxfId="251" priority="53" stopIfTrue="1" operator="containsText" text="Riesgo Alto">
      <formula>NOT(ISERROR(SEARCH("Riesgo Alto",F67)))</formula>
    </cfRule>
    <cfRule type="containsText" dxfId="250" priority="54" stopIfTrue="1" operator="containsText" text="Riesgo Extremo">
      <formula>NOT(ISERROR(SEARCH("Riesgo Extremo",F67)))</formula>
    </cfRule>
  </conditionalFormatting>
  <conditionalFormatting sqref="F67">
    <cfRule type="containsText" dxfId="249" priority="49" stopIfTrue="1" operator="containsText" text="Riesgo Extremo">
      <formula>NOT(ISERROR(SEARCH("Riesgo Extremo",F67)))</formula>
    </cfRule>
  </conditionalFormatting>
  <conditionalFormatting sqref="F70">
    <cfRule type="containsText" dxfId="248" priority="44" stopIfTrue="1" operator="containsText" text="Riesgo Alto">
      <formula>NOT(ISERROR(SEARCH("Riesgo Alto",F70)))</formula>
    </cfRule>
    <cfRule type="containsText" dxfId="247" priority="45" stopIfTrue="1" operator="containsText" text="Riesgo Moderado">
      <formula>NOT(ISERROR(SEARCH("Riesgo Moderado",F70)))</formula>
    </cfRule>
    <cfRule type="containsText" dxfId="246" priority="46" stopIfTrue="1" operator="containsText" text="Riesgo Bajo">
      <formula>NOT(ISERROR(SEARCH("Riesgo Bajo",F70)))</formula>
    </cfRule>
    <cfRule type="containsText" dxfId="245" priority="47" stopIfTrue="1" operator="containsText" text="Riesgo Alto">
      <formula>NOT(ISERROR(SEARCH("Riesgo Alto",F70)))</formula>
    </cfRule>
    <cfRule type="containsText" dxfId="244" priority="48" stopIfTrue="1" operator="containsText" text="Riesgo Extremo">
      <formula>NOT(ISERROR(SEARCH("Riesgo Extremo",F70)))</formula>
    </cfRule>
  </conditionalFormatting>
  <conditionalFormatting sqref="F70">
    <cfRule type="containsText" dxfId="243" priority="43" stopIfTrue="1" operator="containsText" text="Riesgo Extremo">
      <formula>NOT(ISERROR(SEARCH("Riesgo Extremo",F70)))</formula>
    </cfRule>
  </conditionalFormatting>
  <dataValidations count="11">
    <dataValidation type="list" allowBlank="1" showDropDown="1" showInputMessage="1" showErrorMessage="1" sqref="I40:I71 I34:I38 I31:I32 I24:I28">
      <formula1>PROBABILIDAD</formula1>
    </dataValidation>
    <dataValidation type="list" allowBlank="1" showInputMessage="1" showErrorMessage="1" errorTitle="ERROR" error="Este valor no es permitido" sqref="G57:G71">
      <formula1>EXISTENCONTROLES</formula1>
    </dataValidation>
    <dataValidation type="list" allowBlank="1" showInputMessage="1" showErrorMessage="1" sqref="K57:K71">
      <formula1>HerramientaControl</formula1>
    </dataValidation>
    <dataValidation type="list" allowBlank="1" showInputMessage="1" showErrorMessage="1" errorTitle="ERROR" error="Este valor no es permitido" sqref="L57:L71 M39:M71 M23:M36">
      <formula1>ManualesInstructivos</formula1>
    </dataValidation>
    <dataValidation type="list" allowBlank="1" showInputMessage="1" showErrorMessage="1" errorTitle="ERROR" error="Este valor no es permitido" sqref="P57:P71 O23:O71">
      <formula1>ResponDefinidos</formula1>
    </dataValidation>
    <dataValidation type="list" allowBlank="1" showInputMessage="1" showErrorMessage="1" errorTitle="ERROR" error="Este valor no es permitido" sqref="Q57:Q71 P23:P56">
      <formula1>FrecuenciaSeguim</formula1>
    </dataValidation>
    <dataValidation type="list" allowBlank="1" showDropDown="1" showInputMessage="1" showErrorMessage="1" sqref="J40:J71 I39 J23:J38">
      <formula1>IMPACTO</formula1>
    </dataValidation>
    <dataValidation type="list" allowBlank="1" showInputMessage="1" showErrorMessage="1" errorTitle="ERROR" error="Este valor no es permitido" sqref="N39:N71 N23:N36">
      <formula1>HerramientaEfectiva</formula1>
    </dataValidation>
    <dataValidation type="list" allowBlank="1" showInputMessage="1" showErrorMessage="1" errorTitle="ERROR" error="Este valor no es permitido" sqref="N37:N38 L23:L56">
      <formula1>HerramientaControl</formula1>
    </dataValidation>
    <dataValidation type="list" allowBlank="1" showInputMessage="1" showErrorMessage="1" errorTitle="Dato erróneo" error="Solo elementos de la lista" sqref="N134 M37:M38 K23:K56">
      <formula1>ExistenManuales</formula1>
    </dataValidation>
    <dataValidation type="list" allowBlank="1" showInputMessage="1" showErrorMessage="1" errorTitle="Dato erróneo" error="Solo elementos de la lista" sqref="Q23:Q56">
      <formula1>EvidenciaSeguimiento</formula1>
    </dataValidation>
  </dataValidations>
  <printOptions horizontalCentered="1" verticalCentered="1"/>
  <pageMargins left="0.98425196850393704" right="0" top="0" bottom="0" header="0" footer="0"/>
  <pageSetup scale="24" fitToHeight="2"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DB!$D$4:$D$6</xm:f>
          </x14:formula1>
          <xm:sqref>G23:G56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0"/>
  </sheetPr>
  <dimension ref="B1:AB70"/>
  <sheetViews>
    <sheetView tabSelected="1" topLeftCell="B10" zoomScale="50" zoomScaleNormal="50" workbookViewId="0">
      <selection activeCell="P18" sqref="P18:P23"/>
    </sheetView>
  </sheetViews>
  <sheetFormatPr baseColWidth="10" defaultColWidth="11.42578125" defaultRowHeight="93.75" customHeight="1" x14ac:dyDescent="0.35"/>
  <cols>
    <col min="1" max="1" width="0" style="94" hidden="1" customWidth="1"/>
    <col min="2" max="2" width="6.42578125" style="94" customWidth="1"/>
    <col min="3" max="3" width="17.28515625" style="94" customWidth="1"/>
    <col min="4" max="4" width="38.28515625" style="94" customWidth="1"/>
    <col min="5" max="5" width="46.7109375" style="94" customWidth="1"/>
    <col min="6" max="6" width="23.7109375" style="94" customWidth="1"/>
    <col min="7" max="7" width="23.42578125" style="94" customWidth="1"/>
    <col min="8" max="8" width="20.42578125" style="94" customWidth="1"/>
    <col min="9" max="9" width="29.140625" style="94" customWidth="1"/>
    <col min="10" max="10" width="51" style="94" customWidth="1"/>
    <col min="11" max="11" width="22.28515625" style="94" hidden="1" customWidth="1"/>
    <col min="12" max="12" width="24.7109375" style="94" customWidth="1"/>
    <col min="13" max="13" width="19.7109375" style="94" customWidth="1"/>
    <col min="14" max="14" width="23.7109375" style="94" customWidth="1"/>
    <col min="15" max="15" width="32" style="94" customWidth="1"/>
    <col min="16" max="16" width="20.7109375" style="94" customWidth="1"/>
    <col min="17" max="17" width="61.28515625" style="94" customWidth="1"/>
    <col min="18" max="18" width="38.140625" style="94" customWidth="1"/>
    <col min="19" max="19" width="34.5703125" style="94" customWidth="1"/>
    <col min="20" max="20" width="40.140625" style="94" customWidth="1"/>
    <col min="21" max="21" width="16.85546875" style="94" customWidth="1"/>
    <col min="22" max="22" width="16.5703125" style="94" customWidth="1"/>
    <col min="23" max="23" width="29.140625" style="94" customWidth="1"/>
    <col min="24" max="25" width="28.85546875" style="94" customWidth="1"/>
    <col min="26" max="16384" width="11.42578125" style="94"/>
  </cols>
  <sheetData>
    <row r="1" spans="2:28" ht="24" thickBot="1" x14ac:dyDescent="0.4"/>
    <row r="2" spans="2:28" ht="23.25" x14ac:dyDescent="0.35">
      <c r="C2" s="1268"/>
      <c r="D2" s="1281" t="s">
        <v>69</v>
      </c>
      <c r="E2" s="1282"/>
      <c r="F2" s="1282"/>
      <c r="G2" s="1282"/>
      <c r="H2" s="1282"/>
      <c r="I2" s="1282"/>
      <c r="J2" s="1282"/>
      <c r="K2" s="1282"/>
      <c r="L2" s="1282"/>
      <c r="M2" s="1282"/>
      <c r="N2" s="1282"/>
      <c r="O2" s="1282"/>
      <c r="P2" s="1282"/>
      <c r="Q2" s="1282"/>
      <c r="R2" s="1282"/>
      <c r="S2" s="1282"/>
      <c r="T2" s="1282"/>
      <c r="U2" s="1282"/>
      <c r="V2" s="1282"/>
      <c r="W2" s="1283"/>
      <c r="X2" s="1275" t="s">
        <v>491</v>
      </c>
      <c r="Y2" s="1276"/>
    </row>
    <row r="3" spans="2:28" ht="23.25" x14ac:dyDescent="0.35">
      <c r="C3" s="1269"/>
      <c r="D3" s="1271" t="s">
        <v>59</v>
      </c>
      <c r="E3" s="1272"/>
      <c r="F3" s="1272"/>
      <c r="G3" s="1272"/>
      <c r="H3" s="1272"/>
      <c r="I3" s="1272"/>
      <c r="J3" s="1272"/>
      <c r="K3" s="1272"/>
      <c r="L3" s="1272"/>
      <c r="M3" s="1272"/>
      <c r="N3" s="1272"/>
      <c r="O3" s="1272"/>
      <c r="P3" s="1272"/>
      <c r="Q3" s="1272"/>
      <c r="R3" s="1272"/>
      <c r="S3" s="1272"/>
      <c r="T3" s="1272"/>
      <c r="U3" s="1272"/>
      <c r="V3" s="1272"/>
      <c r="W3" s="1273"/>
      <c r="X3" s="1277" t="s">
        <v>218</v>
      </c>
      <c r="Y3" s="1278"/>
    </row>
    <row r="4" spans="2:28" ht="23.25" x14ac:dyDescent="0.35">
      <c r="C4" s="1269"/>
      <c r="D4" s="1271" t="s">
        <v>60</v>
      </c>
      <c r="E4" s="1272"/>
      <c r="F4" s="1272"/>
      <c r="G4" s="1272"/>
      <c r="H4" s="1272"/>
      <c r="I4" s="1272"/>
      <c r="J4" s="1272"/>
      <c r="K4" s="1272"/>
      <c r="L4" s="1272"/>
      <c r="M4" s="1272"/>
      <c r="N4" s="1272"/>
      <c r="O4" s="1272"/>
      <c r="P4" s="1272"/>
      <c r="Q4" s="1272"/>
      <c r="R4" s="1272"/>
      <c r="S4" s="1272"/>
      <c r="T4" s="1272"/>
      <c r="U4" s="1272"/>
      <c r="V4" s="1272"/>
      <c r="W4" s="1273"/>
      <c r="X4" s="1277" t="s">
        <v>485</v>
      </c>
      <c r="Y4" s="1278"/>
    </row>
    <row r="5" spans="2:28" ht="34.5" customHeight="1" thickBot="1" x14ac:dyDescent="0.4">
      <c r="C5" s="1270"/>
      <c r="D5" s="1141" t="s">
        <v>490</v>
      </c>
      <c r="E5" s="1142"/>
      <c r="F5" s="1142"/>
      <c r="G5" s="1142"/>
      <c r="H5" s="1142"/>
      <c r="I5" s="1142"/>
      <c r="J5" s="1142"/>
      <c r="K5" s="1142"/>
      <c r="L5" s="1142"/>
      <c r="M5" s="1142"/>
      <c r="N5" s="1142"/>
      <c r="O5" s="1142"/>
      <c r="P5" s="1142"/>
      <c r="Q5" s="1142"/>
      <c r="R5" s="1142"/>
      <c r="S5" s="1142"/>
      <c r="T5" s="1142"/>
      <c r="U5" s="1142"/>
      <c r="V5" s="1142"/>
      <c r="W5" s="1143"/>
      <c r="X5" s="1279" t="s">
        <v>62</v>
      </c>
      <c r="Y5" s="1280"/>
    </row>
    <row r="6" spans="2:28" ht="52.5" customHeight="1" thickBot="1" x14ac:dyDescent="0.4">
      <c r="C6" s="1309" t="str">
        <f>+'SEPG-F-056'!B6</f>
        <v>PROCESO ESTRUCTURACION Y PROYECTOS DE INFRAESTRUCTURA</v>
      </c>
      <c r="D6" s="1309"/>
      <c r="E6" s="1309"/>
      <c r="F6" s="1309"/>
      <c r="G6" s="1309"/>
      <c r="H6" s="1309"/>
      <c r="I6" s="1309"/>
      <c r="J6" s="1309"/>
      <c r="K6" s="1309"/>
      <c r="L6" s="1309"/>
      <c r="M6" s="1309"/>
      <c r="N6" s="1309"/>
      <c r="O6" s="1309"/>
      <c r="P6" s="1309"/>
      <c r="Q6" s="1309"/>
      <c r="R6" s="1309"/>
      <c r="S6" s="1309"/>
      <c r="T6" s="1309"/>
      <c r="U6" s="1309"/>
      <c r="V6" s="1309"/>
      <c r="W6" s="1309"/>
      <c r="X6" s="1309"/>
      <c r="Y6" s="1309"/>
    </row>
    <row r="7" spans="2:28" ht="36" customHeight="1" x14ac:dyDescent="0.35">
      <c r="C7" s="1310" t="str">
        <f>+'SEPG-F-056'!B7</f>
        <v>MAPA DE RIESGO Y MEDIDAS ANTICORRUPCION GERENCIA JURIDICA PARA ESTRUCTURACION 2017</v>
      </c>
      <c r="D7" s="1311"/>
      <c r="E7" s="1311"/>
      <c r="F7" s="1311"/>
      <c r="G7" s="1311"/>
      <c r="H7" s="1311"/>
      <c r="I7" s="1311"/>
      <c r="J7" s="1311"/>
      <c r="K7" s="1311"/>
      <c r="L7" s="1311"/>
      <c r="M7" s="1311"/>
      <c r="N7" s="1311"/>
      <c r="O7" s="1311"/>
      <c r="P7" s="1311"/>
      <c r="Q7" s="1311"/>
      <c r="R7" s="1311"/>
      <c r="S7" s="1311"/>
      <c r="T7" s="1311"/>
      <c r="U7" s="1311"/>
      <c r="V7" s="1311"/>
      <c r="W7" s="1311"/>
      <c r="X7" s="1311"/>
      <c r="Y7" s="1312"/>
    </row>
    <row r="8" spans="2:28" ht="35.25" customHeight="1" x14ac:dyDescent="0.35">
      <c r="C8" s="97" t="str">
        <f>+'SEPG-F-056'!B9</f>
        <v>FECHA ELABORACION</v>
      </c>
      <c r="D8" s="1080">
        <f>+'SEPG-F-056'!C9</f>
        <v>42724</v>
      </c>
      <c r="E8" s="1080"/>
      <c r="F8" s="1080"/>
      <c r="G8" s="1080"/>
      <c r="H8" s="1080"/>
      <c r="I8" s="1080"/>
      <c r="J8" s="1080"/>
      <c r="K8" s="1080"/>
      <c r="L8" s="1080"/>
      <c r="M8" s="1080"/>
      <c r="N8" s="1080"/>
      <c r="O8" s="1080"/>
      <c r="P8" s="1080"/>
      <c r="Q8" s="1080"/>
      <c r="R8" s="1080"/>
      <c r="S8" s="1080"/>
      <c r="T8" s="1080"/>
      <c r="U8" s="1080"/>
      <c r="V8" s="1080"/>
      <c r="W8" s="1080"/>
      <c r="X8" s="1080"/>
      <c r="Y8" s="1080"/>
      <c r="Z8" s="1080"/>
      <c r="AA8" s="1080"/>
      <c r="AB8" s="1080"/>
    </row>
    <row r="9" spans="2:28" s="95" customFormat="1" ht="99" customHeight="1" thickBot="1" x14ac:dyDescent="0.4">
      <c r="C9" s="1153" t="s">
        <v>215</v>
      </c>
      <c r="D9" s="1154"/>
      <c r="E9" s="1155" t="str">
        <f>+'SEPG-F-056'!D10</f>
        <v>Estructurar legalmente diferentes formas de Asociación Público Privada de infraestructura de transporte, servicios conexos y relacionados y otro tipo de infraestrucutra pública que determine el Gobierno Nacional.</v>
      </c>
      <c r="F9" s="1156"/>
      <c r="G9" s="1156"/>
      <c r="H9" s="1156"/>
      <c r="I9" s="1156"/>
      <c r="J9" s="1156"/>
      <c r="K9" s="1156"/>
      <c r="L9" s="1156"/>
      <c r="M9" s="1156"/>
      <c r="N9" s="1156"/>
      <c r="O9" s="1156"/>
      <c r="P9" s="1156"/>
      <c r="Q9" s="1156"/>
      <c r="R9" s="1156"/>
      <c r="S9" s="1156"/>
      <c r="T9" s="1156"/>
      <c r="U9" s="1156"/>
      <c r="V9" s="1156"/>
      <c r="W9" s="1156"/>
      <c r="X9" s="1156"/>
      <c r="Y9" s="1157"/>
    </row>
    <row r="10" spans="2:28" ht="36" customHeight="1" x14ac:dyDescent="0.35">
      <c r="C10" s="1324" t="s">
        <v>212</v>
      </c>
      <c r="D10" s="1325"/>
      <c r="E10" s="1325"/>
      <c r="F10" s="1325"/>
      <c r="G10" s="1325"/>
      <c r="H10" s="1325"/>
      <c r="I10" s="1325"/>
      <c r="J10" s="1325"/>
      <c r="K10" s="1325"/>
      <c r="L10" s="1325"/>
      <c r="M10" s="1325"/>
      <c r="N10" s="1325"/>
      <c r="O10" s="1325"/>
      <c r="P10" s="1325"/>
      <c r="Q10" s="1325"/>
      <c r="R10" s="1325"/>
      <c r="S10" s="1325"/>
      <c r="T10" s="1325"/>
      <c r="U10" s="1325"/>
      <c r="V10" s="1325"/>
      <c r="W10" s="1325"/>
      <c r="X10" s="1325"/>
      <c r="Y10" s="1326"/>
    </row>
    <row r="11" spans="2:28" ht="34.5" hidden="1" customHeight="1" x14ac:dyDescent="0.35">
      <c r="B11" s="97"/>
      <c r="C11" s="1176"/>
      <c r="D11" s="1177"/>
      <c r="E11" s="1177"/>
      <c r="F11" s="1177"/>
      <c r="G11" s="1177"/>
      <c r="H11" s="1177"/>
      <c r="I11" s="1177"/>
      <c r="J11" s="1177"/>
      <c r="K11" s="1177"/>
      <c r="L11" s="1177"/>
      <c r="M11" s="1177"/>
      <c r="N11" s="1177"/>
      <c r="O11" s="1177"/>
      <c r="P11" s="1177"/>
      <c r="Q11" s="1177"/>
      <c r="R11" s="1177"/>
      <c r="S11" s="1177"/>
      <c r="T11" s="1177"/>
      <c r="U11" s="1177"/>
      <c r="V11" s="1177"/>
      <c r="W11" s="1177"/>
      <c r="X11" s="1177"/>
      <c r="Y11" s="1178"/>
    </row>
    <row r="12" spans="2:28" ht="112.5" customHeight="1" x14ac:dyDescent="0.35">
      <c r="C12" s="1284" t="s">
        <v>259</v>
      </c>
      <c r="D12" s="1285"/>
      <c r="E12" s="1285"/>
      <c r="F12" s="1285"/>
      <c r="G12" s="1285"/>
      <c r="H12" s="1285"/>
      <c r="I12" s="1285"/>
      <c r="J12" s="1285"/>
      <c r="K12" s="1285"/>
      <c r="L12" s="1285"/>
      <c r="M12" s="1285" t="s">
        <v>208</v>
      </c>
      <c r="N12" s="1285"/>
      <c r="O12" s="1285"/>
      <c r="P12" s="1285"/>
      <c r="Q12" s="1285"/>
      <c r="R12" s="1285"/>
      <c r="S12" s="1285"/>
      <c r="T12" s="1285"/>
      <c r="U12" s="1313"/>
      <c r="V12" s="1313"/>
      <c r="W12" s="1313"/>
      <c r="X12" s="1313"/>
      <c r="Y12" s="1314"/>
    </row>
    <row r="13" spans="2:28" ht="94.5" customHeight="1" thickBot="1" x14ac:dyDescent="0.4">
      <c r="C13" s="1286"/>
      <c r="D13" s="1287"/>
      <c r="E13" s="1287"/>
      <c r="F13" s="1287"/>
      <c r="G13" s="1287"/>
      <c r="H13" s="1287"/>
      <c r="I13" s="1287"/>
      <c r="J13" s="1287"/>
      <c r="K13" s="1287"/>
      <c r="L13" s="1287"/>
      <c r="M13" s="1287"/>
      <c r="N13" s="1287"/>
      <c r="O13" s="1287"/>
      <c r="P13" s="1287"/>
      <c r="Q13" s="1287"/>
      <c r="R13" s="1287"/>
      <c r="S13" s="1287"/>
      <c r="T13" s="1287"/>
      <c r="U13" s="1315"/>
      <c r="V13" s="1315"/>
      <c r="W13" s="1315"/>
      <c r="X13" s="1315"/>
      <c r="Y13" s="1316"/>
    </row>
    <row r="14" spans="2:28" ht="24" thickBot="1" x14ac:dyDescent="0.4">
      <c r="C14" s="98"/>
      <c r="D14" s="98"/>
      <c r="E14" s="98"/>
      <c r="F14" s="99"/>
      <c r="G14" s="99"/>
      <c r="H14" s="96"/>
      <c r="I14" s="96"/>
      <c r="J14" s="96"/>
      <c r="K14" s="96"/>
      <c r="L14" s="96"/>
      <c r="M14" s="96"/>
      <c r="N14" s="96"/>
      <c r="O14" s="96"/>
      <c r="P14" s="96"/>
      <c r="Q14" s="96"/>
      <c r="R14" s="96"/>
    </row>
    <row r="15" spans="2:28" ht="93.75" customHeight="1" x14ac:dyDescent="0.35">
      <c r="C15" s="1163" t="s">
        <v>108</v>
      </c>
      <c r="D15" s="1164"/>
      <c r="E15" s="1164"/>
      <c r="F15" s="1164"/>
      <c r="G15" s="1164"/>
      <c r="H15" s="1164"/>
      <c r="I15" s="1165"/>
      <c r="J15" s="1169" t="s">
        <v>109</v>
      </c>
      <c r="K15" s="1164"/>
      <c r="L15" s="1164"/>
      <c r="M15" s="1164"/>
      <c r="N15" s="1164"/>
      <c r="O15" s="1165"/>
      <c r="P15" s="131"/>
      <c r="Q15" s="1321" t="s">
        <v>63</v>
      </c>
      <c r="R15" s="1322"/>
      <c r="S15" s="1322"/>
      <c r="T15" s="1322"/>
      <c r="U15" s="1322"/>
      <c r="V15" s="1322"/>
      <c r="W15" s="1322"/>
      <c r="X15" s="1322"/>
      <c r="Y15" s="1323"/>
    </row>
    <row r="16" spans="2:28" ht="24" customHeight="1" thickBot="1" x14ac:dyDescent="0.4">
      <c r="C16" s="1166"/>
      <c r="D16" s="1167"/>
      <c r="E16" s="1167"/>
      <c r="F16" s="1167"/>
      <c r="G16" s="1167"/>
      <c r="H16" s="1167"/>
      <c r="I16" s="1168"/>
      <c r="J16" s="1170"/>
      <c r="K16" s="1171"/>
      <c r="L16" s="1171"/>
      <c r="M16" s="1171"/>
      <c r="N16" s="1171"/>
      <c r="O16" s="1172"/>
      <c r="P16" s="112"/>
      <c r="Q16" s="1145" t="s">
        <v>94</v>
      </c>
      <c r="R16" s="1179" t="s">
        <v>46</v>
      </c>
      <c r="S16" s="1180"/>
      <c r="T16" s="1181"/>
      <c r="U16" s="1179" t="s">
        <v>65</v>
      </c>
      <c r="V16" s="1181"/>
      <c r="W16" s="1145" t="s">
        <v>68</v>
      </c>
      <c r="X16" s="1317" t="s">
        <v>141</v>
      </c>
      <c r="Y16" s="1318"/>
    </row>
    <row r="17" spans="2:25" s="100" customFormat="1" ht="104.25" customHeight="1" thickBot="1" x14ac:dyDescent="0.25">
      <c r="C17" s="439" t="s">
        <v>29</v>
      </c>
      <c r="D17" s="435" t="s">
        <v>12</v>
      </c>
      <c r="E17" s="435" t="s">
        <v>206</v>
      </c>
      <c r="F17" s="435" t="s">
        <v>22</v>
      </c>
      <c r="G17" s="435" t="s">
        <v>1</v>
      </c>
      <c r="H17" s="435" t="s">
        <v>2</v>
      </c>
      <c r="I17" s="435" t="s">
        <v>104</v>
      </c>
      <c r="J17" s="435" t="s">
        <v>105</v>
      </c>
      <c r="K17" s="435" t="s">
        <v>106</v>
      </c>
      <c r="L17" s="435" t="s">
        <v>2</v>
      </c>
      <c r="M17" s="435" t="s">
        <v>1</v>
      </c>
      <c r="N17" s="435" t="s">
        <v>32</v>
      </c>
      <c r="O17" s="435" t="s">
        <v>58</v>
      </c>
      <c r="P17" s="379" t="s">
        <v>13</v>
      </c>
      <c r="Q17" s="1146"/>
      <c r="R17" s="435" t="s">
        <v>46</v>
      </c>
      <c r="S17" s="435" t="s">
        <v>354</v>
      </c>
      <c r="T17" s="435" t="s">
        <v>355</v>
      </c>
      <c r="U17" s="435" t="s">
        <v>66</v>
      </c>
      <c r="V17" s="435" t="s">
        <v>67</v>
      </c>
      <c r="W17" s="1146"/>
      <c r="X17" s="1319"/>
      <c r="Y17" s="1320"/>
    </row>
    <row r="18" spans="2:25" ht="167.25" customHeight="1" x14ac:dyDescent="0.35">
      <c r="C18" s="1190" t="str">
        <f>'SEPG-F-057'!B17</f>
        <v>EPI-JE 1</v>
      </c>
      <c r="D18" s="1173" t="str">
        <f>IF(COUNTA('SEPG-F-057'!C17)&gt;0,'SEPG-F-057'!C17,"")</f>
        <v>Elaboración de pliegos de condiciones y condiciones contractuales a la medida de una firma(s) particular.</v>
      </c>
      <c r="E18" s="1173" t="str">
        <f>IF(COUNTA('SEPG-F-057'!D17)&gt;0,'SEPG-F-057'!D17,"")</f>
        <v>El pliego de condiciones se podría elaborar bajo condiciones y requisitos específicos, con el fin de adjudicar el contrato a una(s) firma(s) en particular.</v>
      </c>
      <c r="F18" s="1151" t="str">
        <f>IF(COUNTA('SEPG-F-057'!L17)&gt;0,'SEPG-F-057'!L17,"")</f>
        <v>Riesgo de Corrupción</v>
      </c>
      <c r="G18" s="460">
        <f>'SEPG-059'!$Y26</f>
        <v>1</v>
      </c>
      <c r="H18" s="460">
        <f>'SEPG-059'!Y27</f>
        <v>13</v>
      </c>
      <c r="I18" s="440">
        <f>'SEPG-059'!AA26</f>
        <v>13</v>
      </c>
      <c r="J18" s="113" t="str">
        <f>IF('EPG-F-062'!H23=0," ",'EPG-F-062'!H23)</f>
        <v>Establecer que cada proceso se base en los pliegos modelos y contratos modelo aprobados por la entidad.</v>
      </c>
      <c r="K18" s="1151">
        <f>'EPG-F-062'!U23</f>
        <v>-1</v>
      </c>
      <c r="L18" s="460">
        <f ca="1">+'EPG-F-062'!W23</f>
        <v>13</v>
      </c>
      <c r="M18" s="460">
        <f>+'EPG-F-062'!V23</f>
        <v>1</v>
      </c>
      <c r="N18" s="1151">
        <f ca="1">IFERROR(+'EPG-F-062'!X23,"")</f>
        <v>13</v>
      </c>
      <c r="O18" s="1119" t="str">
        <f ca="1">IFERROR(IF('EPG-F-062'!AA23&lt;&gt;0,'EPG-F-062'!AA23,'EPG-F-062'!Y23),"")</f>
        <v>Riesgo Moderado (Z-8)</v>
      </c>
      <c r="P18" s="1107" t="s">
        <v>43</v>
      </c>
      <c r="Q18" s="1073" t="s">
        <v>503</v>
      </c>
      <c r="R18" s="1184"/>
      <c r="S18" s="1182" t="s">
        <v>442</v>
      </c>
      <c r="T18" s="1182" t="s">
        <v>443</v>
      </c>
      <c r="U18" s="1081">
        <v>42736</v>
      </c>
      <c r="V18" s="1081">
        <v>43100</v>
      </c>
      <c r="W18" s="1161" t="s">
        <v>475</v>
      </c>
      <c r="X18" s="1186"/>
      <c r="Y18" s="1187"/>
    </row>
    <row r="19" spans="2:25" ht="149.25" customHeight="1" x14ac:dyDescent="0.35">
      <c r="C19" s="1191"/>
      <c r="D19" s="1174"/>
      <c r="E19" s="1174"/>
      <c r="F19" s="1144"/>
      <c r="G19" s="1144" t="str">
        <f>IFERROR(VLOOKUP(G18,'SEPG-059'!$B$17:$K$21,6,FALSE),"")</f>
        <v xml:space="preserve">Raro </v>
      </c>
      <c r="H19" s="1144" t="str">
        <f>IFERROR(VLOOKUP(H18,'SEPG-059'!$L$17:$U$21,5,FALSE),"")</f>
        <v>Catastrófico</v>
      </c>
      <c r="I19" s="1147" t="str">
        <f>'SEPG-059'!AB26</f>
        <v>Riesgo Moderado (Z-8)</v>
      </c>
      <c r="J19" s="113" t="str">
        <f>IF('EPG-F-062'!H24=0," ",'EPG-F-062'!H24)</f>
        <v>Estructurar jurídicamente estableciendo requisitos y condiciones claras y transparentes, con el fin de evitar medidas ajustadas en favor de agentes privados específicos.</v>
      </c>
      <c r="K19" s="1144"/>
      <c r="L19" s="1144" t="str">
        <f ca="1">IFERROR(VLOOKUP(L18,'SEPG-059'!$L$17:$U$21,5,FALSE),"")</f>
        <v>Catastrófico</v>
      </c>
      <c r="M19" s="1144" t="str">
        <f>IFERROR(VLOOKUP(M18,'SEPG-059'!$B$17:$K$21,6,FALSE),"")</f>
        <v xml:space="preserve">Raro </v>
      </c>
      <c r="N19" s="1144"/>
      <c r="O19" s="1120"/>
      <c r="P19" s="1105"/>
      <c r="Q19" s="1074"/>
      <c r="R19" s="1185"/>
      <c r="S19" s="1183"/>
      <c r="T19" s="1183"/>
      <c r="U19" s="1082"/>
      <c r="V19" s="1082"/>
      <c r="W19" s="1162"/>
      <c r="X19" s="1188"/>
      <c r="Y19" s="1189"/>
    </row>
    <row r="20" spans="2:25" ht="149.25" customHeight="1" x14ac:dyDescent="0.35">
      <c r="C20" s="1191"/>
      <c r="D20" s="1174"/>
      <c r="E20" s="1174"/>
      <c r="F20" s="1144"/>
      <c r="G20" s="1144"/>
      <c r="H20" s="1144"/>
      <c r="I20" s="1120"/>
      <c r="J20" s="113" t="str">
        <f>IF('EPG-F-062'!H25=0," ",'EPG-F-062'!H25)</f>
        <v xml:space="preserve">Establecer filtros en la contratación de funcionarios ANI, que permitan establecer si los perfiles y antecedentes presentan riesgo de prácticas colusorias.  </v>
      </c>
      <c r="K20" s="1144"/>
      <c r="L20" s="1144"/>
      <c r="M20" s="1144"/>
      <c r="N20" s="1144"/>
      <c r="O20" s="1120"/>
      <c r="P20" s="1105"/>
      <c r="Q20" s="1074"/>
      <c r="R20" s="1185"/>
      <c r="S20" s="1183"/>
      <c r="T20" s="1183"/>
      <c r="U20" s="1082"/>
      <c r="V20" s="1082"/>
      <c r="W20" s="1162"/>
      <c r="X20" s="1188"/>
      <c r="Y20" s="1189"/>
    </row>
    <row r="21" spans="2:25" ht="149.25" customHeight="1" x14ac:dyDescent="0.35">
      <c r="C21" s="1191"/>
      <c r="D21" s="1174"/>
      <c r="E21" s="1174"/>
      <c r="F21" s="1144"/>
      <c r="G21" s="1144"/>
      <c r="H21" s="1144"/>
      <c r="I21" s="1120"/>
      <c r="J21" s="113" t="str">
        <f>IF('EPG-F-062'!H26=0," ",'EPG-F-062'!H26)</f>
        <v xml:space="preserve">Remitir mensajes de alerta a la Vicepresidencia de Estructuración sobre posibles situaciones de colusión y corrupción. </v>
      </c>
      <c r="K21" s="1144"/>
      <c r="L21" s="1144"/>
      <c r="M21" s="1144"/>
      <c r="N21" s="1144"/>
      <c r="O21" s="1120"/>
      <c r="P21" s="1105"/>
      <c r="Q21" s="1074"/>
      <c r="R21" s="1185"/>
      <c r="S21" s="1183"/>
      <c r="T21" s="1183"/>
      <c r="U21" s="1082"/>
      <c r="V21" s="1082"/>
      <c r="W21" s="1162"/>
      <c r="X21" s="1188"/>
      <c r="Y21" s="1189"/>
    </row>
    <row r="22" spans="2:25" ht="149.25" customHeight="1" x14ac:dyDescent="0.35">
      <c r="C22" s="1191"/>
      <c r="D22" s="1174"/>
      <c r="E22" s="1174"/>
      <c r="F22" s="1144"/>
      <c r="G22" s="1144"/>
      <c r="H22" s="1144"/>
      <c r="I22" s="1120"/>
      <c r="J22" s="113" t="str">
        <f>IF('EPG-F-062'!H27=0," ",'EPG-F-062'!H27)</f>
        <v>Solicitar acompañamiento preventivo de la Procuraduría General de la Nación, en los procesos de mayor envergadura o cuando se considere necesario.</v>
      </c>
      <c r="K22" s="1144"/>
      <c r="L22" s="1144"/>
      <c r="M22" s="1144"/>
      <c r="N22" s="1144"/>
      <c r="O22" s="1120"/>
      <c r="P22" s="1105"/>
      <c r="Q22" s="1074"/>
      <c r="R22" s="1185"/>
      <c r="S22" s="1183"/>
      <c r="T22" s="1183"/>
      <c r="U22" s="1082"/>
      <c r="V22" s="1082"/>
      <c r="W22" s="1162"/>
      <c r="X22" s="1188"/>
      <c r="Y22" s="1189"/>
    </row>
    <row r="23" spans="2:25" ht="243.75" customHeight="1" thickBot="1" x14ac:dyDescent="0.4">
      <c r="C23" s="1191"/>
      <c r="D23" s="1174"/>
      <c r="E23" s="1174"/>
      <c r="F23" s="1144"/>
      <c r="G23" s="1144"/>
      <c r="H23" s="1144"/>
      <c r="I23" s="1120"/>
      <c r="J23" s="113" t="str">
        <f>IF('EPG-F-062'!H28=0," ",'EPG-F-062'!H28)</f>
        <v>Socializar en el grupo de trabajo y revisar casos de otras entidades, para evitar medidas de corrupción y colusión en el desarrollo de los procesos de selección.</v>
      </c>
      <c r="K23" s="1204"/>
      <c r="L23" s="1144"/>
      <c r="M23" s="1144"/>
      <c r="N23" s="1144"/>
      <c r="O23" s="1120"/>
      <c r="P23" s="1105"/>
      <c r="Q23" s="1074"/>
      <c r="R23" s="1185"/>
      <c r="S23" s="1183"/>
      <c r="T23" s="1183"/>
      <c r="U23" s="1082"/>
      <c r="V23" s="1082"/>
      <c r="W23" s="1162"/>
      <c r="X23" s="1188"/>
      <c r="Y23" s="1189"/>
    </row>
    <row r="24" spans="2:25" ht="140.25" customHeight="1" x14ac:dyDescent="0.35">
      <c r="C24" s="1190" t="str">
        <f>'SEPG-F-057'!B18</f>
        <v>EPI-JE 2</v>
      </c>
      <c r="D24" s="1158" t="str">
        <f>IF(COUNTA('SEPG-F-057'!C18)&gt;0,'SEPG-F-057'!C18,"")</f>
        <v>Filtración de  información antes o durante el inicio  de los procedimientos o los trámites de estructuración y selección de los proyectos de Asociación público Privada.</v>
      </c>
      <c r="E24" s="1158" t="str">
        <f>IF(COUNTA('SEPG-F-057'!D18)&gt;0,'SEPG-F-057'!D18,"")</f>
        <v>Suministrar cualquier tipo de información que pueda dar ventaja(s) a una firma(s) en particular antes o durante el desarrollo de los procedimientos o trámites de estructuración y selección de los proyectos de Asociación público Privada.</v>
      </c>
      <c r="F24" s="1173" t="str">
        <f>IF(COUNTA('SEPG-F-057'!L18)&gt;0,'SEPG-F-057'!L18,"")</f>
        <v>Riesgo de Corrupción</v>
      </c>
      <c r="G24" s="460">
        <f>'SEPG-059'!$Y28</f>
        <v>1</v>
      </c>
      <c r="H24" s="460">
        <f>'SEPG-059'!Y29</f>
        <v>13</v>
      </c>
      <c r="I24" s="440">
        <f>'SEPG-059'!AA28</f>
        <v>13</v>
      </c>
      <c r="J24" s="113" t="str">
        <f>IF('EPG-F-062'!H29=0," ",'EPG-F-062'!H29)</f>
        <v>Restringir el envío de la información jurídica. (sólo a las áreas involucradas en la estructuración)</v>
      </c>
      <c r="K24" s="1151">
        <f>'EPG-F-062'!U29</f>
        <v>-1</v>
      </c>
      <c r="L24" s="460">
        <f ca="1">+'EPG-F-062'!W29</f>
        <v>13</v>
      </c>
      <c r="M24" s="460">
        <f>+'EPG-F-062'!V29</f>
        <v>1</v>
      </c>
      <c r="N24" s="1151">
        <f ca="1">IFERROR(+'EPG-F-062'!X29,"")</f>
        <v>13</v>
      </c>
      <c r="O24" s="1119" t="str">
        <f ca="1">IFERROR(IF('EPG-F-062'!AA29&lt;&gt;0,'EPG-F-062'!AA29,'EPG-F-062'!Y29),"")</f>
        <v>Riesgo Moderado (Z-8)</v>
      </c>
      <c r="P24" s="1107" t="s">
        <v>43</v>
      </c>
      <c r="Q24" s="1073" t="s">
        <v>470</v>
      </c>
      <c r="R24" s="1073"/>
      <c r="S24" s="1073" t="s">
        <v>444</v>
      </c>
      <c r="T24" s="1073" t="s">
        <v>445</v>
      </c>
      <c r="U24" s="1081">
        <v>42736</v>
      </c>
      <c r="V24" s="1081">
        <v>43100</v>
      </c>
      <c r="W24" s="1161" t="s">
        <v>475</v>
      </c>
      <c r="X24" s="1122"/>
      <c r="Y24" s="1123"/>
    </row>
    <row r="25" spans="2:25" ht="149.25" customHeight="1" x14ac:dyDescent="0.35">
      <c r="C25" s="1191"/>
      <c r="D25" s="1159"/>
      <c r="E25" s="1159"/>
      <c r="F25" s="1174"/>
      <c r="G25" s="1144" t="str">
        <f>IFERROR(VLOOKUP(G24,'SEPG-059'!$B$17:$K$21,6,FALSE),"")</f>
        <v xml:space="preserve">Raro </v>
      </c>
      <c r="H25" s="1144" t="str">
        <f>IFERROR(VLOOKUP(H24,'SEPG-059'!$L$17:$U$21,5,FALSE),"")</f>
        <v>Catastrófico</v>
      </c>
      <c r="I25" s="1147" t="str">
        <f>'SEPG-059'!AB28</f>
        <v>Riesgo Moderado (Z-8)</v>
      </c>
      <c r="J25" s="113" t="str">
        <f>IF('EPG-F-062'!H30=0," ",'EPG-F-062'!H30)</f>
        <v>Manejar la información de la estructuración jurídica con la debida reserva.</v>
      </c>
      <c r="K25" s="1144"/>
      <c r="L25" s="1144" t="str">
        <f ca="1">IFERROR(VLOOKUP(L24,'SEPG-059'!$L$17:$U$21,5,FALSE),"")</f>
        <v>Catastrófico</v>
      </c>
      <c r="M25" s="1144" t="str">
        <f>IFERROR(VLOOKUP(M24,'SEPG-059'!$B$17:$K$21,6,FALSE),"")</f>
        <v xml:space="preserve">Raro </v>
      </c>
      <c r="N25" s="1144"/>
      <c r="O25" s="1120"/>
      <c r="P25" s="1105"/>
      <c r="Q25" s="1074"/>
      <c r="R25" s="1074"/>
      <c r="S25" s="1074"/>
      <c r="T25" s="1074"/>
      <c r="U25" s="1082"/>
      <c r="V25" s="1082"/>
      <c r="W25" s="1162"/>
      <c r="X25" s="1124"/>
      <c r="Y25" s="1125"/>
    </row>
    <row r="26" spans="2:25" ht="24.75" customHeight="1" x14ac:dyDescent="0.35">
      <c r="C26" s="1191"/>
      <c r="D26" s="1159"/>
      <c r="E26" s="1159"/>
      <c r="F26" s="1174"/>
      <c r="G26" s="1144"/>
      <c r="H26" s="1144"/>
      <c r="I26" s="1120"/>
      <c r="J26" s="113" t="str">
        <f>IF('EPG-F-062'!H31=0," ",'EPG-F-062'!H31)</f>
        <v xml:space="preserve"> </v>
      </c>
      <c r="K26" s="1144"/>
      <c r="L26" s="1144"/>
      <c r="M26" s="1144"/>
      <c r="N26" s="1144"/>
      <c r="O26" s="1120"/>
      <c r="P26" s="1105"/>
      <c r="Q26" s="1074"/>
      <c r="R26" s="1074"/>
      <c r="S26" s="1074"/>
      <c r="T26" s="1074"/>
      <c r="U26" s="1082"/>
      <c r="V26" s="1082"/>
      <c r="W26" s="1162"/>
      <c r="X26" s="1124"/>
      <c r="Y26" s="1125"/>
    </row>
    <row r="27" spans="2:25" ht="144.75" customHeight="1" thickBot="1" x14ac:dyDescent="0.4">
      <c r="C27" s="1191"/>
      <c r="D27" s="1159"/>
      <c r="E27" s="1159"/>
      <c r="F27" s="1174"/>
      <c r="G27" s="1144"/>
      <c r="H27" s="1144"/>
      <c r="I27" s="1120"/>
      <c r="J27" s="113" t="str">
        <f>IF('EPG-F-062'!H32=0," ",'EPG-F-062'!H32)</f>
        <v xml:space="preserve">Solicitar la suscripción de las cláusulas de confidencialidad por parte de los Estructuradores y/o de Acuerdos de Confidencialidad por parte de los funcionarios y/o contratistas de la ANI </v>
      </c>
      <c r="K27" s="1144"/>
      <c r="L27" s="1144"/>
      <c r="M27" s="1144"/>
      <c r="N27" s="1144"/>
      <c r="O27" s="1120"/>
      <c r="P27" s="1105"/>
      <c r="Q27" s="1074"/>
      <c r="R27" s="1074"/>
      <c r="S27" s="1074"/>
      <c r="T27" s="1074"/>
      <c r="U27" s="1082"/>
      <c r="V27" s="1082"/>
      <c r="W27" s="1162"/>
      <c r="X27" s="1124"/>
      <c r="Y27" s="1125"/>
    </row>
    <row r="28" spans="2:25" ht="153.75" customHeight="1" x14ac:dyDescent="0.35">
      <c r="B28" s="94" t="s">
        <v>213</v>
      </c>
      <c r="C28" s="1190" t="str">
        <f>'SEPG-F-057'!B19</f>
        <v>EPI-JE 3</v>
      </c>
      <c r="D28" s="1158" t="str">
        <f>IF(COUNTA('SEPG-F-057'!C19)&gt;0,'SEPG-F-057'!C19,"")</f>
        <v>Adjudicar contratos a firma(s) con malas prácticas o que representen riesgo de LA/FT/CO.</v>
      </c>
      <c r="E28" s="1158" t="str">
        <f>IF(COUNTA('SEPG-F-057'!D19)&gt;0,'SEPG-F-057'!D19,"")</f>
        <v>El contrato de concesión  o del estructurador, se podría adjudicar a firma(s) sin tener en cuenta otros factores como antecedentes de malas prácticas administrativas, conflicto de intereses, actividades o socios con actividades sospechas de lavado de activos, financiamiento del terrorismo o corrupción - LA/FT/CO</v>
      </c>
      <c r="F28" s="1173" t="str">
        <f>IF(COUNTA('SEPG-F-057'!L19)&gt;0,'SEPG-F-057'!L19,"")</f>
        <v>Riesgo de Corrupción</v>
      </c>
      <c r="G28" s="460">
        <f>'SEPG-059'!Y30</f>
        <v>1</v>
      </c>
      <c r="H28" s="460">
        <f>'SEPG-059'!Y31</f>
        <v>13</v>
      </c>
      <c r="I28" s="440">
        <f>'SEPG-059'!AA30</f>
        <v>13</v>
      </c>
      <c r="J28" s="113" t="str">
        <f>IF('EPG-F-062'!H33=0," ",'EPG-F-062'!H33)</f>
        <v xml:space="preserve">Establecer en el pliego de condiciones compromisos de probidad y transparencia, y en los anexos del contrato </v>
      </c>
      <c r="K28" s="1151">
        <f>'EPG-F-062'!U33</f>
        <v>-1</v>
      </c>
      <c r="L28" s="460">
        <f ca="1">+'EPG-F-062'!W33</f>
        <v>13</v>
      </c>
      <c r="M28" s="460">
        <f>+'EPG-F-062'!V33</f>
        <v>1</v>
      </c>
      <c r="N28" s="1151">
        <f ca="1">IFERROR(+'EPG-F-062'!X33,"")</f>
        <v>13</v>
      </c>
      <c r="O28" s="1119" t="str">
        <f ca="1">IFERROR(IF('EPG-F-062'!AA33&lt;&gt;0,'EPG-F-062'!AA33,'EPG-F-062'!Y33),"")</f>
        <v>Riesgo Moderado (Z-8)</v>
      </c>
      <c r="P28" s="1107" t="s">
        <v>43</v>
      </c>
      <c r="Q28" s="1073" t="s">
        <v>476</v>
      </c>
      <c r="R28" s="1107"/>
      <c r="S28" s="1107" t="s">
        <v>446</v>
      </c>
      <c r="T28" s="1107" t="s">
        <v>446</v>
      </c>
      <c r="U28" s="1081">
        <v>42736</v>
      </c>
      <c r="V28" s="1081">
        <v>43100</v>
      </c>
      <c r="W28" s="1104" t="s">
        <v>475</v>
      </c>
      <c r="X28" s="1098"/>
      <c r="Y28" s="1099"/>
    </row>
    <row r="29" spans="2:25" ht="141.75" customHeight="1" x14ac:dyDescent="0.35">
      <c r="C29" s="1191"/>
      <c r="D29" s="1159"/>
      <c r="E29" s="1159"/>
      <c r="F29" s="1174"/>
      <c r="G29" s="1144" t="str">
        <f>IFERROR(VLOOKUP(G28,'SEPG-059'!$B$17:$K$21,6,FALSE),"")</f>
        <v xml:space="preserve">Raro </v>
      </c>
      <c r="H29" s="1144" t="str">
        <f>IFERROR(VLOOKUP(H28,'SEPG-059'!$L$17:$U$21,5,FALSE),"")</f>
        <v>Catastrófico</v>
      </c>
      <c r="I29" s="1147" t="str">
        <f>'SEPG-059'!AB30</f>
        <v>Riesgo Moderado (Z-8)</v>
      </c>
      <c r="J29" s="113" t="str">
        <f>IF('EPG-F-062'!H34=0," ",'EPG-F-062'!H34)</f>
        <v>Incorporar en la minuta del contrato  obligaciones expresas de buen gobierno corporativo.</v>
      </c>
      <c r="K29" s="1144"/>
      <c r="L29" s="1144" t="str">
        <f ca="1">IFERROR(VLOOKUP(L28,'SEPG-059'!$L$17:$U$21,5,FALSE),"")</f>
        <v>Catastrófico</v>
      </c>
      <c r="M29" s="1144" t="str">
        <f>IFERROR(VLOOKUP(M28,'SEPG-059'!$B$17:$K$21,6,FALSE),"")</f>
        <v xml:space="preserve">Raro </v>
      </c>
      <c r="N29" s="1144"/>
      <c r="O29" s="1120"/>
      <c r="P29" s="1105"/>
      <c r="Q29" s="1074"/>
      <c r="R29" s="1105"/>
      <c r="S29" s="1105"/>
      <c r="T29" s="1105"/>
      <c r="U29" s="1082"/>
      <c r="V29" s="1082"/>
      <c r="W29" s="1105"/>
      <c r="X29" s="1100"/>
      <c r="Y29" s="1101"/>
    </row>
    <row r="30" spans="2:25" ht="45.75" customHeight="1" thickBot="1" x14ac:dyDescent="0.4">
      <c r="C30" s="1192"/>
      <c r="D30" s="1160"/>
      <c r="E30" s="1160"/>
      <c r="F30" s="1175"/>
      <c r="G30" s="1152"/>
      <c r="H30" s="1152"/>
      <c r="I30" s="1121"/>
      <c r="J30" s="113" t="str">
        <f>IF('EPG-F-062'!H35=0," ",'EPG-F-062'!H35)</f>
        <v xml:space="preserve"> </v>
      </c>
      <c r="K30" s="1152"/>
      <c r="L30" s="1152"/>
      <c r="M30" s="1152"/>
      <c r="N30" s="1152"/>
      <c r="O30" s="1121"/>
      <c r="P30" s="1106"/>
      <c r="Q30" s="1075"/>
      <c r="R30" s="1106"/>
      <c r="S30" s="1106"/>
      <c r="T30" s="1106"/>
      <c r="U30" s="1083"/>
      <c r="V30" s="1083"/>
      <c r="W30" s="1106"/>
      <c r="X30" s="1102"/>
      <c r="Y30" s="1103"/>
    </row>
    <row r="31" spans="2:25" ht="168.75" customHeight="1" x14ac:dyDescent="0.35">
      <c r="C31" s="1190" t="str">
        <f>'SEPG-F-057'!B20</f>
        <v>EPI-JE 4</v>
      </c>
      <c r="D31" s="1158" t="str">
        <f>IF(COUNTA('SEPG-F-057'!C20)&gt;0,'SEPG-F-057'!C20,"")</f>
        <v xml:space="preserve">Destinación indebida de recursos por vacíos contractuales  </v>
      </c>
      <c r="E31" s="1158" t="str">
        <f>IF(COUNTA('SEPG-F-057'!D20)&gt;0,'SEPG-F-057'!D20,"")</f>
        <v>Posibles vacíos en los contratos de concesión con aportes estatales que podrían generar una destinación indebida de recursos .</v>
      </c>
      <c r="F31" s="1173" t="str">
        <f>IF(COUNTA('SEPG-F-057'!L20)&gt;0,'SEPG-F-057'!L20,"")</f>
        <v>Riesgo de Corrupción</v>
      </c>
      <c r="G31" s="460">
        <f>'SEPG-059'!Y32</f>
        <v>1</v>
      </c>
      <c r="H31" s="460">
        <f>'SEPG-059'!Y33</f>
        <v>13</v>
      </c>
      <c r="I31" s="440">
        <f>'SEPG-059'!AA32</f>
        <v>13</v>
      </c>
      <c r="J31" s="113" t="str">
        <f>IF('EPG-F-062'!H36=0," ",'EPG-F-062'!H36)</f>
        <v xml:space="preserve">Ajustar legalmente en la minuta del contrato la forma en que se debe manejar los recursos de los patrimonios autónomos de acuerdo con el contrato estandar </v>
      </c>
      <c r="K31" s="1151">
        <f>'EPG-F-062'!U36</f>
        <v>-1</v>
      </c>
      <c r="L31" s="460">
        <f ca="1">+'EPG-F-062'!W36</f>
        <v>13</v>
      </c>
      <c r="M31" s="460">
        <f>+'EPG-F-062'!V36</f>
        <v>1</v>
      </c>
      <c r="N31" s="1151">
        <f ca="1">IFERROR(+'EPG-F-062'!X36,"")</f>
        <v>13</v>
      </c>
      <c r="O31" s="1119" t="str">
        <f ca="1">IFERROR(IF('EPG-F-062'!AA36&lt;&gt;0,'EPG-F-062'!AA36,'EPG-F-062'!Y36),"")</f>
        <v>Riesgo Moderado (Z-8)</v>
      </c>
      <c r="P31" s="1107" t="s">
        <v>43</v>
      </c>
      <c r="Q31" s="1073" t="s">
        <v>477</v>
      </c>
      <c r="R31" s="1073"/>
      <c r="S31" s="1073" t="s">
        <v>456</v>
      </c>
      <c r="T31" s="1107" t="s">
        <v>447</v>
      </c>
      <c r="U31" s="1081">
        <v>42736</v>
      </c>
      <c r="V31" s="1081">
        <v>43100</v>
      </c>
      <c r="W31" s="1104" t="s">
        <v>475</v>
      </c>
      <c r="X31" s="1098"/>
      <c r="Y31" s="1099"/>
    </row>
    <row r="32" spans="2:25" ht="65.25" customHeight="1" x14ac:dyDescent="0.35">
      <c r="C32" s="1191"/>
      <c r="D32" s="1159"/>
      <c r="E32" s="1159"/>
      <c r="F32" s="1174"/>
      <c r="G32" s="1144" t="str">
        <f>IFERROR(VLOOKUP(G31,'SEPG-059'!$B$17:$K$21,6,FALSE),"")</f>
        <v xml:space="preserve">Raro </v>
      </c>
      <c r="H32" s="1144" t="str">
        <f>IFERROR(VLOOKUP(H31,'SEPG-059'!$L$17:$U$21,5,FALSE),"")</f>
        <v>Catastrófico</v>
      </c>
      <c r="I32" s="1147" t="str">
        <f>'SEPG-059'!AB32</f>
        <v>Riesgo Moderado (Z-8)</v>
      </c>
      <c r="J32" s="113" t="str">
        <f>IF('EPG-F-062'!H37=0," ",'EPG-F-062'!H37)</f>
        <v xml:space="preserve"> </v>
      </c>
      <c r="K32" s="1144"/>
      <c r="L32" s="1144" t="str">
        <f ca="1">IFERROR(VLOOKUP(L31,'SEPG-059'!$L$17:$U$21,5,FALSE),"")</f>
        <v>Catastrófico</v>
      </c>
      <c r="M32" s="1144" t="str">
        <f>IFERROR(VLOOKUP(M31,'SEPG-059'!$B$17:$K$21,6,FALSE),"")</f>
        <v xml:space="preserve">Raro </v>
      </c>
      <c r="N32" s="1144"/>
      <c r="O32" s="1120"/>
      <c r="P32" s="1105"/>
      <c r="Q32" s="1074"/>
      <c r="R32" s="1074"/>
      <c r="S32" s="1074"/>
      <c r="T32" s="1105"/>
      <c r="U32" s="1082"/>
      <c r="V32" s="1082"/>
      <c r="W32" s="1105"/>
      <c r="X32" s="1100"/>
      <c r="Y32" s="1101"/>
    </row>
    <row r="33" spans="3:25" ht="57.75" customHeight="1" thickBot="1" x14ac:dyDescent="0.4">
      <c r="C33" s="1192"/>
      <c r="D33" s="1160"/>
      <c r="E33" s="1160"/>
      <c r="F33" s="1175"/>
      <c r="G33" s="1152"/>
      <c r="H33" s="1152"/>
      <c r="I33" s="1121"/>
      <c r="J33" s="113" t="str">
        <f>IF('EPG-F-062'!H38=0," ",'EPG-F-062'!H38)</f>
        <v xml:space="preserve"> </v>
      </c>
      <c r="K33" s="1152"/>
      <c r="L33" s="1152"/>
      <c r="M33" s="1152"/>
      <c r="N33" s="1152"/>
      <c r="O33" s="1121"/>
      <c r="P33" s="1106"/>
      <c r="Q33" s="1075"/>
      <c r="R33" s="1075"/>
      <c r="S33" s="1075"/>
      <c r="T33" s="1106"/>
      <c r="U33" s="1083"/>
      <c r="V33" s="1083"/>
      <c r="W33" s="1106"/>
      <c r="X33" s="1102"/>
      <c r="Y33" s="1103"/>
    </row>
    <row r="34" spans="3:25" ht="193.5" hidden="1" customHeight="1" x14ac:dyDescent="0.35">
      <c r="C34" s="1190" t="e">
        <f>'SEPG-F-057'!#REF!</f>
        <v>#REF!</v>
      </c>
      <c r="D34" s="1158" t="e">
        <f>IF(COUNTA('SEPG-F-057'!#REF!)&gt;0,'SEPG-F-057'!#REF!,"")</f>
        <v>#REF!</v>
      </c>
      <c r="E34" s="1158" t="e">
        <f>IF(COUNTA('SEPG-F-057'!#REF!)&gt;0,'SEPG-F-057'!#REF!,"")</f>
        <v>#REF!</v>
      </c>
      <c r="F34" s="1173" t="e">
        <f>IF(COUNTA('SEPG-F-057'!#REF!)&gt;0,'SEPG-F-057'!#REF!,"")</f>
        <v>#REF!</v>
      </c>
      <c r="G34" s="460" t="str">
        <f>'SEPG-059'!Y34</f>
        <v/>
      </c>
      <c r="H34" s="460">
        <f>'SEPG-059'!Y35</f>
        <v>0</v>
      </c>
      <c r="I34" s="440" t="str">
        <f>'SEPG-059'!AA34</f>
        <v/>
      </c>
      <c r="J34" s="113" t="str">
        <f>IF('EPG-F-062'!H39=0," ",'EPG-F-062'!H39)</f>
        <v xml:space="preserve"> </v>
      </c>
      <c r="K34" s="1148">
        <f>'EPG-F-062'!U39</f>
        <v>0</v>
      </c>
      <c r="L34" s="460">
        <f ca="1">+'EPG-F-062'!W39</f>
        <v>0</v>
      </c>
      <c r="M34" s="460" t="str">
        <f>+'EPG-F-062'!V39</f>
        <v/>
      </c>
      <c r="N34" s="1151">
        <f ca="1">IFERROR(+'EPG-F-062'!X39,"")</f>
        <v>0</v>
      </c>
      <c r="O34" s="1119" t="str">
        <f ca="1">IFERROR(IF('EPG-F-062'!AA39&lt;&gt;0,'EPG-F-062'!AA39,'EPG-F-062'!Y39),"")</f>
        <v/>
      </c>
      <c r="P34" s="1107"/>
      <c r="Q34" s="1073"/>
      <c r="R34" s="1107"/>
      <c r="S34" s="1073"/>
      <c r="T34" s="1107"/>
      <c r="U34" s="1081"/>
      <c r="V34" s="1081"/>
      <c r="W34" s="1104"/>
      <c r="X34" s="1098"/>
      <c r="Y34" s="1099"/>
    </row>
    <row r="35" spans="3:25" ht="153.75" hidden="1" customHeight="1" x14ac:dyDescent="0.35">
      <c r="C35" s="1191"/>
      <c r="D35" s="1159"/>
      <c r="E35" s="1159"/>
      <c r="F35" s="1174"/>
      <c r="G35" s="1144" t="str">
        <f>IFERROR(VLOOKUP(G34,'SEPG-059'!$B$17:$K$21,6,FALSE),"")</f>
        <v/>
      </c>
      <c r="H35" s="1144" t="str">
        <f>IFERROR(VLOOKUP(H34,'SEPG-059'!$L$17:$U$21,5,FALSE),"")</f>
        <v/>
      </c>
      <c r="I35" s="1147" t="str">
        <f>'SEPG-059'!AB34</f>
        <v/>
      </c>
      <c r="J35" s="113" t="str">
        <f>IF('EPG-F-062'!H40=0," ",'EPG-F-062'!H40)</f>
        <v xml:space="preserve"> </v>
      </c>
      <c r="K35" s="1149"/>
      <c r="L35" s="1144" t="str">
        <f ca="1">IFERROR(VLOOKUP(L34,'SEPG-059'!$L$17:$U$21,5,FALSE),"")</f>
        <v/>
      </c>
      <c r="M35" s="1144" t="str">
        <f>IFERROR(VLOOKUP(M34,'SEPG-059'!$B$17:$K$21,6,FALSE),"")</f>
        <v/>
      </c>
      <c r="N35" s="1144"/>
      <c r="O35" s="1120"/>
      <c r="P35" s="1105"/>
      <c r="Q35" s="1074"/>
      <c r="R35" s="1105"/>
      <c r="S35" s="1074"/>
      <c r="T35" s="1105"/>
      <c r="U35" s="1082"/>
      <c r="V35" s="1082"/>
      <c r="W35" s="1105"/>
      <c r="X35" s="1100"/>
      <c r="Y35" s="1101"/>
    </row>
    <row r="36" spans="3:25" ht="188.25" hidden="1" customHeight="1" thickBot="1" x14ac:dyDescent="0.4">
      <c r="C36" s="1192"/>
      <c r="D36" s="1160"/>
      <c r="E36" s="1160"/>
      <c r="F36" s="1175"/>
      <c r="G36" s="1152"/>
      <c r="H36" s="1152"/>
      <c r="I36" s="1121"/>
      <c r="J36" s="113" t="str">
        <f>IF('EPG-F-062'!H41=0," ",'EPG-F-062'!H41)</f>
        <v xml:space="preserve"> </v>
      </c>
      <c r="K36" s="1150"/>
      <c r="L36" s="1152"/>
      <c r="M36" s="1152"/>
      <c r="N36" s="1152"/>
      <c r="O36" s="1121"/>
      <c r="P36" s="1106"/>
      <c r="Q36" s="1075"/>
      <c r="R36" s="1106"/>
      <c r="S36" s="1075"/>
      <c r="T36" s="1106"/>
      <c r="U36" s="1083"/>
      <c r="V36" s="1083"/>
      <c r="W36" s="1106"/>
      <c r="X36" s="1102"/>
      <c r="Y36" s="1103"/>
    </row>
    <row r="37" spans="3:25" ht="149.25" hidden="1" customHeight="1" x14ac:dyDescent="0.35">
      <c r="C37" s="1190">
        <f>'SEPG-F-057'!B21</f>
        <v>0</v>
      </c>
      <c r="D37" s="1158" t="str">
        <f>IF(COUNTA('SEPG-F-057'!C21)&gt;0,'SEPG-F-057'!C21,"")</f>
        <v/>
      </c>
      <c r="E37" s="1158" t="str">
        <f>IF(COUNTA('SEPG-F-057'!D21)&gt;0,'SEPG-F-057'!D21,"")</f>
        <v/>
      </c>
      <c r="F37" s="1173" t="str">
        <f>IF(COUNTA('SEPG-F-057'!L21)&gt;0,'SEPG-F-057'!L21,"")</f>
        <v>Riesgo Institucional</v>
      </c>
      <c r="G37" s="380" t="str">
        <f>'SEPG-059'!Y36</f>
        <v/>
      </c>
      <c r="H37" s="380">
        <f>'SEPG-059'!Y37</f>
        <v>0</v>
      </c>
      <c r="I37" s="440" t="str">
        <f>'SEPG-059'!AA36</f>
        <v/>
      </c>
      <c r="J37" s="113" t="str">
        <f>IF('EPG-F-062'!H42=0," ",'EPG-F-062'!H42)</f>
        <v xml:space="preserve"> </v>
      </c>
      <c r="K37" s="1148">
        <f>'EPG-F-062'!U42</f>
        <v>0</v>
      </c>
      <c r="L37" s="380">
        <f ca="1">+'EPG-F-062'!W42</f>
        <v>0</v>
      </c>
      <c r="M37" s="380" t="str">
        <f>+'EPG-F-062'!V42</f>
        <v/>
      </c>
      <c r="N37" s="1151">
        <f ca="1">IFERROR(+'EPG-F-062'!X42,"")</f>
        <v>0</v>
      </c>
      <c r="O37" s="1119" t="str">
        <f ca="1">IFERROR(IF('EPG-F-062'!AA42&lt;&gt;0,'EPG-F-062'!AA42,'EPG-F-062'!Y42),"")</f>
        <v/>
      </c>
      <c r="P37" s="1088" t="s">
        <v>43</v>
      </c>
      <c r="Q37" s="1089"/>
      <c r="R37" s="1076"/>
      <c r="S37" s="1076"/>
      <c r="T37" s="1076"/>
      <c r="U37" s="1081"/>
      <c r="V37" s="1081"/>
      <c r="W37" s="1073"/>
      <c r="X37" s="1108"/>
      <c r="Y37" s="1109"/>
    </row>
    <row r="38" spans="3:25" ht="159.75" hidden="1" customHeight="1" x14ac:dyDescent="0.35">
      <c r="C38" s="1191"/>
      <c r="D38" s="1159"/>
      <c r="E38" s="1159"/>
      <c r="F38" s="1174"/>
      <c r="G38" s="1144" t="str">
        <f>IFERROR(VLOOKUP(G37,'SEPG-059'!$B$17:$K$21,6,FALSE),"")</f>
        <v/>
      </c>
      <c r="H38" s="1144" t="str">
        <f>IFERROR(VLOOKUP(H37,'SEPG-059'!$L$17:$U$21,5,FALSE),"")</f>
        <v/>
      </c>
      <c r="I38" s="1147" t="str">
        <f>'SEPG-059'!AB36</f>
        <v/>
      </c>
      <c r="J38" s="113" t="str">
        <f>IF('EPG-F-062'!H43=0," ",'EPG-F-062'!H43)</f>
        <v xml:space="preserve"> </v>
      </c>
      <c r="K38" s="1149"/>
      <c r="L38" s="1144" t="str">
        <f ca="1">IFERROR(VLOOKUP(L37,'SEPG-059'!$L$17:$U$21,5,FALSE),"")</f>
        <v/>
      </c>
      <c r="M38" s="1144" t="str">
        <f>IFERROR(VLOOKUP(M37,'SEPG-059'!$B$17:$K$21,6,FALSE),"")</f>
        <v/>
      </c>
      <c r="N38" s="1144"/>
      <c r="O38" s="1120"/>
      <c r="P38" s="1084"/>
      <c r="Q38" s="1090"/>
      <c r="R38" s="1077"/>
      <c r="S38" s="1077"/>
      <c r="T38" s="1077"/>
      <c r="U38" s="1082"/>
      <c r="V38" s="1082"/>
      <c r="W38" s="1074"/>
      <c r="X38" s="1110"/>
      <c r="Y38" s="1111"/>
    </row>
    <row r="39" spans="3:25" ht="108.75" hidden="1" customHeight="1" thickBot="1" x14ac:dyDescent="0.4">
      <c r="C39" s="1192"/>
      <c r="D39" s="1160"/>
      <c r="E39" s="1160"/>
      <c r="F39" s="1175"/>
      <c r="G39" s="1152"/>
      <c r="H39" s="1152"/>
      <c r="I39" s="1121"/>
      <c r="J39" s="113" t="str">
        <f>IF('EPG-F-062'!H44=0," ",'EPG-F-062'!H44)</f>
        <v xml:space="preserve"> </v>
      </c>
      <c r="K39" s="1150"/>
      <c r="L39" s="1152"/>
      <c r="M39" s="1152"/>
      <c r="N39" s="1152"/>
      <c r="O39" s="1121"/>
      <c r="P39" s="1087"/>
      <c r="Q39" s="1091"/>
      <c r="R39" s="1078"/>
      <c r="S39" s="1078"/>
      <c r="T39" s="1078"/>
      <c r="U39" s="1083"/>
      <c r="V39" s="1083"/>
      <c r="W39" s="1075"/>
      <c r="X39" s="1112"/>
      <c r="Y39" s="1113"/>
    </row>
    <row r="40" spans="3:25" ht="273.75" hidden="1" customHeight="1" x14ac:dyDescent="0.35">
      <c r="C40" s="1190">
        <f>'SEPG-F-057'!B22</f>
        <v>0</v>
      </c>
      <c r="D40" s="1158" t="str">
        <f>IF(COUNTA('SEPG-F-057'!C22)&gt;0,'SEPG-F-057'!C22,"")</f>
        <v/>
      </c>
      <c r="E40" s="1158" t="str">
        <f>IF(COUNTA('SEPG-F-057'!D22)&gt;0,'SEPG-F-057'!D22,"")</f>
        <v/>
      </c>
      <c r="F40" s="1173" t="str">
        <f>IF(COUNTA('SEPG-F-057'!L22)&gt;0,'SEPG-F-057'!L22,"")</f>
        <v>Riesgo Institucional</v>
      </c>
      <c r="G40" s="380" t="str">
        <f>'SEPG-059'!Y38</f>
        <v/>
      </c>
      <c r="H40" s="380">
        <f>'SEPG-059'!Y39</f>
        <v>0</v>
      </c>
      <c r="I40" s="440" t="str">
        <f>'SEPG-059'!AA38</f>
        <v/>
      </c>
      <c r="J40" s="113" t="str">
        <f>IF('EPG-F-062'!H45=0," ",'EPG-F-062'!H45)</f>
        <v xml:space="preserve"> </v>
      </c>
      <c r="K40" s="1148">
        <f>'EPG-F-062'!U45</f>
        <v>0</v>
      </c>
      <c r="L40" s="380">
        <f ca="1">+'EPG-F-062'!W45</f>
        <v>0</v>
      </c>
      <c r="M40" s="380" t="str">
        <f>+'EPG-F-062'!V45</f>
        <v/>
      </c>
      <c r="N40" s="1151">
        <f ca="1">IFERROR(+'EPG-F-062'!X45,"")</f>
        <v>0</v>
      </c>
      <c r="O40" s="1119" t="str">
        <f ca="1">IFERROR(IF('EPG-F-062'!AA45&lt;&gt;0,'EPG-F-062'!AA45,'EPG-F-062'!Y45),"")</f>
        <v/>
      </c>
      <c r="P40" s="1088" t="s">
        <v>43</v>
      </c>
      <c r="Q40" s="1114"/>
      <c r="R40" s="1089"/>
      <c r="S40" s="1076"/>
      <c r="T40" s="1076"/>
      <c r="U40" s="1081"/>
      <c r="V40" s="1081"/>
      <c r="W40" s="1073"/>
      <c r="X40" s="1108"/>
      <c r="Y40" s="1109"/>
    </row>
    <row r="41" spans="3:25" ht="108.75" hidden="1" customHeight="1" x14ac:dyDescent="0.35">
      <c r="C41" s="1191"/>
      <c r="D41" s="1159"/>
      <c r="E41" s="1159"/>
      <c r="F41" s="1174"/>
      <c r="G41" s="1144" t="str">
        <f>IFERROR(VLOOKUP(G40,'SEPG-059'!$B$17:$K$21,6,FALSE),"")</f>
        <v/>
      </c>
      <c r="H41" s="1144" t="str">
        <f>IFERROR(VLOOKUP(H40,'SEPG-059'!$L$17:$U$21,5,FALSE),"")</f>
        <v/>
      </c>
      <c r="I41" s="1147" t="str">
        <f>'SEPG-059'!AB38</f>
        <v/>
      </c>
      <c r="J41" s="113" t="str">
        <f>IF('EPG-F-062'!H46=0," ",'EPG-F-062'!H46)</f>
        <v xml:space="preserve"> </v>
      </c>
      <c r="K41" s="1149"/>
      <c r="L41" s="1144" t="str">
        <f ca="1">IFERROR(VLOOKUP(L40,'SEPG-059'!$L$17:$U$21,5,FALSE),"")</f>
        <v/>
      </c>
      <c r="M41" s="1144" t="str">
        <f>IFERROR(VLOOKUP(M40,'SEPG-059'!$B$17:$K$21,6,FALSE),"")</f>
        <v/>
      </c>
      <c r="N41" s="1144"/>
      <c r="O41" s="1120"/>
      <c r="P41" s="1084"/>
      <c r="Q41" s="1115"/>
      <c r="R41" s="1090"/>
      <c r="S41" s="1077"/>
      <c r="T41" s="1077"/>
      <c r="U41" s="1082"/>
      <c r="V41" s="1082"/>
      <c r="W41" s="1074"/>
      <c r="X41" s="1110"/>
      <c r="Y41" s="1111"/>
    </row>
    <row r="42" spans="3:25" ht="108.75" hidden="1" customHeight="1" thickBot="1" x14ac:dyDescent="0.4">
      <c r="C42" s="1192"/>
      <c r="D42" s="1160"/>
      <c r="E42" s="1160"/>
      <c r="F42" s="1175"/>
      <c r="G42" s="1152"/>
      <c r="H42" s="1152"/>
      <c r="I42" s="1121"/>
      <c r="J42" s="113" t="str">
        <f>IF('EPG-F-062'!H47=0," ",'EPG-F-062'!H47)</f>
        <v xml:space="preserve"> </v>
      </c>
      <c r="K42" s="1150"/>
      <c r="L42" s="1152"/>
      <c r="M42" s="1152"/>
      <c r="N42" s="1152"/>
      <c r="O42" s="1121"/>
      <c r="P42" s="1087"/>
      <c r="Q42" s="1116"/>
      <c r="R42" s="1091"/>
      <c r="S42" s="1078"/>
      <c r="T42" s="1078"/>
      <c r="U42" s="1083"/>
      <c r="V42" s="1083"/>
      <c r="W42" s="1075"/>
      <c r="X42" s="1112"/>
      <c r="Y42" s="1113"/>
    </row>
    <row r="43" spans="3:25" ht="108.75" hidden="1" customHeight="1" x14ac:dyDescent="0.35">
      <c r="C43" s="1190">
        <f>'SEPG-F-057'!B23</f>
        <v>0</v>
      </c>
      <c r="D43" s="1158" t="str">
        <f>IF(COUNTA('SEPG-F-057'!C23)&gt;0,'SEPG-F-057'!C23,"")</f>
        <v/>
      </c>
      <c r="E43" s="1158" t="str">
        <f>IF(COUNTA('SEPG-F-057'!D23)&gt;0,'SEPG-F-057'!D23,"")</f>
        <v/>
      </c>
      <c r="F43" s="1173" t="str">
        <f>IF(COUNTA('SEPG-F-057'!L23)&gt;0,'SEPG-F-057'!L23,"")</f>
        <v>Riesgo Institucional</v>
      </c>
      <c r="G43" s="380" t="str">
        <f>'SEPG-059'!Y40</f>
        <v/>
      </c>
      <c r="H43" s="380">
        <f>'SEPG-059'!Y41</f>
        <v>0</v>
      </c>
      <c r="I43" s="440" t="str">
        <f>'SEPG-059'!AA40</f>
        <v/>
      </c>
      <c r="J43" s="113" t="str">
        <f>IF('EPG-F-062'!H48=0," ",'EPG-F-062'!H48)</f>
        <v xml:space="preserve"> </v>
      </c>
      <c r="K43" s="1148">
        <f>'EPG-F-062'!U48</f>
        <v>0</v>
      </c>
      <c r="L43" s="380">
        <f ca="1">+'EPG-F-062'!W48</f>
        <v>0</v>
      </c>
      <c r="M43" s="380" t="str">
        <f>+'EPG-F-062'!V48</f>
        <v/>
      </c>
      <c r="N43" s="1151">
        <f ca="1">IFERROR(+'EPG-F-062'!X48,"")</f>
        <v>0</v>
      </c>
      <c r="O43" s="1119" t="str">
        <f ca="1">IFERROR(IF('EPG-F-062'!AA48&lt;&gt;0,'EPG-F-062'!AA48,'EPG-F-062'!Y48),"")</f>
        <v/>
      </c>
      <c r="P43" s="1138" t="s">
        <v>43</v>
      </c>
      <c r="Q43" s="1114"/>
      <c r="R43" s="1114"/>
      <c r="S43" s="1126"/>
      <c r="T43" s="1126"/>
      <c r="U43" s="1081"/>
      <c r="V43" s="1081"/>
      <c r="W43" s="1135"/>
      <c r="X43" s="1129"/>
      <c r="Y43" s="1130"/>
    </row>
    <row r="44" spans="3:25" ht="108.75" hidden="1" customHeight="1" x14ac:dyDescent="0.35">
      <c r="C44" s="1191"/>
      <c r="D44" s="1159"/>
      <c r="E44" s="1159"/>
      <c r="F44" s="1174"/>
      <c r="G44" s="1144" t="str">
        <f>IFERROR(VLOOKUP(G43,'SEPG-059'!$B$17:$K$21,6,FALSE),"")</f>
        <v/>
      </c>
      <c r="H44" s="1144" t="str">
        <f>IFERROR(VLOOKUP(H43,'SEPG-059'!$L$17:$U$21,5,FALSE),"")</f>
        <v/>
      </c>
      <c r="I44" s="1147" t="str">
        <f>'SEPG-059'!AB40</f>
        <v/>
      </c>
      <c r="J44" s="113" t="str">
        <f>IF('EPG-F-062'!H49=0," ",'EPG-F-062'!H49)</f>
        <v xml:space="preserve"> </v>
      </c>
      <c r="K44" s="1149"/>
      <c r="L44" s="1144" t="str">
        <f ca="1">IFERROR(VLOOKUP(L43,'SEPG-059'!$L$17:$U$21,5,FALSE),"")</f>
        <v/>
      </c>
      <c r="M44" s="1144" t="str">
        <f>IFERROR(VLOOKUP(M43,'SEPG-059'!$B$17:$K$21,6,FALSE),"")</f>
        <v/>
      </c>
      <c r="N44" s="1144"/>
      <c r="O44" s="1120"/>
      <c r="P44" s="1139"/>
      <c r="Q44" s="1115"/>
      <c r="R44" s="1115"/>
      <c r="S44" s="1127"/>
      <c r="T44" s="1127"/>
      <c r="U44" s="1082"/>
      <c r="V44" s="1082"/>
      <c r="W44" s="1136"/>
      <c r="X44" s="1131"/>
      <c r="Y44" s="1132"/>
    </row>
    <row r="45" spans="3:25" ht="108.75" hidden="1" customHeight="1" thickBot="1" x14ac:dyDescent="0.4">
      <c r="C45" s="1192"/>
      <c r="D45" s="1160"/>
      <c r="E45" s="1160"/>
      <c r="F45" s="1175"/>
      <c r="G45" s="1152"/>
      <c r="H45" s="1152"/>
      <c r="I45" s="1121"/>
      <c r="J45" s="113" t="str">
        <f>IF('EPG-F-062'!H50=0," ",'EPG-F-062'!H50)</f>
        <v xml:space="preserve"> </v>
      </c>
      <c r="K45" s="1150"/>
      <c r="L45" s="1152"/>
      <c r="M45" s="1152"/>
      <c r="N45" s="1152"/>
      <c r="O45" s="1121"/>
      <c r="P45" s="1140"/>
      <c r="Q45" s="1116"/>
      <c r="R45" s="1116"/>
      <c r="S45" s="1128"/>
      <c r="T45" s="1128"/>
      <c r="U45" s="1083"/>
      <c r="V45" s="1083"/>
      <c r="W45" s="1137"/>
      <c r="X45" s="1133"/>
      <c r="Y45" s="1134"/>
    </row>
    <row r="46" spans="3:25" ht="108.75" hidden="1" customHeight="1" x14ac:dyDescent="0.35">
      <c r="C46" s="1191">
        <f>'SEPG-F-057'!B24</f>
        <v>1</v>
      </c>
      <c r="D46" s="1159" t="str">
        <f>IF(COUNTA('SEPG-F-057'!C24)&gt;0,'SEPG-F-057'!C24,"")</f>
        <v/>
      </c>
      <c r="E46" s="1159" t="str">
        <f>IF(COUNTA('SEPG-F-057'!D24)&gt;0,'SEPG-F-057'!D24,"")</f>
        <v/>
      </c>
      <c r="F46" s="1174" t="str">
        <f>IF(COUNTA('SEPG-F-057'!L24)&gt;0,'SEPG-F-057'!L24,"")</f>
        <v>Riesgo Institucional</v>
      </c>
      <c r="G46" s="377" t="str">
        <f>'SEPG-059'!Y42</f>
        <v/>
      </c>
      <c r="H46" s="377">
        <f>'SEPG-059'!Y43</f>
        <v>7</v>
      </c>
      <c r="I46" s="378" t="str">
        <f>'SEPG-059'!AA42</f>
        <v/>
      </c>
      <c r="J46" s="113" t="str">
        <f>IF('EPG-F-062'!H51=0," ",'EPG-F-062'!H51)</f>
        <v xml:space="preserve"> </v>
      </c>
      <c r="K46" s="1149">
        <f>'EPG-F-062'!U51</f>
        <v>0</v>
      </c>
      <c r="L46" s="377">
        <f ca="1">+'EPG-F-062'!W51</f>
        <v>7</v>
      </c>
      <c r="M46" s="377" t="str">
        <f>+'EPG-F-062'!V51</f>
        <v/>
      </c>
      <c r="N46" s="1144">
        <f ca="1">IFERROR(+'EPG-F-062'!X51,"")</f>
        <v>0</v>
      </c>
      <c r="O46" s="1120" t="str">
        <f ca="1">IFERROR(IF('EPG-F-062'!AA51&lt;&gt;0,'EPG-F-062'!AA51,'EPG-F-062'!Y51),"")</f>
        <v/>
      </c>
      <c r="P46" s="381" t="s">
        <v>43</v>
      </c>
      <c r="Q46" s="1065" t="s">
        <v>260</v>
      </c>
      <c r="R46" s="1084" t="s">
        <v>245</v>
      </c>
      <c r="S46" s="1084" t="s">
        <v>225</v>
      </c>
      <c r="T46" s="1084" t="s">
        <v>226</v>
      </c>
      <c r="U46" s="1068">
        <v>42408</v>
      </c>
      <c r="V46" s="1068">
        <v>42735</v>
      </c>
      <c r="W46" s="1065" t="s">
        <v>261</v>
      </c>
      <c r="X46" s="1094" t="s">
        <v>262</v>
      </c>
      <c r="Y46" s="1095"/>
    </row>
    <row r="47" spans="3:25" ht="108.75" hidden="1" customHeight="1" x14ac:dyDescent="0.35">
      <c r="C47" s="1191"/>
      <c r="D47" s="1159"/>
      <c r="E47" s="1159"/>
      <c r="F47" s="1174"/>
      <c r="G47" s="1144" t="str">
        <f>IFERROR(VLOOKUP(G46,'SEPG-059'!$B$17:$K$21,6,FALSE),"")</f>
        <v/>
      </c>
      <c r="H47" s="1144" t="str">
        <f>IFERROR(VLOOKUP(H46,'SEPG-059'!$L$17:$U$21,5,FALSE),"")</f>
        <v>Moderado</v>
      </c>
      <c r="I47" s="1147" t="str">
        <f>'SEPG-059'!AB42</f>
        <v/>
      </c>
      <c r="J47" s="113" t="str">
        <f>IF('EPG-F-062'!H52=0," ",'EPG-F-062'!H52)</f>
        <v xml:space="preserve"> </v>
      </c>
      <c r="K47" s="1149"/>
      <c r="L47" s="1144" t="str">
        <f ca="1">IFERROR(VLOOKUP(L46,'SEPG-059'!$L$17:$U$21,5,FALSE),"")</f>
        <v>Moderado</v>
      </c>
      <c r="M47" s="1144" t="str">
        <f>IFERROR(VLOOKUP(M46,'SEPG-059'!$B$17:$K$21,6,FALSE),"")</f>
        <v/>
      </c>
      <c r="N47" s="1144"/>
      <c r="O47" s="1120"/>
      <c r="P47" s="264"/>
      <c r="Q47" s="1065"/>
      <c r="R47" s="1084"/>
      <c r="S47" s="1084"/>
      <c r="T47" s="1084"/>
      <c r="U47" s="1068"/>
      <c r="V47" s="1068"/>
      <c r="W47" s="1065"/>
      <c r="X47" s="1094"/>
      <c r="Y47" s="1095"/>
    </row>
    <row r="48" spans="3:25" ht="108.75" hidden="1" customHeight="1" thickBot="1" x14ac:dyDescent="0.4">
      <c r="C48" s="1192"/>
      <c r="D48" s="1274"/>
      <c r="E48" s="1274"/>
      <c r="F48" s="1255"/>
      <c r="G48" s="1204"/>
      <c r="H48" s="1204"/>
      <c r="I48" s="1206"/>
      <c r="J48" s="113" t="str">
        <f>IF('EPG-F-062'!H53=0," ",'EPG-F-062'!H53)</f>
        <v xml:space="preserve"> </v>
      </c>
      <c r="K48" s="1203"/>
      <c r="L48" s="1204"/>
      <c r="M48" s="1204"/>
      <c r="N48" s="1204"/>
      <c r="O48" s="1206"/>
      <c r="P48" s="265"/>
      <c r="Q48" s="1011"/>
      <c r="R48" s="1085"/>
      <c r="S48" s="1087"/>
      <c r="T48" s="1085"/>
      <c r="U48" s="1079"/>
      <c r="V48" s="1079"/>
      <c r="W48" s="1011"/>
      <c r="X48" s="1117"/>
      <c r="Y48" s="1118"/>
    </row>
    <row r="49" spans="3:25" ht="108.75" hidden="1" customHeight="1" x14ac:dyDescent="0.35">
      <c r="C49" s="1298">
        <f>'SEPG-F-057'!B25</f>
        <v>2</v>
      </c>
      <c r="D49" s="1158" t="str">
        <f>IF(COUNTA('SEPG-F-057'!C25)&gt;0,'SEPG-F-057'!C25,"")</f>
        <v/>
      </c>
      <c r="E49" s="1158" t="str">
        <f>IF(COUNTA('SEPG-F-057'!D25)&gt;0,'SEPG-F-057'!D25,"")</f>
        <v/>
      </c>
      <c r="F49" s="1254" t="str">
        <f>IF(COUNTA('SEPG-F-057'!L25)&gt;0,'SEPG-F-057'!L25,"")</f>
        <v>Riesgo Institucional</v>
      </c>
      <c r="G49" s="283" t="str">
        <f>'SEPG-059'!Y44</f>
        <v/>
      </c>
      <c r="H49" s="283">
        <f>'SEPG-059'!Y45</f>
        <v>7</v>
      </c>
      <c r="I49" s="113" t="str">
        <f>'SEPG-059'!AA44</f>
        <v/>
      </c>
      <c r="J49" s="113" t="str">
        <f>IF('EPG-F-062'!H54=0," ",'EPG-F-062'!H54)</f>
        <v xml:space="preserve"> </v>
      </c>
      <c r="K49" s="1205">
        <f>'EPG-F-062'!U48</f>
        <v>0</v>
      </c>
      <c r="L49" s="283">
        <f ca="1">+'EPG-F-062'!W54</f>
        <v>7</v>
      </c>
      <c r="M49" s="283" t="str">
        <f>+'EPG-F-062'!V54</f>
        <v/>
      </c>
      <c r="N49" s="1227">
        <f ca="1">IFERROR(+'EPG-F-062'!X54,"")</f>
        <v>0</v>
      </c>
      <c r="O49" s="1147" t="str">
        <f ca="1">IFERROR(IF('EPG-F-062'!AA54&lt;&gt;0,'EPG-F-062'!AA54,'EPG-F-062'!Y54),"")</f>
        <v/>
      </c>
      <c r="P49" s="263" t="s">
        <v>44</v>
      </c>
      <c r="Q49" s="1064" t="s">
        <v>263</v>
      </c>
      <c r="R49" s="1086" t="s">
        <v>245</v>
      </c>
      <c r="S49" s="1088" t="s">
        <v>225</v>
      </c>
      <c r="T49" s="1086" t="s">
        <v>226</v>
      </c>
      <c r="U49" s="1067">
        <v>42408</v>
      </c>
      <c r="V49" s="1067">
        <v>42735</v>
      </c>
      <c r="W49" s="1070" t="s">
        <v>265</v>
      </c>
      <c r="X49" s="1092" t="s">
        <v>264</v>
      </c>
      <c r="Y49" s="1093"/>
    </row>
    <row r="50" spans="3:25" ht="108.75" hidden="1" customHeight="1" x14ac:dyDescent="0.35">
      <c r="C50" s="1191"/>
      <c r="D50" s="1159"/>
      <c r="E50" s="1159"/>
      <c r="F50" s="1174"/>
      <c r="G50" s="1144" t="str">
        <f>IFERROR(VLOOKUP(G49,'SEPG-059'!$B$17:$K$21,6,FALSE),"")</f>
        <v/>
      </c>
      <c r="H50" s="1144" t="str">
        <f>IFERROR(VLOOKUP(H49,'SEPG-059'!$L$17:$U$21,5,FALSE),"")</f>
        <v>Moderado</v>
      </c>
      <c r="I50" s="1147" t="str">
        <f>'SEPG-059'!AB44</f>
        <v/>
      </c>
      <c r="J50" s="113" t="str">
        <f>IF('EPG-F-062'!H55=0," ",'EPG-F-062'!H55)</f>
        <v xml:space="preserve"> </v>
      </c>
      <c r="K50" s="1149"/>
      <c r="L50" s="1144" t="str">
        <f ca="1">IFERROR(VLOOKUP(L49,'SEPG-059'!$L$17:$U$21,5,FALSE),"")</f>
        <v>Moderado</v>
      </c>
      <c r="M50" s="1144" t="str">
        <f>IFERROR(VLOOKUP(M49,'SEPG-059'!$B$17:$K$21,6,FALSE),"")</f>
        <v/>
      </c>
      <c r="N50" s="1144"/>
      <c r="O50" s="1120"/>
      <c r="P50" s="264"/>
      <c r="Q50" s="1065"/>
      <c r="R50" s="1084"/>
      <c r="S50" s="1084"/>
      <c r="T50" s="1084"/>
      <c r="U50" s="1068"/>
      <c r="V50" s="1068"/>
      <c r="W50" s="1071"/>
      <c r="X50" s="1094"/>
      <c r="Y50" s="1095"/>
    </row>
    <row r="51" spans="3:25" ht="108.75" hidden="1" customHeight="1" thickBot="1" x14ac:dyDescent="0.4">
      <c r="C51" s="1192"/>
      <c r="D51" s="1274"/>
      <c r="E51" s="1274"/>
      <c r="F51" s="1175"/>
      <c r="G51" s="1152"/>
      <c r="H51" s="1152"/>
      <c r="I51" s="1121"/>
      <c r="J51" s="113" t="str">
        <f>IF('EPG-F-062'!H56=0," ",'EPG-F-062'!H56)</f>
        <v xml:space="preserve"> </v>
      </c>
      <c r="K51" s="1150"/>
      <c r="L51" s="1152"/>
      <c r="M51" s="1152"/>
      <c r="N51" s="1152"/>
      <c r="O51" s="1121"/>
      <c r="P51" s="291"/>
      <c r="Q51" s="1066"/>
      <c r="R51" s="1087"/>
      <c r="S51" s="1087"/>
      <c r="T51" s="1087"/>
      <c r="U51" s="1069"/>
      <c r="V51" s="1069"/>
      <c r="W51" s="1072"/>
      <c r="X51" s="1096"/>
      <c r="Y51" s="1097"/>
    </row>
    <row r="52" spans="3:25" ht="118.5" hidden="1" customHeight="1" x14ac:dyDescent="0.35">
      <c r="C52" s="1191">
        <f>'SEPG-F-057'!B26</f>
        <v>3</v>
      </c>
      <c r="D52" s="1174" t="str">
        <f>IF(COUNTA('SEPG-F-057'!C26)&gt;0,'SEPG-F-057'!C26,"")</f>
        <v/>
      </c>
      <c r="E52" s="1174" t="str">
        <f>IF(COUNTA('SEPG-F-057'!D26)&gt;0,'SEPG-F-057'!D26,"")</f>
        <v/>
      </c>
      <c r="F52" s="1174" t="str">
        <f>IF(COUNTA('SEPG-F-057'!L26)&gt;0,'SEPG-F-057'!L26,"")</f>
        <v/>
      </c>
      <c r="G52" s="282" t="str">
        <f>'SEPG-059'!Y46</f>
        <v/>
      </c>
      <c r="H52" s="282">
        <f>'SEPG-059'!Y47</f>
        <v>7</v>
      </c>
      <c r="I52" s="290" t="str">
        <f>'SEPG-059'!AA46</f>
        <v/>
      </c>
      <c r="J52" s="113" t="str">
        <f>IF('EPG-F-062'!H57=0," ",'EPG-F-062'!H57)</f>
        <v xml:space="preserve"> </v>
      </c>
      <c r="K52" s="1149">
        <f>'EPG-F-062'!U69</f>
        <v>0</v>
      </c>
      <c r="L52" s="282">
        <f ca="1">+'EPG-F-062'!W57</f>
        <v>7</v>
      </c>
      <c r="M52" s="282" t="str">
        <f>+'EPG-F-062'!V57</f>
        <v/>
      </c>
      <c r="N52" s="1144">
        <f ca="1">IFERROR(+'EPG-F-062'!X69,"")</f>
        <v>0</v>
      </c>
      <c r="O52" s="1120" t="str">
        <f ca="1">IFERROR(IF('EPG-F-062'!AA69&lt;&gt;0,'EPG-F-062'!AA69,'EPG-F-062'!Y69),"")</f>
        <v/>
      </c>
      <c r="P52" s="1234"/>
      <c r="Q52" s="1236"/>
      <c r="R52" s="1236"/>
      <c r="S52" s="1238"/>
      <c r="T52" s="1238"/>
      <c r="U52" s="1240"/>
      <c r="V52" s="1240"/>
      <c r="W52" s="1242"/>
      <c r="X52" s="1230"/>
      <c r="Y52" s="1231"/>
    </row>
    <row r="53" spans="3:25" ht="118.5" hidden="1" customHeight="1" x14ac:dyDescent="0.35">
      <c r="C53" s="1191"/>
      <c r="D53" s="1174"/>
      <c r="E53" s="1174"/>
      <c r="F53" s="1174"/>
      <c r="G53" s="1144" t="str">
        <f>IFERROR(VLOOKUP(G52,'SEPG-059'!$B$17:$K$21,6,FALSE),"")</f>
        <v/>
      </c>
      <c r="H53" s="1144" t="str">
        <f>IFERROR(VLOOKUP(H52,'SEPG-059'!$L$17:$U$21,5,FALSE),"")</f>
        <v>Moderado</v>
      </c>
      <c r="I53" s="1147" t="str">
        <f>'SEPG-059'!AB46</f>
        <v/>
      </c>
      <c r="J53" s="113" t="str">
        <f>IF('EPG-F-062'!H58=0," ",'EPG-F-062'!H58)</f>
        <v xml:space="preserve"> </v>
      </c>
      <c r="K53" s="1149"/>
      <c r="L53" s="1144" t="str">
        <f ca="1">IFERROR(VLOOKUP(L52,'SEPG-059'!$L$17:$U$21,5,FALSE),"")</f>
        <v>Moderado</v>
      </c>
      <c r="M53" s="1144" t="str">
        <f>IFERROR(VLOOKUP(M52,'SEPG-059'!$B$17:$K$21,6,FALSE),"")</f>
        <v/>
      </c>
      <c r="N53" s="1144"/>
      <c r="O53" s="1120"/>
      <c r="P53" s="1234"/>
      <c r="Q53" s="1236"/>
      <c r="R53" s="1236"/>
      <c r="S53" s="1238"/>
      <c r="T53" s="1238"/>
      <c r="U53" s="1240"/>
      <c r="V53" s="1240"/>
      <c r="W53" s="1242"/>
      <c r="X53" s="1230"/>
      <c r="Y53" s="1231"/>
    </row>
    <row r="54" spans="3:25" ht="118.5" hidden="1" customHeight="1" x14ac:dyDescent="0.35">
      <c r="C54" s="1330"/>
      <c r="D54" s="1255"/>
      <c r="E54" s="1255"/>
      <c r="F54" s="1255"/>
      <c r="G54" s="1204"/>
      <c r="H54" s="1204"/>
      <c r="I54" s="1206"/>
      <c r="J54" s="113" t="str">
        <f>IF('EPG-F-062'!H59=0," ",'EPG-F-062'!H59)</f>
        <v xml:space="preserve"> </v>
      </c>
      <c r="K54" s="1203"/>
      <c r="L54" s="1204"/>
      <c r="M54" s="1204"/>
      <c r="N54" s="1204"/>
      <c r="O54" s="1206"/>
      <c r="P54" s="1235"/>
      <c r="Q54" s="1237"/>
      <c r="R54" s="1237"/>
      <c r="S54" s="1239"/>
      <c r="T54" s="1239"/>
      <c r="U54" s="1241"/>
      <c r="V54" s="1241"/>
      <c r="W54" s="1243"/>
      <c r="X54" s="1232"/>
      <c r="Y54" s="1233"/>
    </row>
    <row r="55" spans="3:25" ht="165.75" hidden="1" customHeight="1" x14ac:dyDescent="0.35">
      <c r="C55" s="1298">
        <f>'SEPG-F-057'!B27</f>
        <v>4</v>
      </c>
      <c r="D55" s="1254">
        <f>'SEPG-F-057'!C32</f>
        <v>0</v>
      </c>
      <c r="E55" s="1254">
        <f>'SEPG-F-057'!D32</f>
        <v>0</v>
      </c>
      <c r="F55" s="1227">
        <f>'SEPG-F-057'!L32</f>
        <v>0</v>
      </c>
      <c r="G55" s="283" t="str">
        <f>'SEPG-059'!Y52</f>
        <v/>
      </c>
      <c r="H55" s="283">
        <f>'SEPG-059'!Y53</f>
        <v>7</v>
      </c>
      <c r="I55" s="101" t="str">
        <f>'SEPG-059'!AA52</f>
        <v/>
      </c>
      <c r="J55" s="113" t="str">
        <f>IF('EPG-F-062'!H60=0," ",'EPG-F-062'!H60)</f>
        <v xml:space="preserve"> </v>
      </c>
      <c r="K55" s="1205">
        <f>'EPG-F-062'!U72</f>
        <v>0</v>
      </c>
      <c r="L55" s="283">
        <f>+'EPG-F-062'!W72</f>
        <v>0</v>
      </c>
      <c r="M55" s="283">
        <f>+'EPG-F-062'!V72</f>
        <v>0</v>
      </c>
      <c r="N55" s="1227">
        <f>IFERROR(+'EPG-F-062'!X72,"")</f>
        <v>0</v>
      </c>
      <c r="O55" s="1147">
        <f>IFERROR(IF('EPG-F-062'!AA72&lt;&gt;0,'EPG-F-062'!AA72,'EPG-F-062'!Y72),"")</f>
        <v>0</v>
      </c>
      <c r="P55" s="1250"/>
      <c r="Q55" s="1251"/>
      <c r="R55" s="1251"/>
      <c r="S55" s="1250"/>
      <c r="T55" s="1250"/>
      <c r="U55" s="1250"/>
      <c r="V55" s="1250"/>
      <c r="W55" s="1250"/>
      <c r="X55" s="1244"/>
      <c r="Y55" s="1245"/>
    </row>
    <row r="56" spans="3:25" ht="165.75" hidden="1" customHeight="1" x14ac:dyDescent="0.35">
      <c r="C56" s="1191"/>
      <c r="D56" s="1174"/>
      <c r="E56" s="1174"/>
      <c r="F56" s="1144"/>
      <c r="G56" s="1144" t="str">
        <f>IFERROR(VLOOKUP(G55,'SEPG-059'!$B$17:$K$21,6,FALSE),"")</f>
        <v/>
      </c>
      <c r="H56" s="1144" t="str">
        <f>IFERROR(VLOOKUP(H55,'SEPG-059'!$L$17:$U$21,5,FALSE),"")</f>
        <v>Moderado</v>
      </c>
      <c r="I56" s="1147" t="str">
        <f>'SEPG-059'!AB52</f>
        <v/>
      </c>
      <c r="J56" s="113" t="str">
        <f>IF('EPG-F-062'!H61=0," ",'EPG-F-062'!H61)</f>
        <v xml:space="preserve"> </v>
      </c>
      <c r="K56" s="1149"/>
      <c r="L56" s="1144" t="str">
        <f>IFERROR(VLOOKUP(L55,'SEPG-059'!$L$17:$U$21,5,FALSE),"")</f>
        <v/>
      </c>
      <c r="M56" s="1144" t="str">
        <f>IFERROR(VLOOKUP(M55,'SEPG-059'!$B$17:$K$21,6,FALSE),"")</f>
        <v/>
      </c>
      <c r="N56" s="1144"/>
      <c r="O56" s="1120"/>
      <c r="P56" s="1234"/>
      <c r="Q56" s="1252"/>
      <c r="R56" s="1252"/>
      <c r="S56" s="1234"/>
      <c r="T56" s="1234"/>
      <c r="U56" s="1234"/>
      <c r="V56" s="1234"/>
      <c r="W56" s="1234"/>
      <c r="X56" s="1246"/>
      <c r="Y56" s="1247"/>
    </row>
    <row r="57" spans="3:25" ht="120.75" hidden="1" customHeight="1" x14ac:dyDescent="0.35">
      <c r="C57" s="1330"/>
      <c r="D57" s="1255"/>
      <c r="E57" s="1255"/>
      <c r="F57" s="1204"/>
      <c r="G57" s="1204"/>
      <c r="H57" s="1204"/>
      <c r="I57" s="1206"/>
      <c r="J57" s="113" t="str">
        <f>IF('EPG-F-062'!H62=0," ",'EPG-F-062'!H62)</f>
        <v xml:space="preserve"> </v>
      </c>
      <c r="K57" s="1203"/>
      <c r="L57" s="1204"/>
      <c r="M57" s="1204"/>
      <c r="N57" s="1204"/>
      <c r="O57" s="1206"/>
      <c r="P57" s="1235"/>
      <c r="Q57" s="1253"/>
      <c r="R57" s="1253"/>
      <c r="S57" s="1235"/>
      <c r="T57" s="1235"/>
      <c r="U57" s="1235"/>
      <c r="V57" s="1235"/>
      <c r="W57" s="1235"/>
      <c r="X57" s="1248"/>
      <c r="Y57" s="1249"/>
    </row>
    <row r="58" spans="3:25" ht="165.75" hidden="1" customHeight="1" x14ac:dyDescent="0.35">
      <c r="C58" s="1298">
        <f>'SEPG-F-057'!B28</f>
        <v>5</v>
      </c>
      <c r="D58" s="1254">
        <f>'SEPG-F-057'!C35</f>
        <v>0</v>
      </c>
      <c r="E58" s="1254">
        <f>'SEPG-F-057'!D35</f>
        <v>0</v>
      </c>
      <c r="F58" s="1227">
        <f>'SEPG-F-057'!L35</f>
        <v>0</v>
      </c>
      <c r="G58" s="283" t="str">
        <f>'SEPG-059'!Y64</f>
        <v/>
      </c>
      <c r="H58" s="283">
        <f>'SEPG-059'!Y65</f>
        <v>11</v>
      </c>
      <c r="I58" s="101" t="str">
        <f>'SEPG-059'!AA64</f>
        <v/>
      </c>
      <c r="J58" s="113" t="str">
        <f>IF('EPG-F-062'!H63=0," ",'EPG-F-062'!H63)</f>
        <v xml:space="preserve"> </v>
      </c>
      <c r="K58" s="1205">
        <f>'EPG-F-062'!U75</f>
        <v>0</v>
      </c>
      <c r="L58" s="283">
        <f>+'EPG-F-062'!W75</f>
        <v>0</v>
      </c>
      <c r="M58" s="283">
        <f>+'EPG-F-062'!V75</f>
        <v>0</v>
      </c>
      <c r="N58" s="1227">
        <f>IFERROR(+'EPG-F-062'!X75,"")</f>
        <v>0</v>
      </c>
      <c r="O58" s="1147">
        <f>IFERROR(IF('EPG-F-062'!AA75&lt;&gt;0,'EPG-F-062'!AA75,'EPG-F-062'!Y75),"")</f>
        <v>0</v>
      </c>
      <c r="P58" s="1250"/>
      <c r="Q58" s="1251"/>
      <c r="R58" s="1251"/>
      <c r="S58" s="1250"/>
      <c r="T58" s="1250"/>
      <c r="U58" s="1250"/>
      <c r="V58" s="1250"/>
      <c r="W58" s="1250"/>
      <c r="X58" s="1244"/>
      <c r="Y58" s="1245"/>
    </row>
    <row r="59" spans="3:25" ht="134.25" hidden="1" customHeight="1" x14ac:dyDescent="0.35">
      <c r="C59" s="1191"/>
      <c r="D59" s="1174"/>
      <c r="E59" s="1174"/>
      <c r="F59" s="1144"/>
      <c r="G59" s="1144" t="str">
        <f>IFERROR(VLOOKUP(G58,'SEPG-059'!$B$17:$K$21,6,FALSE),"")</f>
        <v/>
      </c>
      <c r="H59" s="1144" t="str">
        <f>IFERROR(VLOOKUP(H58,'SEPG-059'!$L$17:$U$21,5,FALSE),"")</f>
        <v>Mayor</v>
      </c>
      <c r="I59" s="1147" t="str">
        <f>'SEPG-059'!AB64</f>
        <v/>
      </c>
      <c r="J59" s="113" t="str">
        <f>IF('EPG-F-062'!H64=0," ",'EPG-F-062'!H64)</f>
        <v xml:space="preserve"> </v>
      </c>
      <c r="K59" s="1149"/>
      <c r="L59" s="1144" t="str">
        <f>IFERROR(VLOOKUP(L58,'SEPG-059'!$L$17:$U$21,5,FALSE),"")</f>
        <v/>
      </c>
      <c r="M59" s="1144" t="str">
        <f>IFERROR(VLOOKUP(M58,'SEPG-059'!$B$17:$K$21,6,FALSE),"")</f>
        <v/>
      </c>
      <c r="N59" s="1144"/>
      <c r="O59" s="1120"/>
      <c r="P59" s="1234"/>
      <c r="Q59" s="1252"/>
      <c r="R59" s="1252"/>
      <c r="S59" s="1234"/>
      <c r="T59" s="1234"/>
      <c r="U59" s="1234"/>
      <c r="V59" s="1234"/>
      <c r="W59" s="1234"/>
      <c r="X59" s="1246"/>
      <c r="Y59" s="1247"/>
    </row>
    <row r="60" spans="3:25" ht="77.25" hidden="1" customHeight="1" thickBot="1" x14ac:dyDescent="0.4">
      <c r="C60" s="1192"/>
      <c r="D60" s="1175"/>
      <c r="E60" s="1175"/>
      <c r="F60" s="1152"/>
      <c r="G60" s="1152"/>
      <c r="H60" s="1152"/>
      <c r="I60" s="1121"/>
      <c r="J60" s="113" t="str">
        <f>IF('EPG-F-062'!H65=0," ",'EPG-F-062'!H65)</f>
        <v xml:space="preserve"> </v>
      </c>
      <c r="K60" s="1150"/>
      <c r="L60" s="1152"/>
      <c r="M60" s="1152"/>
      <c r="N60" s="1152"/>
      <c r="O60" s="1121"/>
      <c r="P60" s="1256"/>
      <c r="Q60" s="1297"/>
      <c r="R60" s="1297"/>
      <c r="S60" s="1256"/>
      <c r="T60" s="1256"/>
      <c r="U60" s="1256"/>
      <c r="V60" s="1256"/>
      <c r="W60" s="1256"/>
      <c r="X60" s="1307"/>
      <c r="Y60" s="1308"/>
    </row>
    <row r="61" spans="3:25" ht="23.25" x14ac:dyDescent="0.35">
      <c r="C61" s="102"/>
      <c r="D61" s="102"/>
      <c r="E61" s="102"/>
      <c r="F61" s="103"/>
      <c r="G61" s="104"/>
      <c r="H61" s="104"/>
      <c r="I61" s="104"/>
      <c r="J61" s="105"/>
      <c r="K61" s="104"/>
      <c r="L61" s="104"/>
      <c r="M61" s="104"/>
      <c r="N61" s="104"/>
      <c r="O61" s="104"/>
      <c r="P61" s="104"/>
      <c r="Q61" s="106"/>
      <c r="R61" s="102"/>
    </row>
    <row r="62" spans="3:25" ht="24" thickBot="1" x14ac:dyDescent="0.4"/>
    <row r="63" spans="3:25" s="107" customFormat="1" ht="41.25" customHeight="1" x14ac:dyDescent="0.2">
      <c r="C63" s="1200" t="s">
        <v>142</v>
      </c>
      <c r="D63" s="1201"/>
      <c r="E63" s="1201"/>
      <c r="F63" s="1201"/>
      <c r="G63" s="1201"/>
      <c r="H63" s="1201"/>
      <c r="I63" s="1201"/>
      <c r="J63" s="1202"/>
      <c r="K63" s="1200" t="s">
        <v>64</v>
      </c>
      <c r="L63" s="1201"/>
      <c r="M63" s="1201"/>
      <c r="N63" s="1201"/>
      <c r="O63" s="1201"/>
      <c r="P63" s="1201"/>
      <c r="Q63" s="1291"/>
      <c r="R63" s="1302" t="s">
        <v>169</v>
      </c>
      <c r="S63" s="1201"/>
      <c r="T63" s="1201"/>
      <c r="U63" s="1201"/>
      <c r="V63" s="1201"/>
      <c r="W63" s="1201"/>
      <c r="X63" s="1201"/>
      <c r="Y63" s="1202"/>
    </row>
    <row r="64" spans="3:25" s="108" customFormat="1" ht="39.75" customHeight="1" thickBot="1" x14ac:dyDescent="0.25">
      <c r="C64" s="1196" t="s">
        <v>209</v>
      </c>
      <c r="D64" s="1062"/>
      <c r="E64" s="1063"/>
      <c r="F64" s="1061" t="s">
        <v>207</v>
      </c>
      <c r="G64" s="1062"/>
      <c r="H64" s="1063"/>
      <c r="I64" s="1061" t="s">
        <v>130</v>
      </c>
      <c r="J64" s="1063"/>
      <c r="K64" s="1197" t="s">
        <v>209</v>
      </c>
      <c r="L64" s="1198"/>
      <c r="M64" s="1198"/>
      <c r="N64" s="1199"/>
      <c r="O64" s="1292" t="s">
        <v>207</v>
      </c>
      <c r="P64" s="1293"/>
      <c r="Q64" s="445" t="s">
        <v>133</v>
      </c>
      <c r="R64" s="1061" t="s">
        <v>367</v>
      </c>
      <c r="S64" s="1062"/>
      <c r="T64" s="1062"/>
      <c r="U64" s="1063"/>
      <c r="V64" s="1061" t="s">
        <v>133</v>
      </c>
      <c r="W64" s="1062"/>
      <c r="X64" s="1062"/>
      <c r="Y64" s="1303"/>
    </row>
    <row r="65" spans="3:25" s="110" customFormat="1" ht="75" customHeight="1" thickBot="1" x14ac:dyDescent="0.4">
      <c r="C65" s="1221" t="str">
        <f>+'SEPG-059'!B69</f>
        <v>1. Alexander Monrroy - Abogado</v>
      </c>
      <c r="D65" s="1222"/>
      <c r="E65" s="1223"/>
      <c r="F65" s="1221" t="s">
        <v>458</v>
      </c>
      <c r="G65" s="1222"/>
      <c r="H65" s="1223"/>
      <c r="I65" s="1228"/>
      <c r="J65" s="1229"/>
      <c r="K65" s="1193" t="str">
        <f>+'SEPG-059'!O69</f>
        <v>Diego Andres Beltran Hernández - Gerente</v>
      </c>
      <c r="L65" s="1194"/>
      <c r="M65" s="1194"/>
      <c r="N65" s="1195"/>
      <c r="O65" s="1289"/>
      <c r="P65" s="1290"/>
      <c r="Q65" s="446"/>
      <c r="R65" s="1327" t="str">
        <f>+'SEPG-059'!Z69</f>
        <v>1. Camilo Jaramillo- Lider del Proceso de Estructuracion de Proyectos</v>
      </c>
      <c r="S65" s="1328"/>
      <c r="T65" s="1328"/>
      <c r="U65" s="1329"/>
      <c r="V65" s="1304"/>
      <c r="W65" s="1305"/>
      <c r="X65" s="1305"/>
      <c r="Y65" s="1306"/>
    </row>
    <row r="66" spans="3:25" s="110" customFormat="1" ht="46.5" customHeight="1" thickBot="1" x14ac:dyDescent="0.4">
      <c r="C66" s="1221" t="str">
        <f>+'SEPG-059'!B70</f>
        <v xml:space="preserve">2. Diego Andres Beltran Hernandez - Gerente </v>
      </c>
      <c r="D66" s="1222"/>
      <c r="E66" s="1223"/>
      <c r="F66" s="1216" t="s">
        <v>459</v>
      </c>
      <c r="G66" s="1217"/>
      <c r="H66" s="1218"/>
      <c r="I66" s="1210"/>
      <c r="J66" s="1211"/>
      <c r="K66" s="1224"/>
      <c r="L66" s="1225"/>
      <c r="M66" s="1225"/>
      <c r="N66" s="1226"/>
      <c r="O66" s="1271"/>
      <c r="P66" s="1294"/>
      <c r="Q66" s="109"/>
      <c r="R66" s="1327" t="str">
        <f>+'SEPG-F-057'!K43</f>
        <v>2 Diego Andres Beltran Hernandez- Gerente de Juridica para Estructuracion</v>
      </c>
      <c r="S66" s="1328"/>
      <c r="T66" s="1328"/>
      <c r="U66" s="1329"/>
      <c r="V66" s="1260"/>
      <c r="W66" s="1261"/>
      <c r="X66" s="1261"/>
      <c r="Y66" s="1262"/>
    </row>
    <row r="67" spans="3:25" s="110" customFormat="1" ht="46.5" customHeight="1" thickBot="1" x14ac:dyDescent="0.4">
      <c r="C67" s="1207">
        <f>+'SEPG-059'!B71</f>
        <v>0</v>
      </c>
      <c r="D67" s="1208"/>
      <c r="E67" s="1209"/>
      <c r="F67" s="1216"/>
      <c r="G67" s="1217"/>
      <c r="H67" s="1218"/>
      <c r="I67" s="1210"/>
      <c r="J67" s="1211"/>
      <c r="K67" s="1210"/>
      <c r="L67" s="1212"/>
      <c r="M67" s="1212"/>
      <c r="N67" s="1211"/>
      <c r="O67" s="1263"/>
      <c r="P67" s="1264"/>
      <c r="Q67" s="109"/>
      <c r="R67" s="1299"/>
      <c r="S67" s="1300"/>
      <c r="T67" s="1300"/>
      <c r="U67" s="1301"/>
      <c r="V67" s="1260"/>
      <c r="W67" s="1261"/>
      <c r="X67" s="1261"/>
      <c r="Y67" s="1262"/>
    </row>
    <row r="68" spans="3:25" s="110" customFormat="1" ht="46.5" customHeight="1" thickBot="1" x14ac:dyDescent="0.4">
      <c r="C68" s="1207">
        <f>+'SEPG-059'!B72</f>
        <v>0</v>
      </c>
      <c r="D68" s="1208"/>
      <c r="E68" s="1209"/>
      <c r="F68" s="1216"/>
      <c r="G68" s="1217"/>
      <c r="H68" s="1218"/>
      <c r="I68" s="1210"/>
      <c r="J68" s="1211"/>
      <c r="K68" s="1210"/>
      <c r="L68" s="1212"/>
      <c r="M68" s="1212"/>
      <c r="N68" s="1211"/>
      <c r="O68" s="1263"/>
      <c r="P68" s="1264"/>
      <c r="Q68" s="109"/>
      <c r="R68" s="1299"/>
      <c r="S68" s="1300"/>
      <c r="T68" s="1300"/>
      <c r="U68" s="1301"/>
      <c r="V68" s="1260"/>
      <c r="W68" s="1261"/>
      <c r="X68" s="1261"/>
      <c r="Y68" s="1262"/>
    </row>
    <row r="69" spans="3:25" s="110" customFormat="1" ht="46.5" customHeight="1" x14ac:dyDescent="0.35">
      <c r="C69" s="1207">
        <f>+'SEPG-059'!B73</f>
        <v>0</v>
      </c>
      <c r="D69" s="1208"/>
      <c r="E69" s="1209"/>
      <c r="F69" s="1216"/>
      <c r="G69" s="1217"/>
      <c r="H69" s="1218"/>
      <c r="I69" s="1210"/>
      <c r="J69" s="1211"/>
      <c r="K69" s="1210"/>
      <c r="L69" s="1212"/>
      <c r="M69" s="1212"/>
      <c r="N69" s="1211"/>
      <c r="O69" s="1263"/>
      <c r="P69" s="1264"/>
      <c r="Q69" s="109"/>
      <c r="R69" s="1299"/>
      <c r="S69" s="1300"/>
      <c r="T69" s="1300"/>
      <c r="U69" s="1301"/>
      <c r="V69" s="1260"/>
      <c r="W69" s="1261"/>
      <c r="X69" s="1261"/>
      <c r="Y69" s="1262"/>
    </row>
    <row r="70" spans="3:25" s="110" customFormat="1" ht="46.5" customHeight="1" thickBot="1" x14ac:dyDescent="0.4">
      <c r="C70" s="1213"/>
      <c r="D70" s="1214"/>
      <c r="E70" s="1215"/>
      <c r="F70" s="1219"/>
      <c r="G70" s="1288"/>
      <c r="H70" s="1220"/>
      <c r="I70" s="1219"/>
      <c r="J70" s="1220"/>
      <c r="K70" s="1219"/>
      <c r="L70" s="1288"/>
      <c r="M70" s="1288"/>
      <c r="N70" s="1220"/>
      <c r="O70" s="1295"/>
      <c r="P70" s="1296"/>
      <c r="Q70" s="292"/>
      <c r="R70" s="1265"/>
      <c r="S70" s="1266"/>
      <c r="T70" s="1266"/>
      <c r="U70" s="1267"/>
      <c r="V70" s="1257"/>
      <c r="W70" s="1258"/>
      <c r="X70" s="1258"/>
      <c r="Y70" s="1259"/>
    </row>
  </sheetData>
  <sheetProtection sheet="1" objects="1" scenarios="1"/>
  <mergeCells count="350">
    <mergeCell ref="C6:Y6"/>
    <mergeCell ref="C7:Y7"/>
    <mergeCell ref="U12:Y13"/>
    <mergeCell ref="W16:W17"/>
    <mergeCell ref="X16:Y17"/>
    <mergeCell ref="K18:K23"/>
    <mergeCell ref="Q15:Y15"/>
    <mergeCell ref="C10:Y10"/>
    <mergeCell ref="R66:U66"/>
    <mergeCell ref="R65:U65"/>
    <mergeCell ref="E43:E45"/>
    <mergeCell ref="E46:E48"/>
    <mergeCell ref="I59:I60"/>
    <mergeCell ref="C49:C51"/>
    <mergeCell ref="D49:D51"/>
    <mergeCell ref="E49:E51"/>
    <mergeCell ref="F49:F51"/>
    <mergeCell ref="C52:C54"/>
    <mergeCell ref="C55:C57"/>
    <mergeCell ref="D55:D57"/>
    <mergeCell ref="D52:D54"/>
    <mergeCell ref="E52:E54"/>
    <mergeCell ref="F52:F54"/>
    <mergeCell ref="G53:G54"/>
    <mergeCell ref="R67:U67"/>
    <mergeCell ref="R68:U68"/>
    <mergeCell ref="R69:U69"/>
    <mergeCell ref="P28:P30"/>
    <mergeCell ref="P31:P33"/>
    <mergeCell ref="P34:P36"/>
    <mergeCell ref="P37:P39"/>
    <mergeCell ref="P40:P42"/>
    <mergeCell ref="U58:U60"/>
    <mergeCell ref="S31:S33"/>
    <mergeCell ref="T31:T33"/>
    <mergeCell ref="R63:Y63"/>
    <mergeCell ref="V64:Y64"/>
    <mergeCell ref="V65:Y65"/>
    <mergeCell ref="T58:T60"/>
    <mergeCell ref="V58:V60"/>
    <mergeCell ref="W58:W60"/>
    <mergeCell ref="X58:Y60"/>
    <mergeCell ref="V66:Y66"/>
    <mergeCell ref="V67:Y67"/>
    <mergeCell ref="V68:Y68"/>
    <mergeCell ref="S55:S57"/>
    <mergeCell ref="R58:R60"/>
    <mergeCell ref="V52:V54"/>
    <mergeCell ref="C67:E67"/>
    <mergeCell ref="Q18:Q23"/>
    <mergeCell ref="S18:S23"/>
    <mergeCell ref="M38:M39"/>
    <mergeCell ref="L38:L39"/>
    <mergeCell ref="M25:M27"/>
    <mergeCell ref="L25:L27"/>
    <mergeCell ref="M35:M36"/>
    <mergeCell ref="L35:L36"/>
    <mergeCell ref="M32:M33"/>
    <mergeCell ref="L32:L33"/>
    <mergeCell ref="L19:L23"/>
    <mergeCell ref="M19:M23"/>
    <mergeCell ref="G47:G48"/>
    <mergeCell ref="H47:H48"/>
    <mergeCell ref="I47:I48"/>
    <mergeCell ref="C43:C45"/>
    <mergeCell ref="C46:C48"/>
    <mergeCell ref="D43:D45"/>
    <mergeCell ref="C58:C60"/>
    <mergeCell ref="D58:D60"/>
    <mergeCell ref="E58:E60"/>
    <mergeCell ref="F58:F60"/>
    <mergeCell ref="F43:F45"/>
    <mergeCell ref="G50:G51"/>
    <mergeCell ref="H50:H51"/>
    <mergeCell ref="I50:I51"/>
    <mergeCell ref="F70:H70"/>
    <mergeCell ref="F69:H69"/>
    <mergeCell ref="F67:H67"/>
    <mergeCell ref="G59:G60"/>
    <mergeCell ref="H59:H60"/>
    <mergeCell ref="O65:P65"/>
    <mergeCell ref="O69:P69"/>
    <mergeCell ref="K63:Q63"/>
    <mergeCell ref="O64:P64"/>
    <mergeCell ref="O58:O60"/>
    <mergeCell ref="O66:P66"/>
    <mergeCell ref="O67:P67"/>
    <mergeCell ref="K70:N70"/>
    <mergeCell ref="O70:P70"/>
    <mergeCell ref="P58:P60"/>
    <mergeCell ref="Q58:Q60"/>
    <mergeCell ref="K52:K54"/>
    <mergeCell ref="O49:O51"/>
    <mergeCell ref="L50:L51"/>
    <mergeCell ref="H53:H54"/>
    <mergeCell ref="I53:I54"/>
    <mergeCell ref="V70:Y70"/>
    <mergeCell ref="V69:Y69"/>
    <mergeCell ref="O68:P68"/>
    <mergeCell ref="R70:U70"/>
    <mergeCell ref="C2:C5"/>
    <mergeCell ref="D3:W3"/>
    <mergeCell ref="D4:W4"/>
    <mergeCell ref="F46:F48"/>
    <mergeCell ref="D46:D48"/>
    <mergeCell ref="H44:H45"/>
    <mergeCell ref="G44:G45"/>
    <mergeCell ref="X2:Y2"/>
    <mergeCell ref="X4:Y4"/>
    <mergeCell ref="X3:Y3"/>
    <mergeCell ref="X5:Y5"/>
    <mergeCell ref="D2:W2"/>
    <mergeCell ref="D40:D42"/>
    <mergeCell ref="E40:E42"/>
    <mergeCell ref="F40:F42"/>
    <mergeCell ref="C12:L13"/>
    <mergeCell ref="U16:V16"/>
    <mergeCell ref="M12:T13"/>
    <mergeCell ref="K58:K60"/>
    <mergeCell ref="R55:R57"/>
    <mergeCell ref="S58:S60"/>
    <mergeCell ref="V55:V57"/>
    <mergeCell ref="N58:N60"/>
    <mergeCell ref="M59:M60"/>
    <mergeCell ref="L59:L60"/>
    <mergeCell ref="M56:M57"/>
    <mergeCell ref="L56:L57"/>
    <mergeCell ref="M53:M54"/>
    <mergeCell ref="L53:L54"/>
    <mergeCell ref="X55:Y57"/>
    <mergeCell ref="N55:N57"/>
    <mergeCell ref="O55:O57"/>
    <mergeCell ref="P55:P57"/>
    <mergeCell ref="Q55:Q57"/>
    <mergeCell ref="T55:T57"/>
    <mergeCell ref="U55:U57"/>
    <mergeCell ref="E55:E57"/>
    <mergeCell ref="F55:F57"/>
    <mergeCell ref="K55:K57"/>
    <mergeCell ref="G56:G57"/>
    <mergeCell ref="H56:H57"/>
    <mergeCell ref="I56:I57"/>
    <mergeCell ref="W55:W57"/>
    <mergeCell ref="X52:Y54"/>
    <mergeCell ref="N52:N54"/>
    <mergeCell ref="O52:O54"/>
    <mergeCell ref="P52:P54"/>
    <mergeCell ref="Q52:Q54"/>
    <mergeCell ref="R52:R54"/>
    <mergeCell ref="S52:S54"/>
    <mergeCell ref="T52:T54"/>
    <mergeCell ref="U52:U54"/>
    <mergeCell ref="W52:W54"/>
    <mergeCell ref="O46:O48"/>
    <mergeCell ref="C69:E69"/>
    <mergeCell ref="N40:N42"/>
    <mergeCell ref="I69:J69"/>
    <mergeCell ref="K69:N69"/>
    <mergeCell ref="C70:E70"/>
    <mergeCell ref="C68:E68"/>
    <mergeCell ref="F68:H68"/>
    <mergeCell ref="I68:J68"/>
    <mergeCell ref="K68:N68"/>
    <mergeCell ref="I70:J70"/>
    <mergeCell ref="C40:C42"/>
    <mergeCell ref="I67:J67"/>
    <mergeCell ref="K67:N67"/>
    <mergeCell ref="C66:E66"/>
    <mergeCell ref="F66:H66"/>
    <mergeCell ref="I66:J66"/>
    <mergeCell ref="K66:N66"/>
    <mergeCell ref="N49:N51"/>
    <mergeCell ref="G41:G42"/>
    <mergeCell ref="H41:H42"/>
    <mergeCell ref="C65:E65"/>
    <mergeCell ref="F65:H65"/>
    <mergeCell ref="I65:J65"/>
    <mergeCell ref="K65:N65"/>
    <mergeCell ref="C64:E64"/>
    <mergeCell ref="F64:H64"/>
    <mergeCell ref="I64:J64"/>
    <mergeCell ref="K64:N64"/>
    <mergeCell ref="I38:I39"/>
    <mergeCell ref="N37:N39"/>
    <mergeCell ref="F37:F39"/>
    <mergeCell ref="C63:J63"/>
    <mergeCell ref="I41:I42"/>
    <mergeCell ref="M50:M51"/>
    <mergeCell ref="M44:M45"/>
    <mergeCell ref="K40:K42"/>
    <mergeCell ref="N43:N45"/>
    <mergeCell ref="K46:K48"/>
    <mergeCell ref="M47:M48"/>
    <mergeCell ref="M41:M42"/>
    <mergeCell ref="L41:L42"/>
    <mergeCell ref="K43:K45"/>
    <mergeCell ref="N46:N48"/>
    <mergeCell ref="L47:L48"/>
    <mergeCell ref="L44:L45"/>
    <mergeCell ref="K49:K51"/>
    <mergeCell ref="I44:I45"/>
    <mergeCell ref="C37:C39"/>
    <mergeCell ref="D37:D39"/>
    <mergeCell ref="E37:E39"/>
    <mergeCell ref="C28:C30"/>
    <mergeCell ref="K37:K39"/>
    <mergeCell ref="G38:G39"/>
    <mergeCell ref="H38:H39"/>
    <mergeCell ref="C24:C27"/>
    <mergeCell ref="G35:G36"/>
    <mergeCell ref="D24:D27"/>
    <mergeCell ref="C34:C36"/>
    <mergeCell ref="D28:D30"/>
    <mergeCell ref="F28:F30"/>
    <mergeCell ref="C31:C33"/>
    <mergeCell ref="D31:D33"/>
    <mergeCell ref="E28:E30"/>
    <mergeCell ref="E31:E33"/>
    <mergeCell ref="E34:E36"/>
    <mergeCell ref="H35:H36"/>
    <mergeCell ref="C11:Y11"/>
    <mergeCell ref="R16:T16"/>
    <mergeCell ref="N18:N23"/>
    <mergeCell ref="O18:O23"/>
    <mergeCell ref="P18:P23"/>
    <mergeCell ref="I19:I23"/>
    <mergeCell ref="H19:H23"/>
    <mergeCell ref="G19:G23"/>
    <mergeCell ref="F18:F23"/>
    <mergeCell ref="E18:E23"/>
    <mergeCell ref="T18:T23"/>
    <mergeCell ref="R18:R23"/>
    <mergeCell ref="U18:U23"/>
    <mergeCell ref="V18:V23"/>
    <mergeCell ref="W18:W23"/>
    <mergeCell ref="X18:Y23"/>
    <mergeCell ref="D18:D23"/>
    <mergeCell ref="C18:C23"/>
    <mergeCell ref="T24:T27"/>
    <mergeCell ref="C15:I16"/>
    <mergeCell ref="J15:O16"/>
    <mergeCell ref="O28:O30"/>
    <mergeCell ref="O34:O36"/>
    <mergeCell ref="K28:K30"/>
    <mergeCell ref="H32:H33"/>
    <mergeCell ref="I32:I33"/>
    <mergeCell ref="N31:N33"/>
    <mergeCell ref="G29:G30"/>
    <mergeCell ref="I29:I30"/>
    <mergeCell ref="F24:F27"/>
    <mergeCell ref="H29:H30"/>
    <mergeCell ref="H25:H27"/>
    <mergeCell ref="G32:G33"/>
    <mergeCell ref="F34:F36"/>
    <mergeCell ref="F31:F33"/>
    <mergeCell ref="E24:E27"/>
    <mergeCell ref="D5:W5"/>
    <mergeCell ref="G25:G27"/>
    <mergeCell ref="Q16:Q17"/>
    <mergeCell ref="P24:P27"/>
    <mergeCell ref="Q24:Q27"/>
    <mergeCell ref="I35:I36"/>
    <mergeCell ref="K34:K36"/>
    <mergeCell ref="K31:K33"/>
    <mergeCell ref="I25:I27"/>
    <mergeCell ref="K24:K27"/>
    <mergeCell ref="N24:N27"/>
    <mergeCell ref="N34:N36"/>
    <mergeCell ref="M29:M30"/>
    <mergeCell ref="L29:L30"/>
    <mergeCell ref="C9:D9"/>
    <mergeCell ref="E9:Y9"/>
    <mergeCell ref="X28:Y30"/>
    <mergeCell ref="T34:T36"/>
    <mergeCell ref="W34:W36"/>
    <mergeCell ref="D34:D36"/>
    <mergeCell ref="V24:V27"/>
    <mergeCell ref="N28:N30"/>
    <mergeCell ref="T28:T30"/>
    <mergeCell ref="W24:W27"/>
    <mergeCell ref="O37:O39"/>
    <mergeCell ref="O24:O27"/>
    <mergeCell ref="U24:U27"/>
    <mergeCell ref="X24:Y27"/>
    <mergeCell ref="T43:T45"/>
    <mergeCell ref="S24:S27"/>
    <mergeCell ref="Q43:Q45"/>
    <mergeCell ref="R43:R45"/>
    <mergeCell ref="S43:S45"/>
    <mergeCell ref="X43:Y45"/>
    <mergeCell ref="R24:R27"/>
    <mergeCell ref="O43:O45"/>
    <mergeCell ref="O40:O42"/>
    <mergeCell ref="U43:U45"/>
    <mergeCell ref="V43:V45"/>
    <mergeCell ref="W43:W45"/>
    <mergeCell ref="P43:P45"/>
    <mergeCell ref="S28:S30"/>
    <mergeCell ref="U28:U30"/>
    <mergeCell ref="Q34:Q36"/>
    <mergeCell ref="R34:R36"/>
    <mergeCell ref="S34:S36"/>
    <mergeCell ref="W28:W30"/>
    <mergeCell ref="O31:O33"/>
    <mergeCell ref="Q46:Q48"/>
    <mergeCell ref="R46:R48"/>
    <mergeCell ref="V28:V30"/>
    <mergeCell ref="Q31:Q33"/>
    <mergeCell ref="W31:W33"/>
    <mergeCell ref="X31:Y33"/>
    <mergeCell ref="U31:U33"/>
    <mergeCell ref="V31:V33"/>
    <mergeCell ref="Q28:Q30"/>
    <mergeCell ref="R28:R30"/>
    <mergeCell ref="R31:R33"/>
    <mergeCell ref="X37:Y39"/>
    <mergeCell ref="U37:U39"/>
    <mergeCell ref="V37:V39"/>
    <mergeCell ref="Q40:Q42"/>
    <mergeCell ref="R40:R42"/>
    <mergeCell ref="W40:W42"/>
    <mergeCell ref="X40:Y42"/>
    <mergeCell ref="U40:U42"/>
    <mergeCell ref="V46:V48"/>
    <mergeCell ref="X46:Y48"/>
    <mergeCell ref="W46:W48"/>
    <mergeCell ref="R64:U64"/>
    <mergeCell ref="Q49:Q51"/>
    <mergeCell ref="U49:U51"/>
    <mergeCell ref="V49:V51"/>
    <mergeCell ref="W49:W51"/>
    <mergeCell ref="W37:W39"/>
    <mergeCell ref="S40:S42"/>
    <mergeCell ref="U46:U48"/>
    <mergeCell ref="D8:AB8"/>
    <mergeCell ref="V40:V42"/>
    <mergeCell ref="T46:T48"/>
    <mergeCell ref="R49:R51"/>
    <mergeCell ref="S49:S51"/>
    <mergeCell ref="T49:T51"/>
    <mergeCell ref="Q37:Q39"/>
    <mergeCell ref="R37:R39"/>
    <mergeCell ref="S37:S39"/>
    <mergeCell ref="T37:T39"/>
    <mergeCell ref="T40:T42"/>
    <mergeCell ref="X49:Y51"/>
    <mergeCell ref="S46:S48"/>
    <mergeCell ref="X34:Y36"/>
    <mergeCell ref="U34:U36"/>
    <mergeCell ref="V34:V36"/>
  </mergeCells>
  <phoneticPr fontId="5" type="noConversion"/>
  <conditionalFormatting sqref="I37 I40 I52 I55 I58">
    <cfRule type="containsText" dxfId="242" priority="521" stopIfTrue="1" operator="containsText" text="riesgo Extrema">
      <formula>NOT(ISERROR(SEARCH("riesgo Extrema",I37)))</formula>
    </cfRule>
    <cfRule type="containsText" dxfId="241" priority="531" stopIfTrue="1" operator="containsText" text="riesgo Alta">
      <formula>NOT(ISERROR(SEARCH("riesgo Alta",I37)))</formula>
    </cfRule>
    <cfRule type="containsText" dxfId="240" priority="541" stopIfTrue="1" operator="containsText" text="riesgo Moderada">
      <formula>NOT(ISERROR(SEARCH("riesgo Moderada",I37)))</formula>
    </cfRule>
    <cfRule type="containsText" dxfId="239" priority="551" stopIfTrue="1" operator="containsText" text="riesgo Baja">
      <formula>NOT(ISERROR(SEARCH("riesgo Baja",I37)))</formula>
    </cfRule>
  </conditionalFormatting>
  <conditionalFormatting sqref="I19:I22 I25:I27 O18 O24">
    <cfRule type="containsText" dxfId="238" priority="258" stopIfTrue="1" operator="containsText" text="Riesgo Alto">
      <formula>NOT(ISERROR(SEARCH("Riesgo Alto",I18)))</formula>
    </cfRule>
    <cfRule type="containsText" dxfId="237" priority="259" stopIfTrue="1" operator="containsText" text="Riesgo Moderado">
      <formula>NOT(ISERROR(SEARCH("Riesgo Moderado",I18)))</formula>
    </cfRule>
    <cfRule type="containsText" dxfId="236" priority="260" stopIfTrue="1" operator="containsText" text="Riesgo Bajo">
      <formula>NOT(ISERROR(SEARCH("Riesgo Bajo",I18)))</formula>
    </cfRule>
    <cfRule type="containsText" dxfId="235" priority="261" stopIfTrue="1" operator="containsText" text="Riesgo Alto">
      <formula>NOT(ISERROR(SEARCH("Riesgo Alto",I18)))</formula>
    </cfRule>
    <cfRule type="containsText" dxfId="234" priority="262" stopIfTrue="1" operator="containsText" text="Riesgo Extremo">
      <formula>NOT(ISERROR(SEARCH("Riesgo Extremo",I18)))</formula>
    </cfRule>
  </conditionalFormatting>
  <conditionalFormatting sqref="I19:I22 I25:I27 O18 O24">
    <cfRule type="containsText" dxfId="233" priority="257" stopIfTrue="1" operator="containsText" text="Riesgo Extremo">
      <formula>NOT(ISERROR(SEARCH("Riesgo Extremo",I18)))</formula>
    </cfRule>
  </conditionalFormatting>
  <conditionalFormatting sqref="I29">
    <cfRule type="containsText" dxfId="232" priority="246" stopIfTrue="1" operator="containsText" text="Riesgo Alto">
      <formula>NOT(ISERROR(SEARCH("Riesgo Alto",I29)))</formula>
    </cfRule>
    <cfRule type="containsText" dxfId="231" priority="247" stopIfTrue="1" operator="containsText" text="Riesgo Moderado">
      <formula>NOT(ISERROR(SEARCH("Riesgo Moderado",I29)))</formula>
    </cfRule>
    <cfRule type="containsText" dxfId="230" priority="248" stopIfTrue="1" operator="containsText" text="Riesgo Bajo">
      <formula>NOT(ISERROR(SEARCH("Riesgo Bajo",I29)))</formula>
    </cfRule>
    <cfRule type="containsText" dxfId="229" priority="249" stopIfTrue="1" operator="containsText" text="Riesgo Alto">
      <formula>NOT(ISERROR(SEARCH("Riesgo Alto",I29)))</formula>
    </cfRule>
    <cfRule type="containsText" dxfId="228" priority="250" stopIfTrue="1" operator="containsText" text="Riesgo Extremo">
      <formula>NOT(ISERROR(SEARCH("Riesgo Extremo",I29)))</formula>
    </cfRule>
  </conditionalFormatting>
  <conditionalFormatting sqref="I29">
    <cfRule type="containsText" dxfId="227" priority="245" stopIfTrue="1" operator="containsText" text="Riesgo Extremo">
      <formula>NOT(ISERROR(SEARCH("Riesgo Extremo",I29)))</formula>
    </cfRule>
  </conditionalFormatting>
  <conditionalFormatting sqref="I32">
    <cfRule type="containsText" dxfId="226" priority="240" stopIfTrue="1" operator="containsText" text="Riesgo Alto">
      <formula>NOT(ISERROR(SEARCH("Riesgo Alto",I32)))</formula>
    </cfRule>
    <cfRule type="containsText" dxfId="225" priority="241" stopIfTrue="1" operator="containsText" text="Riesgo Moderado">
      <formula>NOT(ISERROR(SEARCH("Riesgo Moderado",I32)))</formula>
    </cfRule>
    <cfRule type="containsText" dxfId="224" priority="242" stopIfTrue="1" operator="containsText" text="Riesgo Bajo">
      <formula>NOT(ISERROR(SEARCH("Riesgo Bajo",I32)))</formula>
    </cfRule>
    <cfRule type="containsText" dxfId="223" priority="243" stopIfTrue="1" operator="containsText" text="Riesgo Alto">
      <formula>NOT(ISERROR(SEARCH("Riesgo Alto",I32)))</formula>
    </cfRule>
    <cfRule type="containsText" dxfId="222" priority="244" stopIfTrue="1" operator="containsText" text="Riesgo Extremo">
      <formula>NOT(ISERROR(SEARCH("Riesgo Extremo",I32)))</formula>
    </cfRule>
  </conditionalFormatting>
  <conditionalFormatting sqref="I32">
    <cfRule type="containsText" dxfId="221" priority="239" stopIfTrue="1" operator="containsText" text="Riesgo Extremo">
      <formula>NOT(ISERROR(SEARCH("Riesgo Extremo",I32)))</formula>
    </cfRule>
  </conditionalFormatting>
  <conditionalFormatting sqref="I35">
    <cfRule type="containsText" dxfId="220" priority="234" stopIfTrue="1" operator="containsText" text="Riesgo Alto">
      <formula>NOT(ISERROR(SEARCH("Riesgo Alto",I35)))</formula>
    </cfRule>
    <cfRule type="containsText" dxfId="219" priority="235" stopIfTrue="1" operator="containsText" text="Riesgo Moderado">
      <formula>NOT(ISERROR(SEARCH("Riesgo Moderado",I35)))</formula>
    </cfRule>
    <cfRule type="containsText" dxfId="218" priority="236" stopIfTrue="1" operator="containsText" text="Riesgo Bajo">
      <formula>NOT(ISERROR(SEARCH("Riesgo Bajo",I35)))</formula>
    </cfRule>
    <cfRule type="containsText" dxfId="217" priority="237" stopIfTrue="1" operator="containsText" text="Riesgo Alto">
      <formula>NOT(ISERROR(SEARCH("Riesgo Alto",I35)))</formula>
    </cfRule>
    <cfRule type="containsText" dxfId="216" priority="238" stopIfTrue="1" operator="containsText" text="Riesgo Extremo">
      <formula>NOT(ISERROR(SEARCH("Riesgo Extremo",I35)))</formula>
    </cfRule>
  </conditionalFormatting>
  <conditionalFormatting sqref="I35">
    <cfRule type="containsText" dxfId="215" priority="233" stopIfTrue="1" operator="containsText" text="Riesgo Extremo">
      <formula>NOT(ISERROR(SEARCH("Riesgo Extremo",I35)))</formula>
    </cfRule>
  </conditionalFormatting>
  <conditionalFormatting sqref="I38">
    <cfRule type="containsText" dxfId="214" priority="228" stopIfTrue="1" operator="containsText" text="Riesgo Alto">
      <formula>NOT(ISERROR(SEARCH("Riesgo Alto",I38)))</formula>
    </cfRule>
    <cfRule type="containsText" dxfId="213" priority="229" stopIfTrue="1" operator="containsText" text="Riesgo Moderado">
      <formula>NOT(ISERROR(SEARCH("Riesgo Moderado",I38)))</formula>
    </cfRule>
    <cfRule type="containsText" dxfId="212" priority="230" stopIfTrue="1" operator="containsText" text="Riesgo Bajo">
      <formula>NOT(ISERROR(SEARCH("Riesgo Bajo",I38)))</formula>
    </cfRule>
    <cfRule type="containsText" dxfId="211" priority="231" stopIfTrue="1" operator="containsText" text="Riesgo Alto">
      <formula>NOT(ISERROR(SEARCH("Riesgo Alto",I38)))</formula>
    </cfRule>
    <cfRule type="containsText" dxfId="210" priority="232" stopIfTrue="1" operator="containsText" text="Riesgo Extremo">
      <formula>NOT(ISERROR(SEARCH("Riesgo Extremo",I38)))</formula>
    </cfRule>
  </conditionalFormatting>
  <conditionalFormatting sqref="I38">
    <cfRule type="containsText" dxfId="209" priority="227" stopIfTrue="1" operator="containsText" text="Riesgo Extremo">
      <formula>NOT(ISERROR(SEARCH("Riesgo Extremo",I38)))</formula>
    </cfRule>
  </conditionalFormatting>
  <conditionalFormatting sqref="I41">
    <cfRule type="containsText" dxfId="208" priority="222" stopIfTrue="1" operator="containsText" text="Riesgo Alto">
      <formula>NOT(ISERROR(SEARCH("Riesgo Alto",I41)))</formula>
    </cfRule>
    <cfRule type="containsText" dxfId="207" priority="223" stopIfTrue="1" operator="containsText" text="Riesgo Moderado">
      <formula>NOT(ISERROR(SEARCH("Riesgo Moderado",I41)))</formula>
    </cfRule>
    <cfRule type="containsText" dxfId="206" priority="224" stopIfTrue="1" operator="containsText" text="Riesgo Bajo">
      <formula>NOT(ISERROR(SEARCH("Riesgo Bajo",I41)))</formula>
    </cfRule>
    <cfRule type="containsText" dxfId="205" priority="225" stopIfTrue="1" operator="containsText" text="Riesgo Alto">
      <formula>NOT(ISERROR(SEARCH("Riesgo Alto",I41)))</formula>
    </cfRule>
    <cfRule type="containsText" dxfId="204" priority="226" stopIfTrue="1" operator="containsText" text="Riesgo Extremo">
      <formula>NOT(ISERROR(SEARCH("Riesgo Extremo",I41)))</formula>
    </cfRule>
  </conditionalFormatting>
  <conditionalFormatting sqref="I41">
    <cfRule type="containsText" dxfId="203" priority="221" stopIfTrue="1" operator="containsText" text="Riesgo Extremo">
      <formula>NOT(ISERROR(SEARCH("Riesgo Extremo",I41)))</formula>
    </cfRule>
  </conditionalFormatting>
  <conditionalFormatting sqref="I53:I54">
    <cfRule type="containsText" dxfId="202" priority="186" stopIfTrue="1" operator="containsText" text="Riesgo Alto">
      <formula>NOT(ISERROR(SEARCH("Riesgo Alto",I53)))</formula>
    </cfRule>
    <cfRule type="containsText" dxfId="201" priority="187" stopIfTrue="1" operator="containsText" text="Riesgo Moderado">
      <formula>NOT(ISERROR(SEARCH("Riesgo Moderado",I53)))</formula>
    </cfRule>
    <cfRule type="containsText" dxfId="200" priority="188" stopIfTrue="1" operator="containsText" text="Riesgo Bajo">
      <formula>NOT(ISERROR(SEARCH("Riesgo Bajo",I53)))</formula>
    </cfRule>
    <cfRule type="containsText" dxfId="199" priority="189" stopIfTrue="1" operator="containsText" text="Riesgo Alto">
      <formula>NOT(ISERROR(SEARCH("Riesgo Alto",I53)))</formula>
    </cfRule>
    <cfRule type="containsText" dxfId="198" priority="190" stopIfTrue="1" operator="containsText" text="Riesgo Extremo">
      <formula>NOT(ISERROR(SEARCH("Riesgo Extremo",I53)))</formula>
    </cfRule>
  </conditionalFormatting>
  <conditionalFormatting sqref="I53:I54">
    <cfRule type="containsText" dxfId="197" priority="185" stopIfTrue="1" operator="containsText" text="Riesgo Extremo">
      <formula>NOT(ISERROR(SEARCH("Riesgo Extremo",I53)))</formula>
    </cfRule>
  </conditionalFormatting>
  <conditionalFormatting sqref="I56:I57">
    <cfRule type="containsText" dxfId="196" priority="180" stopIfTrue="1" operator="containsText" text="Riesgo Alto">
      <formula>NOT(ISERROR(SEARCH("Riesgo Alto",I56)))</formula>
    </cfRule>
    <cfRule type="containsText" dxfId="195" priority="181" stopIfTrue="1" operator="containsText" text="Riesgo Moderado">
      <formula>NOT(ISERROR(SEARCH("Riesgo Moderado",I56)))</formula>
    </cfRule>
    <cfRule type="containsText" dxfId="194" priority="182" stopIfTrue="1" operator="containsText" text="Riesgo Bajo">
      <formula>NOT(ISERROR(SEARCH("Riesgo Bajo",I56)))</formula>
    </cfRule>
    <cfRule type="containsText" dxfId="193" priority="183" stopIfTrue="1" operator="containsText" text="Riesgo Alto">
      <formula>NOT(ISERROR(SEARCH("Riesgo Alto",I56)))</formula>
    </cfRule>
    <cfRule type="containsText" dxfId="192" priority="184" stopIfTrue="1" operator="containsText" text="Riesgo Extremo">
      <formula>NOT(ISERROR(SEARCH("Riesgo Extremo",I56)))</formula>
    </cfRule>
  </conditionalFormatting>
  <conditionalFormatting sqref="I56:I57">
    <cfRule type="containsText" dxfId="191" priority="179" stopIfTrue="1" operator="containsText" text="Riesgo Extremo">
      <formula>NOT(ISERROR(SEARCH("Riesgo Extremo",I56)))</formula>
    </cfRule>
  </conditionalFormatting>
  <conditionalFormatting sqref="I59:I60">
    <cfRule type="containsText" dxfId="190" priority="174" stopIfTrue="1" operator="containsText" text="Riesgo Alto">
      <formula>NOT(ISERROR(SEARCH("Riesgo Alto",I59)))</formula>
    </cfRule>
    <cfRule type="containsText" dxfId="189" priority="175" stopIfTrue="1" operator="containsText" text="Riesgo Moderado">
      <formula>NOT(ISERROR(SEARCH("Riesgo Moderado",I59)))</formula>
    </cfRule>
    <cfRule type="containsText" dxfId="188" priority="176" stopIfTrue="1" operator="containsText" text="Riesgo Bajo">
      <formula>NOT(ISERROR(SEARCH("Riesgo Bajo",I59)))</formula>
    </cfRule>
    <cfRule type="containsText" dxfId="187" priority="177" stopIfTrue="1" operator="containsText" text="Riesgo Alto">
      <formula>NOT(ISERROR(SEARCH("Riesgo Alto",I59)))</formula>
    </cfRule>
    <cfRule type="containsText" dxfId="186" priority="178" stopIfTrue="1" operator="containsText" text="Riesgo Extremo">
      <formula>NOT(ISERROR(SEARCH("Riesgo Extremo",I59)))</formula>
    </cfRule>
  </conditionalFormatting>
  <conditionalFormatting sqref="I59:I60">
    <cfRule type="containsText" dxfId="185" priority="173" stopIfTrue="1" operator="containsText" text="Riesgo Extremo">
      <formula>NOT(ISERROR(SEARCH("Riesgo Extremo",I59)))</formula>
    </cfRule>
  </conditionalFormatting>
  <conditionalFormatting sqref="O28 O31 O34 O37 O40 O43 O46 O49 O52 O55 O58">
    <cfRule type="containsText" dxfId="184" priority="120" stopIfTrue="1" operator="containsText" text="Riesgo Alto">
      <formula>NOT(ISERROR(SEARCH("Riesgo Alto",O28)))</formula>
    </cfRule>
    <cfRule type="containsText" dxfId="183" priority="121" stopIfTrue="1" operator="containsText" text="Riesgo Moderado">
      <formula>NOT(ISERROR(SEARCH("Riesgo Moderado",O28)))</formula>
    </cfRule>
    <cfRule type="containsText" dxfId="182" priority="122" stopIfTrue="1" operator="containsText" text="Riesgo Bajo">
      <formula>NOT(ISERROR(SEARCH("Riesgo Bajo",O28)))</formula>
    </cfRule>
    <cfRule type="containsText" dxfId="181" priority="123" stopIfTrue="1" operator="containsText" text="Riesgo Alto">
      <formula>NOT(ISERROR(SEARCH("Riesgo Alto",O28)))</formula>
    </cfRule>
    <cfRule type="containsText" dxfId="180" priority="124" stopIfTrue="1" operator="containsText" text="Riesgo Extremo">
      <formula>NOT(ISERROR(SEARCH("Riesgo Extremo",O28)))</formula>
    </cfRule>
  </conditionalFormatting>
  <conditionalFormatting sqref="O28 O31 O34 O37 O40 O43 O46 O49 O52 O55 O58">
    <cfRule type="containsText" dxfId="179" priority="119" stopIfTrue="1" operator="containsText" text="Riesgo Extremo">
      <formula>NOT(ISERROR(SEARCH("Riesgo Extremo",O28)))</formula>
    </cfRule>
  </conditionalFormatting>
  <conditionalFormatting sqref="I47:I48">
    <cfRule type="containsText" dxfId="178" priority="60" stopIfTrue="1" operator="containsText" text="Riesgo Alto">
      <formula>NOT(ISERROR(SEARCH("Riesgo Alto",I47)))</formula>
    </cfRule>
    <cfRule type="containsText" dxfId="177" priority="61" stopIfTrue="1" operator="containsText" text="Riesgo Moderado">
      <formula>NOT(ISERROR(SEARCH("Riesgo Moderado",I47)))</formula>
    </cfRule>
    <cfRule type="containsText" dxfId="176" priority="62" stopIfTrue="1" operator="containsText" text="Riesgo Bajo">
      <formula>NOT(ISERROR(SEARCH("Riesgo Bajo",I47)))</formula>
    </cfRule>
    <cfRule type="containsText" dxfId="175" priority="63" stopIfTrue="1" operator="containsText" text="Riesgo Alto">
      <formula>NOT(ISERROR(SEARCH("Riesgo Alto",I47)))</formula>
    </cfRule>
    <cfRule type="containsText" dxfId="174" priority="64" stopIfTrue="1" operator="containsText" text="Riesgo Extremo">
      <formula>NOT(ISERROR(SEARCH("Riesgo Extremo",I47)))</formula>
    </cfRule>
  </conditionalFormatting>
  <conditionalFormatting sqref="I47:I48">
    <cfRule type="containsText" dxfId="173" priority="59" stopIfTrue="1" operator="containsText" text="Riesgo Extremo">
      <formula>NOT(ISERROR(SEARCH("Riesgo Extremo",I47)))</formula>
    </cfRule>
  </conditionalFormatting>
  <conditionalFormatting sqref="I50:I51">
    <cfRule type="containsText" dxfId="172" priority="54" stopIfTrue="1" operator="containsText" text="Riesgo Alto">
      <formula>NOT(ISERROR(SEARCH("Riesgo Alto",I50)))</formula>
    </cfRule>
    <cfRule type="containsText" dxfId="171" priority="55" stopIfTrue="1" operator="containsText" text="Riesgo Moderado">
      <formula>NOT(ISERROR(SEARCH("Riesgo Moderado",I50)))</formula>
    </cfRule>
    <cfRule type="containsText" dxfId="170" priority="56" stopIfTrue="1" operator="containsText" text="Riesgo Bajo">
      <formula>NOT(ISERROR(SEARCH("Riesgo Bajo",I50)))</formula>
    </cfRule>
    <cfRule type="containsText" dxfId="169" priority="57" stopIfTrue="1" operator="containsText" text="Riesgo Alto">
      <formula>NOT(ISERROR(SEARCH("Riesgo Alto",I50)))</formula>
    </cfRule>
    <cfRule type="containsText" dxfId="168" priority="58" stopIfTrue="1" operator="containsText" text="Riesgo Extremo">
      <formula>NOT(ISERROR(SEARCH("Riesgo Extremo",I50)))</formula>
    </cfRule>
  </conditionalFormatting>
  <conditionalFormatting sqref="I50:I51">
    <cfRule type="containsText" dxfId="167" priority="53" stopIfTrue="1" operator="containsText" text="Riesgo Extremo">
      <formula>NOT(ISERROR(SEARCH("Riesgo Extremo",I50)))</formula>
    </cfRule>
  </conditionalFormatting>
  <conditionalFormatting sqref="I43">
    <cfRule type="containsText" dxfId="166" priority="7" stopIfTrue="1" operator="containsText" text="riesgo Extrema">
      <formula>NOT(ISERROR(SEARCH("riesgo Extrema",I43)))</formula>
    </cfRule>
    <cfRule type="containsText" dxfId="165" priority="8" stopIfTrue="1" operator="containsText" text="riesgo Alta">
      <formula>NOT(ISERROR(SEARCH("riesgo Alta",I43)))</formula>
    </cfRule>
    <cfRule type="containsText" dxfId="164" priority="9" stopIfTrue="1" operator="containsText" text="riesgo Moderada">
      <formula>NOT(ISERROR(SEARCH("riesgo Moderada",I43)))</formula>
    </cfRule>
    <cfRule type="containsText" dxfId="163" priority="10" stopIfTrue="1" operator="containsText" text="riesgo Baja">
      <formula>NOT(ISERROR(SEARCH("riesgo Baja",I43)))</formula>
    </cfRule>
  </conditionalFormatting>
  <conditionalFormatting sqref="I44">
    <cfRule type="containsText" dxfId="162" priority="2" stopIfTrue="1" operator="containsText" text="Riesgo Alto">
      <formula>NOT(ISERROR(SEARCH("Riesgo Alto",I44)))</formula>
    </cfRule>
    <cfRule type="containsText" dxfId="161" priority="3" stopIfTrue="1" operator="containsText" text="Riesgo Moderado">
      <formula>NOT(ISERROR(SEARCH("Riesgo Moderado",I44)))</formula>
    </cfRule>
    <cfRule type="containsText" dxfId="160" priority="4" stopIfTrue="1" operator="containsText" text="Riesgo Bajo">
      <formula>NOT(ISERROR(SEARCH("Riesgo Bajo",I44)))</formula>
    </cfRule>
    <cfRule type="containsText" dxfId="159" priority="5" stopIfTrue="1" operator="containsText" text="Riesgo Alto">
      <formula>NOT(ISERROR(SEARCH("Riesgo Alto",I44)))</formula>
    </cfRule>
    <cfRule type="containsText" dxfId="158" priority="6" stopIfTrue="1" operator="containsText" text="Riesgo Extremo">
      <formula>NOT(ISERROR(SEARCH("Riesgo Extremo",I44)))</formula>
    </cfRule>
  </conditionalFormatting>
  <conditionalFormatting sqref="I44">
    <cfRule type="containsText" dxfId="157" priority="1" stopIfTrue="1" operator="containsText" text="Riesgo Extremo">
      <formula>NOT(ISERROR(SEARCH("Riesgo Extremo",I44)))</formula>
    </cfRule>
  </conditionalFormatting>
  <dataValidations count="1">
    <dataValidation type="list" allowBlank="1" showInputMessage="1" showErrorMessage="1" errorTitle="Error" error="Esta opción no está permitida" sqref="P52 P49 P55:P60 P31 P34 P37 P40 P43:P46 P24:P28 P18">
      <formula1>OPCIONESDEMANEJO</formula1>
    </dataValidation>
  </dataValidations>
  <printOptions horizontalCentered="1" verticalCentered="1"/>
  <pageMargins left="0.78740157480314965" right="0.15748031496062992" top="0.47244094488188981" bottom="0.43307086614173229" header="0.82677165354330717" footer="0.31496062992125984"/>
  <pageSetup paperSize="5" scale="25" fitToHeight="3" orientation="landscape" r:id="rId1"/>
  <headerFooter alignWithMargins="0"/>
  <rowBreaks count="2" manualBreakCount="2">
    <brk id="30" max="16383" man="1"/>
    <brk id="42"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T15"/>
  <sheetViews>
    <sheetView workbookViewId="0"/>
  </sheetViews>
  <sheetFormatPr baseColWidth="10" defaultColWidth="11.42578125" defaultRowHeight="12.75" x14ac:dyDescent="0.2"/>
  <cols>
    <col min="1" max="1" width="1.7109375" customWidth="1"/>
    <col min="2" max="2" width="5.28515625" customWidth="1"/>
    <col min="3" max="3" width="35.140625" customWidth="1"/>
    <col min="4" max="5" width="8" customWidth="1"/>
    <col min="6" max="6" width="8.5703125" customWidth="1"/>
    <col min="7" max="7" width="8.42578125" customWidth="1"/>
    <col min="8" max="8" width="8" customWidth="1"/>
    <col min="9" max="9" width="12.7109375" style="39" customWidth="1"/>
    <col min="10" max="10" width="4.28515625" style="242" customWidth="1"/>
    <col min="11" max="11" width="4" style="242" customWidth="1"/>
    <col min="12" max="12" width="5.28515625" customWidth="1"/>
    <col min="13" max="13" width="37.42578125" customWidth="1"/>
    <col min="14" max="14" width="8.42578125" customWidth="1"/>
    <col min="19" max="19" width="14.5703125" customWidth="1"/>
    <col min="20" max="20" width="39.140625" customWidth="1"/>
  </cols>
  <sheetData>
    <row r="1" spans="2:20" ht="13.5" thickBot="1" x14ac:dyDescent="0.25"/>
    <row r="2" spans="2:20" ht="13.5" thickBot="1" x14ac:dyDescent="0.25">
      <c r="B2" s="1332" t="s">
        <v>233</v>
      </c>
      <c r="C2" s="1332" t="s">
        <v>12</v>
      </c>
      <c r="D2" s="786" t="s">
        <v>243</v>
      </c>
      <c r="E2" s="786"/>
      <c r="F2" s="786"/>
      <c r="G2" s="786"/>
      <c r="H2" s="786"/>
      <c r="I2" s="787"/>
      <c r="J2" s="243"/>
      <c r="K2" s="243"/>
      <c r="L2" s="787" t="s">
        <v>233</v>
      </c>
      <c r="M2" s="1332" t="s">
        <v>12</v>
      </c>
      <c r="N2" s="1335" t="s">
        <v>244</v>
      </c>
      <c r="O2" s="1336"/>
      <c r="P2" s="1336"/>
      <c r="Q2" s="1336"/>
      <c r="R2" s="1336"/>
      <c r="S2" s="1337"/>
    </row>
    <row r="3" spans="2:20" ht="26.25" thickBot="1" x14ac:dyDescent="0.25">
      <c r="B3" s="1334"/>
      <c r="C3" s="788"/>
      <c r="D3" s="218" t="s">
        <v>234</v>
      </c>
      <c r="E3" s="218" t="s">
        <v>235</v>
      </c>
      <c r="F3" s="218" t="s">
        <v>236</v>
      </c>
      <c r="G3" s="219" t="s">
        <v>234</v>
      </c>
      <c r="H3" s="219" t="s">
        <v>235</v>
      </c>
      <c r="I3" s="235" t="s">
        <v>237</v>
      </c>
      <c r="J3" s="243"/>
      <c r="K3" s="243"/>
      <c r="L3" s="790"/>
      <c r="M3" s="1333"/>
      <c r="N3" s="251" t="s">
        <v>234</v>
      </c>
      <c r="O3" s="251" t="s">
        <v>235</v>
      </c>
      <c r="P3" s="251" t="s">
        <v>236</v>
      </c>
      <c r="Q3" s="218" t="s">
        <v>234</v>
      </c>
      <c r="R3" s="218" t="s">
        <v>235</v>
      </c>
      <c r="S3" s="260" t="s">
        <v>237</v>
      </c>
      <c r="T3" s="233" t="s">
        <v>253</v>
      </c>
    </row>
    <row r="4" spans="2:20" ht="54" customHeight="1" x14ac:dyDescent="0.2">
      <c r="B4" s="220">
        <v>1</v>
      </c>
      <c r="C4" s="37" t="s">
        <v>238</v>
      </c>
      <c r="D4" s="221">
        <v>4</v>
      </c>
      <c r="E4" s="222">
        <v>11</v>
      </c>
      <c r="F4" s="229" t="s">
        <v>197</v>
      </c>
      <c r="G4" s="230">
        <v>6</v>
      </c>
      <c r="H4" s="230">
        <v>4</v>
      </c>
      <c r="I4" s="236" t="s">
        <v>186</v>
      </c>
      <c r="J4" s="213"/>
      <c r="K4" s="213"/>
      <c r="L4" s="238">
        <v>1</v>
      </c>
      <c r="M4" s="37" t="s">
        <v>242</v>
      </c>
      <c r="N4" s="250">
        <v>3</v>
      </c>
      <c r="O4" s="250">
        <v>11</v>
      </c>
      <c r="P4" s="259" t="s">
        <v>195</v>
      </c>
      <c r="Q4" s="250">
        <v>1</v>
      </c>
      <c r="R4" s="250">
        <v>6</v>
      </c>
      <c r="S4" s="259" t="s">
        <v>180</v>
      </c>
      <c r="T4" s="210" t="s">
        <v>248</v>
      </c>
    </row>
    <row r="5" spans="2:20" ht="54" customHeight="1" x14ac:dyDescent="0.2">
      <c r="B5" s="223">
        <v>2</v>
      </c>
      <c r="C5" s="210" t="s">
        <v>230</v>
      </c>
      <c r="D5" s="224">
        <v>3</v>
      </c>
      <c r="E5" s="225">
        <v>11</v>
      </c>
      <c r="F5" s="229" t="s">
        <v>195</v>
      </c>
      <c r="G5" s="231">
        <v>11</v>
      </c>
      <c r="H5" s="231">
        <v>2</v>
      </c>
      <c r="I5" s="237" t="s">
        <v>185</v>
      </c>
      <c r="J5" s="213"/>
      <c r="K5" s="213"/>
      <c r="L5" s="214">
        <v>2</v>
      </c>
      <c r="M5" s="210" t="s">
        <v>246</v>
      </c>
      <c r="N5" s="250">
        <v>4</v>
      </c>
      <c r="O5" s="250">
        <v>11</v>
      </c>
      <c r="P5" s="259" t="s">
        <v>197</v>
      </c>
      <c r="Q5" s="250">
        <v>2</v>
      </c>
      <c r="R5" s="250">
        <v>11</v>
      </c>
      <c r="S5" s="259" t="s">
        <v>185</v>
      </c>
      <c r="T5" s="210" t="s">
        <v>249</v>
      </c>
    </row>
    <row r="6" spans="2:20" ht="54" customHeight="1" x14ac:dyDescent="0.2">
      <c r="B6" s="223">
        <v>3</v>
      </c>
      <c r="C6" s="210" t="s">
        <v>227</v>
      </c>
      <c r="D6" s="224">
        <v>3</v>
      </c>
      <c r="E6" s="225">
        <v>7</v>
      </c>
      <c r="F6" s="229" t="s">
        <v>184</v>
      </c>
      <c r="G6" s="231">
        <v>7</v>
      </c>
      <c r="H6" s="231">
        <v>1</v>
      </c>
      <c r="I6" s="237" t="s">
        <v>191</v>
      </c>
      <c r="J6" s="213"/>
      <c r="K6" s="213"/>
      <c r="L6" s="214">
        <v>3</v>
      </c>
      <c r="M6" s="210" t="s">
        <v>227</v>
      </c>
      <c r="N6" s="250">
        <v>4</v>
      </c>
      <c r="O6" s="250">
        <v>11</v>
      </c>
      <c r="P6" s="259" t="s">
        <v>197</v>
      </c>
      <c r="Q6" s="250">
        <v>2</v>
      </c>
      <c r="R6" s="250">
        <v>11</v>
      </c>
      <c r="S6" s="259" t="s">
        <v>185</v>
      </c>
      <c r="T6" s="13" t="s">
        <v>251</v>
      </c>
    </row>
    <row r="7" spans="2:20" ht="54" customHeight="1" x14ac:dyDescent="0.2">
      <c r="B7" s="223">
        <v>4</v>
      </c>
      <c r="C7" s="210" t="s">
        <v>239</v>
      </c>
      <c r="D7" s="224">
        <v>4</v>
      </c>
      <c r="E7" s="225">
        <v>11</v>
      </c>
      <c r="F7" s="229" t="s">
        <v>197</v>
      </c>
      <c r="G7" s="231">
        <v>11</v>
      </c>
      <c r="H7" s="231">
        <v>2</v>
      </c>
      <c r="I7" s="237" t="s">
        <v>185</v>
      </c>
      <c r="J7" s="213"/>
      <c r="K7" s="213"/>
      <c r="L7" s="214">
        <v>4</v>
      </c>
      <c r="M7" s="210" t="s">
        <v>231</v>
      </c>
      <c r="N7" s="250">
        <v>3</v>
      </c>
      <c r="O7" s="250">
        <v>11</v>
      </c>
      <c r="P7" s="259" t="s">
        <v>195</v>
      </c>
      <c r="Q7" s="250">
        <v>1</v>
      </c>
      <c r="R7" s="250">
        <v>11</v>
      </c>
      <c r="S7" s="259" t="s">
        <v>183</v>
      </c>
      <c r="T7" s="210" t="s">
        <v>252</v>
      </c>
    </row>
    <row r="8" spans="2:20" ht="54" customHeight="1" x14ac:dyDescent="0.2">
      <c r="B8" s="223">
        <v>5</v>
      </c>
      <c r="C8" s="210" t="s">
        <v>228</v>
      </c>
      <c r="D8" s="224">
        <v>5</v>
      </c>
      <c r="E8" s="225">
        <v>7</v>
      </c>
      <c r="F8" s="229" t="s">
        <v>196</v>
      </c>
      <c r="G8" s="231">
        <v>7</v>
      </c>
      <c r="H8" s="231">
        <v>3</v>
      </c>
      <c r="I8" s="237" t="s">
        <v>184</v>
      </c>
      <c r="J8" s="213"/>
      <c r="K8" s="213"/>
      <c r="L8" s="214">
        <v>5</v>
      </c>
      <c r="M8" s="210" t="s">
        <v>228</v>
      </c>
      <c r="N8" s="250">
        <v>5</v>
      </c>
      <c r="O8" s="250">
        <v>11</v>
      </c>
      <c r="P8" s="259" t="s">
        <v>198</v>
      </c>
      <c r="Q8" s="250">
        <v>3</v>
      </c>
      <c r="R8" s="250">
        <v>11</v>
      </c>
      <c r="S8" s="259" t="s">
        <v>195</v>
      </c>
      <c r="T8" s="210" t="s">
        <v>250</v>
      </c>
    </row>
    <row r="9" spans="2:20" ht="121.5" customHeight="1" x14ac:dyDescent="0.2">
      <c r="B9" s="226">
        <v>6</v>
      </c>
      <c r="C9" s="228" t="s">
        <v>240</v>
      </c>
      <c r="D9" s="232">
        <v>3</v>
      </c>
      <c r="E9" s="227">
        <v>11</v>
      </c>
      <c r="F9" s="229" t="s">
        <v>195</v>
      </c>
      <c r="G9" s="231">
        <v>11</v>
      </c>
      <c r="H9" s="231">
        <v>2</v>
      </c>
      <c r="I9" s="237" t="s">
        <v>185</v>
      </c>
      <c r="J9" s="213"/>
      <c r="K9" s="213"/>
      <c r="L9" s="239"/>
      <c r="M9" s="1331" t="s">
        <v>247</v>
      </c>
      <c r="N9" s="1331"/>
      <c r="O9" s="1331"/>
      <c r="P9" s="1331"/>
      <c r="Q9" s="1331"/>
      <c r="R9" s="1331"/>
      <c r="S9" s="1331"/>
      <c r="T9" s="210" t="s">
        <v>258</v>
      </c>
    </row>
    <row r="10" spans="2:20" ht="36.75" customHeight="1" thickBot="1" x14ac:dyDescent="0.25">
      <c r="B10" s="233"/>
      <c r="C10" s="210"/>
      <c r="D10" s="249"/>
      <c r="E10" s="249"/>
      <c r="F10" s="250"/>
      <c r="G10" s="234"/>
      <c r="H10" s="234"/>
      <c r="I10" s="250"/>
      <c r="J10" s="213"/>
      <c r="K10" s="213"/>
      <c r="L10" s="239">
        <v>6</v>
      </c>
      <c r="M10" s="210" t="s">
        <v>255</v>
      </c>
      <c r="N10" s="250">
        <v>5</v>
      </c>
      <c r="O10" s="250">
        <v>11</v>
      </c>
      <c r="P10" s="259" t="s">
        <v>198</v>
      </c>
      <c r="Q10" s="250">
        <v>5</v>
      </c>
      <c r="R10" s="250">
        <v>11</v>
      </c>
      <c r="S10" s="259" t="s">
        <v>198</v>
      </c>
      <c r="T10" s="258" t="s">
        <v>256</v>
      </c>
    </row>
    <row r="11" spans="2:20" ht="36" customHeight="1" x14ac:dyDescent="0.2">
      <c r="B11" s="252">
        <v>7</v>
      </c>
      <c r="C11" s="253" t="s">
        <v>229</v>
      </c>
      <c r="D11" s="254">
        <v>4</v>
      </c>
      <c r="E11" s="255">
        <v>7</v>
      </c>
      <c r="F11" s="256" t="s">
        <v>187</v>
      </c>
      <c r="G11" s="230">
        <v>7</v>
      </c>
      <c r="H11" s="230">
        <v>2</v>
      </c>
      <c r="I11" s="257" t="s">
        <v>192</v>
      </c>
      <c r="J11" s="213"/>
      <c r="K11" s="213"/>
      <c r="L11" s="240">
        <v>7</v>
      </c>
      <c r="M11" s="210" t="s">
        <v>229</v>
      </c>
      <c r="N11" s="250">
        <v>3</v>
      </c>
      <c r="O11" s="250">
        <v>7</v>
      </c>
      <c r="P11" s="259" t="s">
        <v>184</v>
      </c>
      <c r="Q11" s="250">
        <v>2</v>
      </c>
      <c r="R11" s="250">
        <v>7</v>
      </c>
      <c r="S11" s="259" t="s">
        <v>192</v>
      </c>
      <c r="T11" s="8" t="s">
        <v>250</v>
      </c>
    </row>
    <row r="12" spans="2:20" ht="25.5" customHeight="1" x14ac:dyDescent="0.2">
      <c r="B12" s="233">
        <v>8</v>
      </c>
      <c r="C12" s="210" t="s">
        <v>241</v>
      </c>
      <c r="D12" s="215">
        <v>4</v>
      </c>
      <c r="E12" s="215">
        <v>11</v>
      </c>
      <c r="F12" s="217" t="s">
        <v>197</v>
      </c>
      <c r="G12" s="234">
        <v>11</v>
      </c>
      <c r="H12" s="234">
        <v>3</v>
      </c>
      <c r="I12" s="216" t="s">
        <v>195</v>
      </c>
      <c r="L12" s="241">
        <v>8</v>
      </c>
      <c r="M12" s="210" t="s">
        <v>232</v>
      </c>
      <c r="N12" s="250">
        <v>3</v>
      </c>
      <c r="O12" s="250">
        <v>6</v>
      </c>
      <c r="P12" s="259" t="s">
        <v>193</v>
      </c>
      <c r="Q12" s="250">
        <v>2</v>
      </c>
      <c r="R12" s="250">
        <v>6</v>
      </c>
      <c r="S12" s="259" t="s">
        <v>200</v>
      </c>
      <c r="T12" s="8" t="s">
        <v>250</v>
      </c>
    </row>
    <row r="13" spans="2:20" ht="64.5" customHeight="1" x14ac:dyDescent="0.2">
      <c r="L13" s="241">
        <v>9</v>
      </c>
      <c r="M13" s="210" t="s">
        <v>254</v>
      </c>
      <c r="N13" s="8">
        <v>4</v>
      </c>
      <c r="O13" s="8">
        <v>11</v>
      </c>
      <c r="P13" s="259" t="s">
        <v>197</v>
      </c>
      <c r="Q13" s="8">
        <v>4</v>
      </c>
      <c r="R13" s="250">
        <v>11</v>
      </c>
      <c r="S13" s="259" t="s">
        <v>197</v>
      </c>
      <c r="T13" s="258" t="s">
        <v>257</v>
      </c>
    </row>
    <row r="14" spans="2:20" ht="12.75" customHeight="1" x14ac:dyDescent="0.2"/>
    <row r="15" spans="2:20" ht="12.75" customHeight="1" x14ac:dyDescent="0.2"/>
  </sheetData>
  <mergeCells count="7">
    <mergeCell ref="M9:S9"/>
    <mergeCell ref="L2:L3"/>
    <mergeCell ref="M2:M3"/>
    <mergeCell ref="B2:B3"/>
    <mergeCell ref="C2:C3"/>
    <mergeCell ref="D2:I2"/>
    <mergeCell ref="N2:S2"/>
  </mergeCells>
  <conditionalFormatting sqref="I4:K9 J10:K11 I10:I12 F10">
    <cfRule type="containsText" dxfId="156" priority="115" stopIfTrue="1" operator="containsText" text="Riesgo Extremo">
      <formula>NOT(ISERROR(SEARCH("Riesgo Extremo",F4)))</formula>
    </cfRule>
  </conditionalFormatting>
  <conditionalFormatting sqref="F4 F10 I4:K9 J10:K11 I10:I12">
    <cfRule type="containsText" dxfId="155" priority="164" stopIfTrue="1" operator="containsText" text="Riesgo Alto">
      <formula>NOT(ISERROR(SEARCH("Riesgo Alto",F4)))</formula>
    </cfRule>
    <cfRule type="containsText" dxfId="154" priority="165" stopIfTrue="1" operator="containsText" text="Riesgo Moderado">
      <formula>NOT(ISERROR(SEARCH("Riesgo Moderado",F4)))</formula>
    </cfRule>
    <cfRule type="containsText" dxfId="153" priority="166" stopIfTrue="1" operator="containsText" text="Riesgo Bajo">
      <formula>NOT(ISERROR(SEARCH("Riesgo Bajo",F4)))</formula>
    </cfRule>
    <cfRule type="containsText" dxfId="152" priority="167" stopIfTrue="1" operator="containsText" text="Riesgo Alto">
      <formula>NOT(ISERROR(SEARCH("Riesgo Alto",F4)))</formula>
    </cfRule>
    <cfRule type="containsText" dxfId="151" priority="168" stopIfTrue="1" operator="containsText" text="Riesgo Extremo">
      <formula>NOT(ISERROR(SEARCH("Riesgo Extremo",F4)))</formula>
    </cfRule>
  </conditionalFormatting>
  <conditionalFormatting sqref="F4">
    <cfRule type="containsText" dxfId="150" priority="163" stopIfTrue="1" operator="containsText" text="Riesgo Extremo">
      <formula>NOT(ISERROR(SEARCH("Riesgo Extremo",F4)))</formula>
    </cfRule>
  </conditionalFormatting>
  <conditionalFormatting sqref="F5">
    <cfRule type="containsText" dxfId="149" priority="158" stopIfTrue="1" operator="containsText" text="Riesgo Alto">
      <formula>NOT(ISERROR(SEARCH("Riesgo Alto",F5)))</formula>
    </cfRule>
    <cfRule type="containsText" dxfId="148" priority="159" stopIfTrue="1" operator="containsText" text="Riesgo Moderado">
      <formula>NOT(ISERROR(SEARCH("Riesgo Moderado",F5)))</formula>
    </cfRule>
    <cfRule type="containsText" dxfId="147" priority="160" stopIfTrue="1" operator="containsText" text="Riesgo Bajo">
      <formula>NOT(ISERROR(SEARCH("Riesgo Bajo",F5)))</formula>
    </cfRule>
    <cfRule type="containsText" dxfId="146" priority="161" stopIfTrue="1" operator="containsText" text="Riesgo Alto">
      <formula>NOT(ISERROR(SEARCH("Riesgo Alto",F5)))</formula>
    </cfRule>
    <cfRule type="containsText" dxfId="145" priority="162" stopIfTrue="1" operator="containsText" text="Riesgo Extremo">
      <formula>NOT(ISERROR(SEARCH("Riesgo Extremo",F5)))</formula>
    </cfRule>
  </conditionalFormatting>
  <conditionalFormatting sqref="F5">
    <cfRule type="containsText" dxfId="144" priority="157" stopIfTrue="1" operator="containsText" text="Riesgo Extremo">
      <formula>NOT(ISERROR(SEARCH("Riesgo Extremo",F5)))</formula>
    </cfRule>
  </conditionalFormatting>
  <conditionalFormatting sqref="F6">
    <cfRule type="containsText" dxfId="143" priority="152" stopIfTrue="1" operator="containsText" text="Riesgo Alto">
      <formula>NOT(ISERROR(SEARCH("Riesgo Alto",F6)))</formula>
    </cfRule>
    <cfRule type="containsText" dxfId="142" priority="153" stopIfTrue="1" operator="containsText" text="Riesgo Moderado">
      <formula>NOT(ISERROR(SEARCH("Riesgo Moderado",F6)))</formula>
    </cfRule>
    <cfRule type="containsText" dxfId="141" priority="154" stopIfTrue="1" operator="containsText" text="Riesgo Bajo">
      <formula>NOT(ISERROR(SEARCH("Riesgo Bajo",F6)))</formula>
    </cfRule>
    <cfRule type="containsText" dxfId="140" priority="155" stopIfTrue="1" operator="containsText" text="Riesgo Alto">
      <formula>NOT(ISERROR(SEARCH("Riesgo Alto",F6)))</formula>
    </cfRule>
    <cfRule type="containsText" dxfId="139" priority="156" stopIfTrue="1" operator="containsText" text="Riesgo Extremo">
      <formula>NOT(ISERROR(SEARCH("Riesgo Extremo",F6)))</formula>
    </cfRule>
  </conditionalFormatting>
  <conditionalFormatting sqref="F6">
    <cfRule type="containsText" dxfId="138" priority="151" stopIfTrue="1" operator="containsText" text="Riesgo Extremo">
      <formula>NOT(ISERROR(SEARCH("Riesgo Extremo",F6)))</formula>
    </cfRule>
  </conditionalFormatting>
  <conditionalFormatting sqref="F7">
    <cfRule type="containsText" dxfId="137" priority="146" stopIfTrue="1" operator="containsText" text="Riesgo Alto">
      <formula>NOT(ISERROR(SEARCH("Riesgo Alto",F7)))</formula>
    </cfRule>
    <cfRule type="containsText" dxfId="136" priority="147" stopIfTrue="1" operator="containsText" text="Riesgo Moderado">
      <formula>NOT(ISERROR(SEARCH("Riesgo Moderado",F7)))</formula>
    </cfRule>
    <cfRule type="containsText" dxfId="135" priority="148" stopIfTrue="1" operator="containsText" text="Riesgo Bajo">
      <formula>NOT(ISERROR(SEARCH("Riesgo Bajo",F7)))</formula>
    </cfRule>
    <cfRule type="containsText" dxfId="134" priority="149" stopIfTrue="1" operator="containsText" text="Riesgo Alto">
      <formula>NOT(ISERROR(SEARCH("Riesgo Alto",F7)))</formula>
    </cfRule>
    <cfRule type="containsText" dxfId="133" priority="150" stopIfTrue="1" operator="containsText" text="Riesgo Extremo">
      <formula>NOT(ISERROR(SEARCH("Riesgo Extremo",F7)))</formula>
    </cfRule>
  </conditionalFormatting>
  <conditionalFormatting sqref="F7">
    <cfRule type="containsText" dxfId="132" priority="145" stopIfTrue="1" operator="containsText" text="Riesgo Extremo">
      <formula>NOT(ISERROR(SEARCH("Riesgo Extremo",F7)))</formula>
    </cfRule>
  </conditionalFormatting>
  <conditionalFormatting sqref="F8">
    <cfRule type="containsText" dxfId="131" priority="140" stopIfTrue="1" operator="containsText" text="Riesgo Alto">
      <formula>NOT(ISERROR(SEARCH("Riesgo Alto",F8)))</formula>
    </cfRule>
    <cfRule type="containsText" dxfId="130" priority="141" stopIfTrue="1" operator="containsText" text="Riesgo Moderado">
      <formula>NOT(ISERROR(SEARCH("Riesgo Moderado",F8)))</formula>
    </cfRule>
    <cfRule type="containsText" dxfId="129" priority="142" stopIfTrue="1" operator="containsText" text="Riesgo Bajo">
      <formula>NOT(ISERROR(SEARCH("Riesgo Bajo",F8)))</formula>
    </cfRule>
    <cfRule type="containsText" dxfId="128" priority="143" stopIfTrue="1" operator="containsText" text="Riesgo Alto">
      <formula>NOT(ISERROR(SEARCH("Riesgo Alto",F8)))</formula>
    </cfRule>
    <cfRule type="containsText" dxfId="127" priority="144" stopIfTrue="1" operator="containsText" text="Riesgo Extremo">
      <formula>NOT(ISERROR(SEARCH("Riesgo Extremo",F8)))</formula>
    </cfRule>
  </conditionalFormatting>
  <conditionalFormatting sqref="F8">
    <cfRule type="containsText" dxfId="126" priority="139" stopIfTrue="1" operator="containsText" text="Riesgo Extremo">
      <formula>NOT(ISERROR(SEARCH("Riesgo Extremo",F8)))</formula>
    </cfRule>
  </conditionalFormatting>
  <conditionalFormatting sqref="F9">
    <cfRule type="containsText" dxfId="125" priority="134" stopIfTrue="1" operator="containsText" text="Riesgo Alto">
      <formula>NOT(ISERROR(SEARCH("Riesgo Alto",F9)))</formula>
    </cfRule>
    <cfRule type="containsText" dxfId="124" priority="135" stopIfTrue="1" operator="containsText" text="Riesgo Moderado">
      <formula>NOT(ISERROR(SEARCH("Riesgo Moderado",F9)))</formula>
    </cfRule>
    <cfRule type="containsText" dxfId="123" priority="136" stopIfTrue="1" operator="containsText" text="Riesgo Bajo">
      <formula>NOT(ISERROR(SEARCH("Riesgo Bajo",F9)))</formula>
    </cfRule>
    <cfRule type="containsText" dxfId="122" priority="137" stopIfTrue="1" operator="containsText" text="Riesgo Alto">
      <formula>NOT(ISERROR(SEARCH("Riesgo Alto",F9)))</formula>
    </cfRule>
    <cfRule type="containsText" dxfId="121" priority="138" stopIfTrue="1" operator="containsText" text="Riesgo Extremo">
      <formula>NOT(ISERROR(SEARCH("Riesgo Extremo",F9)))</formula>
    </cfRule>
  </conditionalFormatting>
  <conditionalFormatting sqref="F9">
    <cfRule type="containsText" dxfId="120" priority="133" stopIfTrue="1" operator="containsText" text="Riesgo Extremo">
      <formula>NOT(ISERROR(SEARCH("Riesgo Extremo",F9)))</formula>
    </cfRule>
  </conditionalFormatting>
  <conditionalFormatting sqref="F11">
    <cfRule type="containsText" dxfId="119" priority="128" stopIfTrue="1" operator="containsText" text="Riesgo Alto">
      <formula>NOT(ISERROR(SEARCH("Riesgo Alto",F11)))</formula>
    </cfRule>
    <cfRule type="containsText" dxfId="118" priority="129" stopIfTrue="1" operator="containsText" text="Riesgo Moderado">
      <formula>NOT(ISERROR(SEARCH("Riesgo Moderado",F11)))</formula>
    </cfRule>
    <cfRule type="containsText" dxfId="117" priority="130" stopIfTrue="1" operator="containsText" text="Riesgo Bajo">
      <formula>NOT(ISERROR(SEARCH("Riesgo Bajo",F11)))</formula>
    </cfRule>
    <cfRule type="containsText" dxfId="116" priority="131" stopIfTrue="1" operator="containsText" text="Riesgo Alto">
      <formula>NOT(ISERROR(SEARCH("Riesgo Alto",F11)))</formula>
    </cfRule>
    <cfRule type="containsText" dxfId="115" priority="132" stopIfTrue="1" operator="containsText" text="Riesgo Extremo">
      <formula>NOT(ISERROR(SEARCH("Riesgo Extremo",F11)))</formula>
    </cfRule>
  </conditionalFormatting>
  <conditionalFormatting sqref="F11">
    <cfRule type="containsText" dxfId="114" priority="127" stopIfTrue="1" operator="containsText" text="Riesgo Extremo">
      <formula>NOT(ISERROR(SEARCH("Riesgo Extremo",F11)))</formula>
    </cfRule>
  </conditionalFormatting>
  <conditionalFormatting sqref="F12">
    <cfRule type="containsText" dxfId="113" priority="122" stopIfTrue="1" operator="containsText" text="Riesgo Alto">
      <formula>NOT(ISERROR(SEARCH("Riesgo Alto",F12)))</formula>
    </cfRule>
    <cfRule type="containsText" dxfId="112" priority="123" stopIfTrue="1" operator="containsText" text="Riesgo Moderado">
      <formula>NOT(ISERROR(SEARCH("Riesgo Moderado",F12)))</formula>
    </cfRule>
    <cfRule type="containsText" dxfId="111" priority="124" stopIfTrue="1" operator="containsText" text="Riesgo Bajo">
      <formula>NOT(ISERROR(SEARCH("Riesgo Bajo",F12)))</formula>
    </cfRule>
    <cfRule type="containsText" dxfId="110" priority="125" stopIfTrue="1" operator="containsText" text="Riesgo Alto">
      <formula>NOT(ISERROR(SEARCH("Riesgo Alto",F12)))</formula>
    </cfRule>
    <cfRule type="containsText" dxfId="109" priority="126" stopIfTrue="1" operator="containsText" text="Riesgo Extremo">
      <formula>NOT(ISERROR(SEARCH("Riesgo Extremo",F12)))</formula>
    </cfRule>
  </conditionalFormatting>
  <conditionalFormatting sqref="F12">
    <cfRule type="containsText" dxfId="108" priority="121" stopIfTrue="1" operator="containsText" text="Riesgo Extremo">
      <formula>NOT(ISERROR(SEARCH("Riesgo Extremo",F12)))</formula>
    </cfRule>
  </conditionalFormatting>
  <conditionalFormatting sqref="P4">
    <cfRule type="containsText" dxfId="107" priority="97" stopIfTrue="1" operator="containsText" text="Riesgo Extremo">
      <formula>NOT(ISERROR(SEARCH("Riesgo Extremo",P4)))</formula>
    </cfRule>
  </conditionalFormatting>
  <conditionalFormatting sqref="S4">
    <cfRule type="containsText" dxfId="106" priority="104" stopIfTrue="1" operator="containsText" text="Riesgo Alto">
      <formula>NOT(ISERROR(SEARCH("Riesgo Alto",S4)))</formula>
    </cfRule>
    <cfRule type="containsText" dxfId="105" priority="105" stopIfTrue="1" operator="containsText" text="Riesgo Moderado">
      <formula>NOT(ISERROR(SEARCH("Riesgo Moderado",S4)))</formula>
    </cfRule>
    <cfRule type="containsText" dxfId="104" priority="106" stopIfTrue="1" operator="containsText" text="Riesgo Bajo">
      <formula>NOT(ISERROR(SEARCH("Riesgo Bajo",S4)))</formula>
    </cfRule>
    <cfRule type="containsText" dxfId="103" priority="107" stopIfTrue="1" operator="containsText" text="Riesgo Alto">
      <formula>NOT(ISERROR(SEARCH("Riesgo Alto",S4)))</formula>
    </cfRule>
    <cfRule type="containsText" dxfId="102" priority="108" stopIfTrue="1" operator="containsText" text="Riesgo Extremo">
      <formula>NOT(ISERROR(SEARCH("Riesgo Extremo",S4)))</formula>
    </cfRule>
  </conditionalFormatting>
  <conditionalFormatting sqref="S4">
    <cfRule type="containsText" dxfId="101" priority="103" stopIfTrue="1" operator="containsText" text="Riesgo Extremo">
      <formula>NOT(ISERROR(SEARCH("Riesgo Extremo",S4)))</formula>
    </cfRule>
  </conditionalFormatting>
  <conditionalFormatting sqref="P4">
    <cfRule type="containsText" dxfId="100" priority="98" stopIfTrue="1" operator="containsText" text="Riesgo Alto">
      <formula>NOT(ISERROR(SEARCH("Riesgo Alto",P4)))</formula>
    </cfRule>
    <cfRule type="containsText" dxfId="99" priority="99" stopIfTrue="1" operator="containsText" text="Riesgo Moderado">
      <formula>NOT(ISERROR(SEARCH("Riesgo Moderado",P4)))</formula>
    </cfRule>
    <cfRule type="containsText" dxfId="98" priority="100" stopIfTrue="1" operator="containsText" text="Riesgo Bajo">
      <formula>NOT(ISERROR(SEARCH("Riesgo Bajo",P4)))</formula>
    </cfRule>
    <cfRule type="containsText" dxfId="97" priority="101" stopIfTrue="1" operator="containsText" text="Riesgo Alto">
      <formula>NOT(ISERROR(SEARCH("Riesgo Alto",P4)))</formula>
    </cfRule>
    <cfRule type="containsText" dxfId="96" priority="102" stopIfTrue="1" operator="containsText" text="Riesgo Extremo">
      <formula>NOT(ISERROR(SEARCH("Riesgo Extremo",P4)))</formula>
    </cfRule>
  </conditionalFormatting>
  <conditionalFormatting sqref="P5">
    <cfRule type="containsText" dxfId="95" priority="92" stopIfTrue="1" operator="containsText" text="Riesgo Alto">
      <formula>NOT(ISERROR(SEARCH("Riesgo Alto",P5)))</formula>
    </cfRule>
    <cfRule type="containsText" dxfId="94" priority="93" stopIfTrue="1" operator="containsText" text="Riesgo Moderado">
      <formula>NOT(ISERROR(SEARCH("Riesgo Moderado",P5)))</formula>
    </cfRule>
    <cfRule type="containsText" dxfId="93" priority="94" stopIfTrue="1" operator="containsText" text="Riesgo Bajo">
      <formula>NOT(ISERROR(SEARCH("Riesgo Bajo",P5)))</formula>
    </cfRule>
    <cfRule type="containsText" dxfId="92" priority="95" stopIfTrue="1" operator="containsText" text="Riesgo Alto">
      <formula>NOT(ISERROR(SEARCH("Riesgo Alto",P5)))</formula>
    </cfRule>
    <cfRule type="containsText" dxfId="91" priority="96" stopIfTrue="1" operator="containsText" text="Riesgo Extremo">
      <formula>NOT(ISERROR(SEARCH("Riesgo Extremo",P5)))</formula>
    </cfRule>
  </conditionalFormatting>
  <conditionalFormatting sqref="P5">
    <cfRule type="containsText" dxfId="90" priority="91" stopIfTrue="1" operator="containsText" text="Riesgo Extremo">
      <formula>NOT(ISERROR(SEARCH("Riesgo Extremo",P5)))</formula>
    </cfRule>
  </conditionalFormatting>
  <conditionalFormatting sqref="S5">
    <cfRule type="containsText" dxfId="89" priority="86" stopIfTrue="1" operator="containsText" text="Riesgo Alto">
      <formula>NOT(ISERROR(SEARCH("Riesgo Alto",S5)))</formula>
    </cfRule>
    <cfRule type="containsText" dxfId="88" priority="87" stopIfTrue="1" operator="containsText" text="Riesgo Moderado">
      <formula>NOT(ISERROR(SEARCH("Riesgo Moderado",S5)))</formula>
    </cfRule>
    <cfRule type="containsText" dxfId="87" priority="88" stopIfTrue="1" operator="containsText" text="Riesgo Bajo">
      <formula>NOT(ISERROR(SEARCH("Riesgo Bajo",S5)))</formula>
    </cfRule>
    <cfRule type="containsText" dxfId="86" priority="89" stopIfTrue="1" operator="containsText" text="Riesgo Alto">
      <formula>NOT(ISERROR(SEARCH("Riesgo Alto",S5)))</formula>
    </cfRule>
    <cfRule type="containsText" dxfId="85" priority="90" stopIfTrue="1" operator="containsText" text="Riesgo Extremo">
      <formula>NOT(ISERROR(SEARCH("Riesgo Extremo",S5)))</formula>
    </cfRule>
  </conditionalFormatting>
  <conditionalFormatting sqref="S5">
    <cfRule type="containsText" dxfId="84" priority="85" stopIfTrue="1" operator="containsText" text="Riesgo Extremo">
      <formula>NOT(ISERROR(SEARCH("Riesgo Extremo",S5)))</formula>
    </cfRule>
  </conditionalFormatting>
  <conditionalFormatting sqref="P6">
    <cfRule type="containsText" dxfId="83" priority="80" stopIfTrue="1" operator="containsText" text="Riesgo Alto">
      <formula>NOT(ISERROR(SEARCH("Riesgo Alto",P6)))</formula>
    </cfRule>
    <cfRule type="containsText" dxfId="82" priority="81" stopIfTrue="1" operator="containsText" text="Riesgo Moderado">
      <formula>NOT(ISERROR(SEARCH("Riesgo Moderado",P6)))</formula>
    </cfRule>
    <cfRule type="containsText" dxfId="81" priority="82" stopIfTrue="1" operator="containsText" text="Riesgo Bajo">
      <formula>NOT(ISERROR(SEARCH("Riesgo Bajo",P6)))</formula>
    </cfRule>
    <cfRule type="containsText" dxfId="80" priority="83" stopIfTrue="1" operator="containsText" text="Riesgo Alto">
      <formula>NOT(ISERROR(SEARCH("Riesgo Alto",P6)))</formula>
    </cfRule>
    <cfRule type="containsText" dxfId="79" priority="84" stopIfTrue="1" operator="containsText" text="Riesgo Extremo">
      <formula>NOT(ISERROR(SEARCH("Riesgo Extremo",P6)))</formula>
    </cfRule>
  </conditionalFormatting>
  <conditionalFormatting sqref="P6">
    <cfRule type="containsText" dxfId="78" priority="79" stopIfTrue="1" operator="containsText" text="Riesgo Extremo">
      <formula>NOT(ISERROR(SEARCH("Riesgo Extremo",P6)))</formula>
    </cfRule>
  </conditionalFormatting>
  <conditionalFormatting sqref="S6">
    <cfRule type="containsText" dxfId="77" priority="74" stopIfTrue="1" operator="containsText" text="Riesgo Alto">
      <formula>NOT(ISERROR(SEARCH("Riesgo Alto",S6)))</formula>
    </cfRule>
    <cfRule type="containsText" dxfId="76" priority="75" stopIfTrue="1" operator="containsText" text="Riesgo Moderado">
      <formula>NOT(ISERROR(SEARCH("Riesgo Moderado",S6)))</formula>
    </cfRule>
    <cfRule type="containsText" dxfId="75" priority="76" stopIfTrue="1" operator="containsText" text="Riesgo Bajo">
      <formula>NOT(ISERROR(SEARCH("Riesgo Bajo",S6)))</formula>
    </cfRule>
    <cfRule type="containsText" dxfId="74" priority="77" stopIfTrue="1" operator="containsText" text="Riesgo Alto">
      <formula>NOT(ISERROR(SEARCH("Riesgo Alto",S6)))</formula>
    </cfRule>
    <cfRule type="containsText" dxfId="73" priority="78" stopIfTrue="1" operator="containsText" text="Riesgo Extremo">
      <formula>NOT(ISERROR(SEARCH("Riesgo Extremo",S6)))</formula>
    </cfRule>
  </conditionalFormatting>
  <conditionalFormatting sqref="S6">
    <cfRule type="containsText" dxfId="72" priority="73" stopIfTrue="1" operator="containsText" text="Riesgo Extremo">
      <formula>NOT(ISERROR(SEARCH("Riesgo Extremo",S6)))</formula>
    </cfRule>
  </conditionalFormatting>
  <conditionalFormatting sqref="P7">
    <cfRule type="containsText" dxfId="71" priority="68" stopIfTrue="1" operator="containsText" text="Riesgo Alto">
      <formula>NOT(ISERROR(SEARCH("Riesgo Alto",P7)))</formula>
    </cfRule>
    <cfRule type="containsText" dxfId="70" priority="69" stopIfTrue="1" operator="containsText" text="Riesgo Moderado">
      <formula>NOT(ISERROR(SEARCH("Riesgo Moderado",P7)))</formula>
    </cfRule>
    <cfRule type="containsText" dxfId="69" priority="70" stopIfTrue="1" operator="containsText" text="Riesgo Bajo">
      <formula>NOT(ISERROR(SEARCH("Riesgo Bajo",P7)))</formula>
    </cfRule>
    <cfRule type="containsText" dxfId="68" priority="71" stopIfTrue="1" operator="containsText" text="Riesgo Alto">
      <formula>NOT(ISERROR(SEARCH("Riesgo Alto",P7)))</formula>
    </cfRule>
    <cfRule type="containsText" dxfId="67" priority="72" stopIfTrue="1" operator="containsText" text="Riesgo Extremo">
      <formula>NOT(ISERROR(SEARCH("Riesgo Extremo",P7)))</formula>
    </cfRule>
  </conditionalFormatting>
  <conditionalFormatting sqref="P7">
    <cfRule type="containsText" dxfId="66" priority="67" stopIfTrue="1" operator="containsText" text="Riesgo Extremo">
      <formula>NOT(ISERROR(SEARCH("Riesgo Extremo",P7)))</formula>
    </cfRule>
  </conditionalFormatting>
  <conditionalFormatting sqref="S7">
    <cfRule type="containsText" dxfId="65" priority="62" stopIfTrue="1" operator="containsText" text="Riesgo Alto">
      <formula>NOT(ISERROR(SEARCH("Riesgo Alto",S7)))</formula>
    </cfRule>
    <cfRule type="containsText" dxfId="64" priority="63" stopIfTrue="1" operator="containsText" text="Riesgo Moderado">
      <formula>NOT(ISERROR(SEARCH("Riesgo Moderado",S7)))</formula>
    </cfRule>
    <cfRule type="containsText" dxfId="63" priority="64" stopIfTrue="1" operator="containsText" text="Riesgo Bajo">
      <formula>NOT(ISERROR(SEARCH("Riesgo Bajo",S7)))</formula>
    </cfRule>
    <cfRule type="containsText" dxfId="62" priority="65" stopIfTrue="1" operator="containsText" text="Riesgo Alto">
      <formula>NOT(ISERROR(SEARCH("Riesgo Alto",S7)))</formula>
    </cfRule>
    <cfRule type="containsText" dxfId="61" priority="66" stopIfTrue="1" operator="containsText" text="Riesgo Extremo">
      <formula>NOT(ISERROR(SEARCH("Riesgo Extremo",S7)))</formula>
    </cfRule>
  </conditionalFormatting>
  <conditionalFormatting sqref="S7">
    <cfRule type="containsText" dxfId="60" priority="61" stopIfTrue="1" operator="containsText" text="Riesgo Extremo">
      <formula>NOT(ISERROR(SEARCH("Riesgo Extremo",S7)))</formula>
    </cfRule>
  </conditionalFormatting>
  <conditionalFormatting sqref="P8">
    <cfRule type="containsText" dxfId="59" priority="56" stopIfTrue="1" operator="containsText" text="Riesgo Alto">
      <formula>NOT(ISERROR(SEARCH("Riesgo Alto",P8)))</formula>
    </cfRule>
    <cfRule type="containsText" dxfId="58" priority="57" stopIfTrue="1" operator="containsText" text="Riesgo Moderado">
      <formula>NOT(ISERROR(SEARCH("Riesgo Moderado",P8)))</formula>
    </cfRule>
    <cfRule type="containsText" dxfId="57" priority="58" stopIfTrue="1" operator="containsText" text="Riesgo Bajo">
      <formula>NOT(ISERROR(SEARCH("Riesgo Bajo",P8)))</formula>
    </cfRule>
    <cfRule type="containsText" dxfId="56" priority="59" stopIfTrue="1" operator="containsText" text="Riesgo Alto">
      <formula>NOT(ISERROR(SEARCH("Riesgo Alto",P8)))</formula>
    </cfRule>
    <cfRule type="containsText" dxfId="55" priority="60" stopIfTrue="1" operator="containsText" text="Riesgo Extremo">
      <formula>NOT(ISERROR(SEARCH("Riesgo Extremo",P8)))</formula>
    </cfRule>
  </conditionalFormatting>
  <conditionalFormatting sqref="P8">
    <cfRule type="containsText" dxfId="54" priority="55" stopIfTrue="1" operator="containsText" text="Riesgo Extremo">
      <formula>NOT(ISERROR(SEARCH("Riesgo Extremo",P8)))</formula>
    </cfRule>
  </conditionalFormatting>
  <conditionalFormatting sqref="S8">
    <cfRule type="containsText" dxfId="53" priority="50" stopIfTrue="1" operator="containsText" text="Riesgo Alto">
      <formula>NOT(ISERROR(SEARCH("Riesgo Alto",S8)))</formula>
    </cfRule>
    <cfRule type="containsText" dxfId="52" priority="51" stopIfTrue="1" operator="containsText" text="Riesgo Moderado">
      <formula>NOT(ISERROR(SEARCH("Riesgo Moderado",S8)))</formula>
    </cfRule>
    <cfRule type="containsText" dxfId="51" priority="52" stopIfTrue="1" operator="containsText" text="Riesgo Bajo">
      <formula>NOT(ISERROR(SEARCH("Riesgo Bajo",S8)))</formula>
    </cfRule>
    <cfRule type="containsText" dxfId="50" priority="53" stopIfTrue="1" operator="containsText" text="Riesgo Alto">
      <formula>NOT(ISERROR(SEARCH("Riesgo Alto",S8)))</formula>
    </cfRule>
    <cfRule type="containsText" dxfId="49" priority="54" stopIfTrue="1" operator="containsText" text="Riesgo Extremo">
      <formula>NOT(ISERROR(SEARCH("Riesgo Extremo",S8)))</formula>
    </cfRule>
  </conditionalFormatting>
  <conditionalFormatting sqref="S8">
    <cfRule type="containsText" dxfId="48" priority="49" stopIfTrue="1" operator="containsText" text="Riesgo Extremo">
      <formula>NOT(ISERROR(SEARCH("Riesgo Extremo",S8)))</formula>
    </cfRule>
  </conditionalFormatting>
  <conditionalFormatting sqref="P10">
    <cfRule type="containsText" dxfId="47" priority="44" stopIfTrue="1" operator="containsText" text="Riesgo Alto">
      <formula>NOT(ISERROR(SEARCH("Riesgo Alto",P10)))</formula>
    </cfRule>
    <cfRule type="containsText" dxfId="46" priority="45" stopIfTrue="1" operator="containsText" text="Riesgo Moderado">
      <formula>NOT(ISERROR(SEARCH("Riesgo Moderado",P10)))</formula>
    </cfRule>
    <cfRule type="containsText" dxfId="45" priority="46" stopIfTrue="1" operator="containsText" text="Riesgo Bajo">
      <formula>NOT(ISERROR(SEARCH("Riesgo Bajo",P10)))</formula>
    </cfRule>
    <cfRule type="containsText" dxfId="44" priority="47" stopIfTrue="1" operator="containsText" text="Riesgo Alto">
      <formula>NOT(ISERROR(SEARCH("Riesgo Alto",P10)))</formula>
    </cfRule>
    <cfRule type="containsText" dxfId="43" priority="48" stopIfTrue="1" operator="containsText" text="Riesgo Extremo">
      <formula>NOT(ISERROR(SEARCH("Riesgo Extremo",P10)))</formula>
    </cfRule>
  </conditionalFormatting>
  <conditionalFormatting sqref="P10">
    <cfRule type="containsText" dxfId="42" priority="43" stopIfTrue="1" operator="containsText" text="Riesgo Extremo">
      <formula>NOT(ISERROR(SEARCH("Riesgo Extremo",P10)))</formula>
    </cfRule>
  </conditionalFormatting>
  <conditionalFormatting sqref="S10">
    <cfRule type="containsText" dxfId="41" priority="38" stopIfTrue="1" operator="containsText" text="Riesgo Alto">
      <formula>NOT(ISERROR(SEARCH("Riesgo Alto",S10)))</formula>
    </cfRule>
    <cfRule type="containsText" dxfId="40" priority="39" stopIfTrue="1" operator="containsText" text="Riesgo Moderado">
      <formula>NOT(ISERROR(SEARCH("Riesgo Moderado",S10)))</formula>
    </cfRule>
    <cfRule type="containsText" dxfId="39" priority="40" stopIfTrue="1" operator="containsText" text="Riesgo Bajo">
      <formula>NOT(ISERROR(SEARCH("Riesgo Bajo",S10)))</formula>
    </cfRule>
    <cfRule type="containsText" dxfId="38" priority="41" stopIfTrue="1" operator="containsText" text="Riesgo Alto">
      <formula>NOT(ISERROR(SEARCH("Riesgo Alto",S10)))</formula>
    </cfRule>
    <cfRule type="containsText" dxfId="37" priority="42" stopIfTrue="1" operator="containsText" text="Riesgo Extremo">
      <formula>NOT(ISERROR(SEARCH("Riesgo Extremo",S10)))</formula>
    </cfRule>
  </conditionalFormatting>
  <conditionalFormatting sqref="S10">
    <cfRule type="containsText" dxfId="36" priority="37" stopIfTrue="1" operator="containsText" text="Riesgo Extremo">
      <formula>NOT(ISERROR(SEARCH("Riesgo Extremo",S10)))</formula>
    </cfRule>
  </conditionalFormatting>
  <conditionalFormatting sqref="P11">
    <cfRule type="containsText" dxfId="35" priority="32" stopIfTrue="1" operator="containsText" text="Riesgo Alto">
      <formula>NOT(ISERROR(SEARCH("Riesgo Alto",P11)))</formula>
    </cfRule>
    <cfRule type="containsText" dxfId="34" priority="33" stopIfTrue="1" operator="containsText" text="Riesgo Moderado">
      <formula>NOT(ISERROR(SEARCH("Riesgo Moderado",P11)))</formula>
    </cfRule>
    <cfRule type="containsText" dxfId="33" priority="34" stopIfTrue="1" operator="containsText" text="Riesgo Bajo">
      <formula>NOT(ISERROR(SEARCH("Riesgo Bajo",P11)))</formula>
    </cfRule>
    <cfRule type="containsText" dxfId="32" priority="35" stopIfTrue="1" operator="containsText" text="Riesgo Alto">
      <formula>NOT(ISERROR(SEARCH("Riesgo Alto",P11)))</formula>
    </cfRule>
    <cfRule type="containsText" dxfId="31" priority="36" stopIfTrue="1" operator="containsText" text="Riesgo Extremo">
      <formula>NOT(ISERROR(SEARCH("Riesgo Extremo",P11)))</formula>
    </cfRule>
  </conditionalFormatting>
  <conditionalFormatting sqref="P11">
    <cfRule type="containsText" dxfId="30" priority="31" stopIfTrue="1" operator="containsText" text="Riesgo Extremo">
      <formula>NOT(ISERROR(SEARCH("Riesgo Extremo",P11)))</formula>
    </cfRule>
  </conditionalFormatting>
  <conditionalFormatting sqref="S11">
    <cfRule type="containsText" dxfId="29" priority="25" stopIfTrue="1" operator="containsText" text="Riesgo Extremo">
      <formula>NOT(ISERROR(SEARCH("Riesgo Extremo",S11)))</formula>
    </cfRule>
  </conditionalFormatting>
  <conditionalFormatting sqref="S11">
    <cfRule type="containsText" dxfId="28" priority="26" stopIfTrue="1" operator="containsText" text="Riesgo Alto">
      <formula>NOT(ISERROR(SEARCH("Riesgo Alto",S11)))</formula>
    </cfRule>
    <cfRule type="containsText" dxfId="27" priority="27" stopIfTrue="1" operator="containsText" text="Riesgo Moderado">
      <formula>NOT(ISERROR(SEARCH("Riesgo Moderado",S11)))</formula>
    </cfRule>
    <cfRule type="containsText" dxfId="26" priority="28" stopIfTrue="1" operator="containsText" text="Riesgo Bajo">
      <formula>NOT(ISERROR(SEARCH("Riesgo Bajo",S11)))</formula>
    </cfRule>
    <cfRule type="containsText" dxfId="25" priority="29" stopIfTrue="1" operator="containsText" text="Riesgo Alto">
      <formula>NOT(ISERROR(SEARCH("Riesgo Alto",S11)))</formula>
    </cfRule>
    <cfRule type="containsText" dxfId="24" priority="30" stopIfTrue="1" operator="containsText" text="Riesgo Extremo">
      <formula>NOT(ISERROR(SEARCH("Riesgo Extremo",S11)))</formula>
    </cfRule>
  </conditionalFormatting>
  <conditionalFormatting sqref="S12">
    <cfRule type="containsText" dxfId="23" priority="13" stopIfTrue="1" operator="containsText" text="Riesgo Extremo">
      <formula>NOT(ISERROR(SEARCH("Riesgo Extremo",S12)))</formula>
    </cfRule>
  </conditionalFormatting>
  <conditionalFormatting sqref="P12">
    <cfRule type="containsText" dxfId="22" priority="20" stopIfTrue="1" operator="containsText" text="Riesgo Alto">
      <formula>NOT(ISERROR(SEARCH("Riesgo Alto",P12)))</formula>
    </cfRule>
    <cfRule type="containsText" dxfId="21" priority="21" stopIfTrue="1" operator="containsText" text="Riesgo Moderado">
      <formula>NOT(ISERROR(SEARCH("Riesgo Moderado",P12)))</formula>
    </cfRule>
    <cfRule type="containsText" dxfId="20" priority="22" stopIfTrue="1" operator="containsText" text="Riesgo Bajo">
      <formula>NOT(ISERROR(SEARCH("Riesgo Bajo",P12)))</formula>
    </cfRule>
    <cfRule type="containsText" dxfId="19" priority="23" stopIfTrue="1" operator="containsText" text="Riesgo Alto">
      <formula>NOT(ISERROR(SEARCH("Riesgo Alto",P12)))</formula>
    </cfRule>
    <cfRule type="containsText" dxfId="18" priority="24" stopIfTrue="1" operator="containsText" text="Riesgo Extremo">
      <formula>NOT(ISERROR(SEARCH("Riesgo Extremo",P12)))</formula>
    </cfRule>
  </conditionalFormatting>
  <conditionalFormatting sqref="P12">
    <cfRule type="containsText" dxfId="17" priority="19" stopIfTrue="1" operator="containsText" text="Riesgo Extremo">
      <formula>NOT(ISERROR(SEARCH("Riesgo Extremo",P12)))</formula>
    </cfRule>
  </conditionalFormatting>
  <conditionalFormatting sqref="S12">
    <cfRule type="containsText" dxfId="16" priority="14" stopIfTrue="1" operator="containsText" text="Riesgo Alto">
      <formula>NOT(ISERROR(SEARCH("Riesgo Alto",S12)))</formula>
    </cfRule>
    <cfRule type="containsText" dxfId="15" priority="15" stopIfTrue="1" operator="containsText" text="Riesgo Moderado">
      <formula>NOT(ISERROR(SEARCH("Riesgo Moderado",S12)))</formula>
    </cfRule>
    <cfRule type="containsText" dxfId="14" priority="16" stopIfTrue="1" operator="containsText" text="Riesgo Bajo">
      <formula>NOT(ISERROR(SEARCH("Riesgo Bajo",S12)))</formula>
    </cfRule>
    <cfRule type="containsText" dxfId="13" priority="17" stopIfTrue="1" operator="containsText" text="Riesgo Alto">
      <formula>NOT(ISERROR(SEARCH("Riesgo Alto",S12)))</formula>
    </cfRule>
    <cfRule type="containsText" dxfId="12" priority="18" stopIfTrue="1" operator="containsText" text="Riesgo Extremo">
      <formula>NOT(ISERROR(SEARCH("Riesgo Extremo",S12)))</formula>
    </cfRule>
  </conditionalFormatting>
  <conditionalFormatting sqref="P13">
    <cfRule type="containsText" dxfId="11" priority="8" stopIfTrue="1" operator="containsText" text="Riesgo Alto">
      <formula>NOT(ISERROR(SEARCH("Riesgo Alto",P13)))</formula>
    </cfRule>
    <cfRule type="containsText" dxfId="10" priority="9" stopIfTrue="1" operator="containsText" text="Riesgo Moderado">
      <formula>NOT(ISERROR(SEARCH("Riesgo Moderado",P13)))</formula>
    </cfRule>
    <cfRule type="containsText" dxfId="9" priority="10" stopIfTrue="1" operator="containsText" text="Riesgo Bajo">
      <formula>NOT(ISERROR(SEARCH("Riesgo Bajo",P13)))</formula>
    </cfRule>
    <cfRule type="containsText" dxfId="8" priority="11" stopIfTrue="1" operator="containsText" text="Riesgo Alto">
      <formula>NOT(ISERROR(SEARCH("Riesgo Alto",P13)))</formula>
    </cfRule>
    <cfRule type="containsText" dxfId="7" priority="12" stopIfTrue="1" operator="containsText" text="Riesgo Extremo">
      <formula>NOT(ISERROR(SEARCH("Riesgo Extremo",P13)))</formula>
    </cfRule>
  </conditionalFormatting>
  <conditionalFormatting sqref="P13">
    <cfRule type="containsText" dxfId="6" priority="7" stopIfTrue="1" operator="containsText" text="Riesgo Extremo">
      <formula>NOT(ISERROR(SEARCH("Riesgo Extremo",P13)))</formula>
    </cfRule>
  </conditionalFormatting>
  <conditionalFormatting sqref="S13">
    <cfRule type="containsText" dxfId="5" priority="2" stopIfTrue="1" operator="containsText" text="Riesgo Alto">
      <formula>NOT(ISERROR(SEARCH("Riesgo Alto",S13)))</formula>
    </cfRule>
    <cfRule type="containsText" dxfId="4" priority="3" stopIfTrue="1" operator="containsText" text="Riesgo Moderado">
      <formula>NOT(ISERROR(SEARCH("Riesgo Moderado",S13)))</formula>
    </cfRule>
    <cfRule type="containsText" dxfId="3" priority="4" stopIfTrue="1" operator="containsText" text="Riesgo Bajo">
      <formula>NOT(ISERROR(SEARCH("Riesgo Bajo",S13)))</formula>
    </cfRule>
    <cfRule type="containsText" dxfId="2" priority="5" stopIfTrue="1" operator="containsText" text="Riesgo Alto">
      <formula>NOT(ISERROR(SEARCH("Riesgo Alto",S13)))</formula>
    </cfRule>
    <cfRule type="containsText" dxfId="1" priority="6" stopIfTrue="1" operator="containsText" text="Riesgo Extremo">
      <formula>NOT(ISERROR(SEARCH("Riesgo Extremo",S13)))</formula>
    </cfRule>
  </conditionalFormatting>
  <conditionalFormatting sqref="S13">
    <cfRule type="containsText" dxfId="0" priority="1" stopIfTrue="1" operator="containsText" text="Riesgo Extremo">
      <formula>NOT(ISERROR(SEARCH("Riesgo Extremo",S13)))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EBF96723F62340A9793300A41BF33A" ma:contentTypeVersion="1" ma:contentTypeDescription="Crear nuevo documento." ma:contentTypeScope="" ma:versionID="da719682661190b1a1476684c3a2a148">
  <xsd:schema xmlns:xsd="http://www.w3.org/2001/XMLSchema" xmlns:xs="http://www.w3.org/2001/XMLSchema" xmlns:p="http://schemas.microsoft.com/office/2006/metadata/properties" xmlns:ns3="38539203-6527-4f6b-a926-0d0e280db43c" targetNamespace="http://schemas.microsoft.com/office/2006/metadata/properties" ma:root="true" ma:fieldsID="22fef9418de162277470e4bed60c939a" ns3:_="">
    <xsd:import namespace="38539203-6527-4f6b-a926-0d0e280db43c"/>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39203-6527-4f6b-a926-0d0e280db4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1E1AE7-9510-4914-845F-5891A6977883}">
  <ds:schemaRefs>
    <ds:schemaRef ds:uri="http://schemas.microsoft.com/office/2006/metadata/longProperties"/>
  </ds:schemaRefs>
</ds:datastoreItem>
</file>

<file path=customXml/itemProps2.xml><?xml version="1.0" encoding="utf-8"?>
<ds:datastoreItem xmlns:ds="http://schemas.openxmlformats.org/officeDocument/2006/customXml" ds:itemID="{06A7C8EA-3433-47AD-8A49-AFC87519CB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39203-6527-4f6b-a926-0d0e280db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E21CD7-4300-4877-9E92-BB354C3B04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8539203-6527-4f6b-a926-0d0e280db43c"/>
    <ds:schemaRef ds:uri="http://www.w3.org/XML/1998/namespace"/>
    <ds:schemaRef ds:uri="http://purl.org/dc/dcmitype/"/>
  </ds:schemaRefs>
</ds:datastoreItem>
</file>

<file path=customXml/itemProps4.xml><?xml version="1.0" encoding="utf-8"?>
<ds:datastoreItem xmlns:ds="http://schemas.openxmlformats.org/officeDocument/2006/customXml" ds:itemID="{4A488416-EF0E-4993-BA57-3288D1FB0E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22</vt:i4>
      </vt:variant>
    </vt:vector>
  </HeadingPairs>
  <TitlesOfParts>
    <vt:vector size="35" baseType="lpstr">
      <vt:lpstr>SEPG-F-056</vt:lpstr>
      <vt:lpstr>SEPG-F-057</vt:lpstr>
      <vt:lpstr>SEPG-F-058 </vt:lpstr>
      <vt:lpstr>SEPG-059</vt:lpstr>
      <vt:lpstr>SEPG-F-060</vt:lpstr>
      <vt:lpstr>SEPG-F-061</vt:lpstr>
      <vt:lpstr>EPG-F-062</vt:lpstr>
      <vt:lpstr>SEPG-F-030</vt:lpstr>
      <vt:lpstr>CAMBIOS 2014-2015</vt:lpstr>
      <vt:lpstr>CAMBIOS 2015 - 2016</vt:lpstr>
      <vt:lpstr>DB</vt:lpstr>
      <vt:lpstr>Hoja1</vt:lpstr>
      <vt:lpstr>Cambios2017-2016</vt:lpstr>
      <vt:lpstr>¿TIENE_HERRAMIENTA_PARA_EJERCER_EL_CONTROL?</vt:lpstr>
      <vt:lpstr>A</vt:lpstr>
      <vt:lpstr>'SEPG-F-030'!Área_de_impresión</vt:lpstr>
      <vt:lpstr>B</vt:lpstr>
      <vt:lpstr>CE</vt:lpstr>
      <vt:lpstr>EvidenciaSeguimiento</vt:lpstr>
      <vt:lpstr>EXISTENCONTROLES</vt:lpstr>
      <vt:lpstr>ExistenManuales</vt:lpstr>
      <vt:lpstr>FrecuenciaSeguim</vt:lpstr>
      <vt:lpstr>FrecuendiaSeguim</vt:lpstr>
      <vt:lpstr>HerramientaControl</vt:lpstr>
      <vt:lpstr>HerramientaEfectiva</vt:lpstr>
      <vt:lpstr>IMPACTO</vt:lpstr>
      <vt:lpstr>ManualesInstructivos</vt:lpstr>
      <vt:lpstr>OPCIONESDEMANEJO</vt:lpstr>
      <vt:lpstr>PROBABILIDAD</vt:lpstr>
      <vt:lpstr>ResponDefinidos</vt:lpstr>
      <vt:lpstr>TieneHerramientaControl1</vt:lpstr>
      <vt:lpstr>TIPODERIESGO</vt:lpstr>
      <vt:lpstr>'EPG-F-062'!Títulos_a_imprimir</vt:lpstr>
      <vt:lpstr>'SEPG-F-030'!Títulos_a_imprimir</vt:lpstr>
      <vt:lpstr>'SEPG-F-057'!Títulos_a_imprimir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Vanegas</dc:creator>
  <cp:lastModifiedBy>Cindy Marcela Forero Varela</cp:lastModifiedBy>
  <cp:lastPrinted>2016-12-28T16:10:09Z</cp:lastPrinted>
  <dcterms:created xsi:type="dcterms:W3CDTF">2007-05-23T11:34:18Z</dcterms:created>
  <dcterms:modified xsi:type="dcterms:W3CDTF">2017-04-21T21:35:58Z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ies>
</file>