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er\Desktop\temporal 2014\"/>
    </mc:Choice>
  </mc:AlternateContent>
  <xr:revisionPtr revIDLastSave="0" documentId="13_ncr:1_{A36AF5A1-8A1D-4B8B-B70E-576FCA726631}" xr6:coauthVersionLast="34" xr6:coauthVersionMax="34" xr10:uidLastSave="{00000000-0000-0000-0000-000000000000}"/>
  <bookViews>
    <workbookView xWindow="0" yWindow="0" windowWidth="28800" windowHeight="11625" xr2:uid="{00000000-000D-0000-FFFF-FFFF00000000}"/>
  </bookViews>
  <sheets>
    <sheet name=" Resumen Focos-objetivos" sheetId="1" r:id="rId1"/>
  </sheets>
  <externalReferences>
    <externalReference r:id="rId2"/>
  </externalReferences>
  <definedNames>
    <definedName name="Clasificación">[1]Hoja1!$B$6:$B$10</definedName>
    <definedName name="Foco">[1]Hoja1!$F$6:$F$9</definedName>
    <definedName name="objetivosdecalidad">[1]Hoja1!$J$6:$J$11</definedName>
    <definedName name="objetivosestrategicos">[1]Hoja1!$H$6:$H$29</definedName>
    <definedName name="politicaadministrativa">[1]Hoja1!$N$6:$N$10</definedName>
    <definedName name="regionalizacion">[1]Hoja1!$L$6:$L$39</definedName>
    <definedName name="Tipo">[1]Hoja1!$D$6:$D$10</definedName>
    <definedName name="tipoindicador">[1]Hoja1!$D$6:$D$11</definedName>
  </definedNames>
  <calcPr calcId="1790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1" i="1"/>
  <c r="I18" i="1"/>
  <c r="AK7" i="1"/>
  <c r="AJ28" i="1"/>
  <c r="AJ33" i="1"/>
  <c r="AI34" i="1"/>
  <c r="AI33" i="1"/>
  <c r="AI32" i="1"/>
  <c r="AI28" i="1"/>
  <c r="AJ16" i="1"/>
  <c r="AI27" i="1"/>
  <c r="AI25" i="1"/>
  <c r="AJ7" i="1" l="1"/>
  <c r="AI7" i="1"/>
  <c r="AG7" i="1"/>
  <c r="AF7" i="1"/>
  <c r="T7" i="1"/>
  <c r="U7" i="1" s="1"/>
  <c r="U33" i="1"/>
  <c r="T28" i="1"/>
  <c r="U28" i="1" s="1"/>
  <c r="U16" i="1"/>
  <c r="T25" i="1"/>
  <c r="P28" i="1"/>
  <c r="O28" i="1"/>
  <c r="N31" i="1"/>
  <c r="O25" i="1"/>
  <c r="P16" i="1" s="1"/>
  <c r="T18" i="1"/>
  <c r="T16" i="1"/>
  <c r="O27" i="1"/>
  <c r="O18" i="1"/>
  <c r="N18" i="1"/>
  <c r="N19" i="1"/>
  <c r="O16" i="1"/>
  <c r="I16" i="1"/>
  <c r="AI12" i="1"/>
  <c r="AI11" i="1"/>
  <c r="AH8" i="1"/>
  <c r="AH7" i="1"/>
  <c r="T14" i="1"/>
  <c r="T12" i="1"/>
  <c r="T11" i="1"/>
  <c r="J18" i="1"/>
  <c r="K16" i="1" s="1"/>
  <c r="J16" i="1"/>
  <c r="K7" i="1"/>
  <c r="J7" i="1"/>
  <c r="AC34" i="1" l="1"/>
  <c r="AD34" i="1" s="1"/>
  <c r="AC33" i="1"/>
  <c r="AD33" i="1" s="1"/>
  <c r="AE33" i="1" s="1"/>
  <c r="Y33" i="1"/>
  <c r="Z33" i="1" s="1"/>
  <c r="X34" i="1"/>
  <c r="Y34" i="1" s="1"/>
  <c r="X33" i="1"/>
  <c r="S33" i="1"/>
  <c r="T33" i="1" s="1"/>
  <c r="S34" i="1"/>
  <c r="T34" i="1" s="1"/>
  <c r="O34" i="1"/>
  <c r="H34" i="1"/>
  <c r="I34" i="1" s="1"/>
  <c r="J34" i="1" s="1"/>
  <c r="H33" i="1"/>
  <c r="I33" i="1" s="1"/>
  <c r="J33" i="1" s="1"/>
  <c r="H32" i="1"/>
  <c r="AC31" i="1"/>
  <c r="AC30" i="1"/>
  <c r="AD28" i="1" s="1"/>
  <c r="AE28" i="1" s="1"/>
  <c r="AC29" i="1"/>
  <c r="AC28" i="1"/>
  <c r="N28" i="1"/>
  <c r="AC17" i="1"/>
  <c r="AD16" i="1" s="1"/>
  <c r="AE16" i="1" s="1"/>
  <c r="AC16" i="1"/>
  <c r="Y25" i="1"/>
  <c r="N20" i="1"/>
  <c r="N16" i="1"/>
  <c r="G18" i="1"/>
  <c r="H18" i="1"/>
  <c r="H16" i="1"/>
  <c r="AC8" i="1"/>
  <c r="AC7" i="1"/>
  <c r="AD7" i="1" s="1"/>
  <c r="AE7" i="1" s="1"/>
  <c r="N15" i="1"/>
  <c r="N14" i="1"/>
  <c r="O14" i="1" s="1"/>
  <c r="S15" i="1"/>
  <c r="S14" i="1"/>
  <c r="S7" i="1"/>
  <c r="S8" i="1"/>
  <c r="N7" i="1"/>
  <c r="O7" i="1" s="1"/>
  <c r="N11" i="1"/>
  <c r="O11" i="1" s="1"/>
  <c r="P7" i="1" s="1"/>
  <c r="N10" i="1"/>
  <c r="N9" i="1"/>
  <c r="N8" i="1"/>
  <c r="H10" i="1"/>
  <c r="I10" i="1" s="1"/>
  <c r="H9" i="1"/>
  <c r="I9" i="1" s="1"/>
  <c r="H8" i="1"/>
  <c r="I8" i="1" s="1"/>
  <c r="H7" i="1"/>
  <c r="I7" i="1" s="1"/>
  <c r="AF8" i="1"/>
  <c r="AG8" i="1"/>
  <c r="AF9" i="1"/>
  <c r="AG9" i="1"/>
  <c r="AF10" i="1"/>
  <c r="AG10" i="1"/>
  <c r="AC9" i="1"/>
  <c r="AC10" i="1"/>
  <c r="X8" i="1"/>
  <c r="X9" i="1"/>
  <c r="X10" i="1"/>
  <c r="S9" i="1"/>
  <c r="S10" i="1"/>
  <c r="AC11" i="1"/>
  <c r="AD11" i="1" s="1"/>
  <c r="AC12" i="1"/>
  <c r="AD12" i="1" s="1"/>
  <c r="AC13" i="1"/>
  <c r="AC14" i="1"/>
  <c r="AD14" i="1" s="1"/>
  <c r="AC15" i="1"/>
  <c r="AC18" i="1"/>
  <c r="AC19" i="1"/>
  <c r="AC20" i="1"/>
  <c r="AC21" i="1"/>
  <c r="AC22" i="1"/>
  <c r="AC23" i="1"/>
  <c r="AC24" i="1"/>
  <c r="AC25" i="1"/>
  <c r="AD25" i="1" s="1"/>
  <c r="AC26" i="1"/>
  <c r="AC27" i="1"/>
  <c r="AD27" i="1" s="1"/>
  <c r="AC32" i="1"/>
  <c r="AD32" i="1" s="1"/>
  <c r="X11" i="1"/>
  <c r="Y11" i="1" s="1"/>
  <c r="X12" i="1"/>
  <c r="X13" i="1"/>
  <c r="X14" i="1"/>
  <c r="Y14" i="1" s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Y27" i="1" s="1"/>
  <c r="X28" i="1"/>
  <c r="Y28" i="1" s="1"/>
  <c r="Z28" i="1" s="1"/>
  <c r="X29" i="1"/>
  <c r="X30" i="1"/>
  <c r="X31" i="1"/>
  <c r="X32" i="1"/>
  <c r="Y32" i="1" s="1"/>
  <c r="X7" i="1"/>
  <c r="S11" i="1"/>
  <c r="S12" i="1"/>
  <c r="S13" i="1"/>
  <c r="S16" i="1"/>
  <c r="S17" i="1"/>
  <c r="S18" i="1"/>
  <c r="S19" i="1"/>
  <c r="S20" i="1"/>
  <c r="S24" i="1"/>
  <c r="S25" i="1"/>
  <c r="S26" i="1"/>
  <c r="S27" i="1"/>
  <c r="T27" i="1" s="1"/>
  <c r="S28" i="1"/>
  <c r="S30" i="1"/>
  <c r="S31" i="1"/>
  <c r="S32" i="1"/>
  <c r="T32" i="1" s="1"/>
  <c r="N12" i="1"/>
  <c r="O12" i="1" s="1"/>
  <c r="N13" i="1"/>
  <c r="N17" i="1"/>
  <c r="N25" i="1"/>
  <c r="N26" i="1"/>
  <c r="N27" i="1"/>
  <c r="N29" i="1"/>
  <c r="N30" i="1"/>
  <c r="N32" i="1"/>
  <c r="O32" i="1" s="1"/>
  <c r="N33" i="1"/>
  <c r="O33" i="1" s="1"/>
  <c r="P33" i="1" s="1"/>
  <c r="N34" i="1"/>
  <c r="K33" i="1" l="1"/>
  <c r="Y18" i="1"/>
  <c r="Y16" i="1"/>
  <c r="AD18" i="1"/>
  <c r="Y12" i="1"/>
  <c r="Y7" i="1"/>
  <c r="Z7" i="1" s="1"/>
  <c r="AH10" i="1"/>
  <c r="AH9" i="1"/>
  <c r="Z16" i="1" l="1"/>
  <c r="AG11" i="1"/>
  <c r="AF11" i="1"/>
  <c r="AH11" i="1" l="1"/>
  <c r="AG21" i="1"/>
  <c r="AF21" i="1"/>
  <c r="AF20" i="1"/>
  <c r="H20" i="1"/>
  <c r="AG20" i="1"/>
  <c r="AF19" i="1"/>
  <c r="AF18" i="1"/>
  <c r="AF13" i="1"/>
  <c r="AG12" i="1"/>
  <c r="AG13" i="1"/>
  <c r="AG14" i="1"/>
  <c r="AG15" i="1"/>
  <c r="AG16" i="1"/>
  <c r="AG17" i="1"/>
  <c r="AG18" i="1"/>
  <c r="AG19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F12" i="1"/>
  <c r="AF14" i="1"/>
  <c r="AF15" i="1"/>
  <c r="AF16" i="1"/>
  <c r="AF17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H11" i="1"/>
  <c r="I11" i="1" s="1"/>
  <c r="J11" i="1" s="1"/>
  <c r="AH28" i="1" l="1"/>
  <c r="AH14" i="1"/>
  <c r="AH33" i="1"/>
  <c r="AH32" i="1"/>
  <c r="AH29" i="1"/>
  <c r="AH17" i="1"/>
  <c r="AH27" i="1"/>
  <c r="AH26" i="1"/>
  <c r="AH34" i="1"/>
  <c r="AH31" i="1"/>
  <c r="AH25" i="1"/>
  <c r="AH19" i="1"/>
  <c r="AH20" i="1"/>
  <c r="AH30" i="1"/>
  <c r="AH24" i="1"/>
  <c r="AH18" i="1"/>
  <c r="AH16" i="1"/>
  <c r="H30" i="1"/>
  <c r="I30" i="1" s="1"/>
  <c r="AI16" i="1" l="1"/>
  <c r="AI18" i="1"/>
  <c r="H17" i="1"/>
  <c r="I17" i="1" s="1"/>
  <c r="AH12" i="1" l="1"/>
  <c r="H12" i="1"/>
  <c r="I12" i="1" s="1"/>
  <c r="H13" i="1"/>
  <c r="I13" i="1" s="1"/>
  <c r="H14" i="1"/>
  <c r="H15" i="1"/>
  <c r="I15" i="1" s="1"/>
  <c r="H19" i="1"/>
  <c r="I19" i="1" s="1"/>
  <c r="H22" i="1"/>
  <c r="H23" i="1"/>
  <c r="H24" i="1"/>
  <c r="H25" i="1"/>
  <c r="H26" i="1"/>
  <c r="H27" i="1"/>
  <c r="H28" i="1"/>
  <c r="I28" i="1" s="1"/>
  <c r="H29" i="1"/>
  <c r="I29" i="1" s="1"/>
  <c r="H31" i="1"/>
  <c r="I31" i="1" s="1"/>
  <c r="I32" i="1"/>
  <c r="J32" i="1" s="1"/>
  <c r="J28" i="1" l="1"/>
  <c r="K28" i="1" s="1"/>
  <c r="J12" i="1"/>
  <c r="AH15" i="1"/>
  <c r="AI14" i="1" s="1"/>
  <c r="AH13" i="1"/>
  <c r="I27" i="1"/>
  <c r="J27" i="1" s="1"/>
  <c r="I26" i="1"/>
  <c r="I25" i="1"/>
  <c r="I24" i="1"/>
  <c r="I14" i="1"/>
  <c r="J14" i="1" s="1"/>
  <c r="J25" i="1" l="1"/>
</calcChain>
</file>

<file path=xl/sharedStrings.xml><?xml version="1.0" encoding="utf-8"?>
<sst xmlns="http://schemas.openxmlformats.org/spreadsheetml/2006/main" count="141" uniqueCount="113">
  <si>
    <t xml:space="preserve"> </t>
  </si>
  <si>
    <t>AGENCIA NACIONAL DE INFRAESTRUCTURA</t>
  </si>
  <si>
    <t>RESUMEN POR FOCO-OBJETIVO ESTRATEGICO (%)</t>
  </si>
  <si>
    <t>Foco</t>
  </si>
  <si>
    <t>Objetivo Estratégico</t>
  </si>
  <si>
    <t>Dependencia</t>
  </si>
  <si>
    <t>ACTIVIDAD</t>
  </si>
  <si>
    <t>UNIDAD DE MEDIDA</t>
  </si>
  <si>
    <t>META AÑO</t>
  </si>
  <si>
    <t>Avance Meta Año</t>
  </si>
  <si>
    <t>Resultado actividad Año (%)</t>
  </si>
  <si>
    <t>Resultado Objetivo Año(%)</t>
  </si>
  <si>
    <t>Resultado Foco Año (%)</t>
  </si>
  <si>
    <t>Meta Trim 1</t>
  </si>
  <si>
    <t>Avance Trim 1</t>
  </si>
  <si>
    <t>Resultado actividad trimestre 1 (%)</t>
  </si>
  <si>
    <t>Resultado Objetivo Trimestre 1 (%)</t>
  </si>
  <si>
    <t>Resultado Foco Trimestre 1 (%)</t>
  </si>
  <si>
    <t>Meta Trim 2</t>
  </si>
  <si>
    <t>Avance Trim 2</t>
  </si>
  <si>
    <t>Resultado actividad trimestre 2 (%)</t>
  </si>
  <si>
    <t>Resultado Objetivo Trimestre 2 (%)</t>
  </si>
  <si>
    <t>Resultado Foco Trimestre 2 (%)</t>
  </si>
  <si>
    <t>Meta Trim 3</t>
  </si>
  <si>
    <t>Avance Trim 3</t>
  </si>
  <si>
    <t>Resultado actividad trimestre 3 (%)</t>
  </si>
  <si>
    <t>Resultado Objetivo Trimestre 3 (%)</t>
  </si>
  <si>
    <t>Resultado Foco Trimestre 3 (%)</t>
  </si>
  <si>
    <t>Meta Trim 4</t>
  </si>
  <si>
    <t>Avance Trim 4</t>
  </si>
  <si>
    <t>Resultado actividad trimestre 4 (%)</t>
  </si>
  <si>
    <t>Resultado Objetivo Trimestre 4 (%)</t>
  </si>
  <si>
    <t>Resultado Foco Trimestre 4 (%)</t>
  </si>
  <si>
    <t>Meta Trimestre acumulado</t>
  </si>
  <si>
    <t>Avance Trimestre acumulado</t>
  </si>
  <si>
    <t>Resultado Objetivo Trimestre acumulado(%)</t>
  </si>
  <si>
    <t>Resultado Foco Trimestre acumulado (%)</t>
  </si>
  <si>
    <t>Vice
Estructuración</t>
  </si>
  <si>
    <t>Presidencia</t>
  </si>
  <si>
    <t>Vice Planeación</t>
  </si>
  <si>
    <t xml:space="preserve">2.1. Gestionar adecuadamente la etapa de pre-construcción de los proyectos para su terminación oportuna, garantizando el uso eficiente de recursos. </t>
  </si>
  <si>
    <t>Vice Gestión Contractual</t>
  </si>
  <si>
    <t>Oficina de Comunicaciones</t>
  </si>
  <si>
    <t>Resultado actividad Trimestre acumulado (%)</t>
  </si>
  <si>
    <t>PLANEACIÓN ESTRATÉGICA AÑO 2018</t>
  </si>
  <si>
    <t>Foco 1. Desarrollar infraestructura de transporte</t>
  </si>
  <si>
    <t>Foco 2. Gestionar el desarrollo adecuado de los contratos de concesión en ejecución</t>
  </si>
  <si>
    <t>Foco 3.  Generar confianza en los ciudadanos, estado, inversionistas, y usuarios de la infraestructura</t>
  </si>
  <si>
    <t>Foco 4. Fortalecer la gestión institucional</t>
  </si>
  <si>
    <t>1.1.Estructurar y adjudicar proyectos de INICIATIVA PÚBLICA</t>
  </si>
  <si>
    <t>Estructurar los proyectos Ruta del Sol I, Nueva Malla Víal del Valle del Cauca y Puerto Salgar - San Roque</t>
  </si>
  <si>
    <t>Estructurar la operación y mantenimiento de los aeropuertos a entregar por la AEROCIVIL</t>
  </si>
  <si>
    <t>Finalizar la estructuración del Aeropuerto El Dorado II</t>
  </si>
  <si>
    <t>Estructurar el CAEB Complejo de Actividades Económicas de Buenaventura</t>
  </si>
  <si>
    <t>Proyecto</t>
  </si>
  <si>
    <t>1.2. Aprobar y Adjudicar proyectos de INICIATIVA PRIVADA</t>
  </si>
  <si>
    <t>Adjudicar 2 proyectos bajo el esquema 4G (ALO Sur y Accesos Norte II)</t>
  </si>
  <si>
    <t>1.3.Desarrollar e Implementar el PMT</t>
  </si>
  <si>
    <t>Elaborar convenios tipo para el desarrollo de acuerdos de infraestructura de accesos a las ciudades</t>
  </si>
  <si>
    <t>Elaborar un manual de especificaciones técnicas para la construcción de accesos urbanos</t>
  </si>
  <si>
    <t>Documento</t>
  </si>
  <si>
    <t>1.4. Generar nuevas fuentes de recursos propios para el desarrollo de los proyectos y operación de la ANI</t>
  </si>
  <si>
    <t>Evaluar la viabilidad de la creación de un fondo que permita el uso del valor residual de concesiones como fuente de pago para futuros proyectos  de infraestructura</t>
  </si>
  <si>
    <t>Explorar otras fuentes de financiación para el desarrollo de proyectos (Obras por valorización)</t>
  </si>
  <si>
    <t>Vicepresidencia de Gestión Contractual</t>
  </si>
  <si>
    <t>Suscribir actas de inicio de construcción de proyectos 4G ( Bmanga -Pamplona, Accesos Norte 1)</t>
  </si>
  <si>
    <t>Vicepresidencia Ejecutiva</t>
  </si>
  <si>
    <t>Suscribir actas de inicio de construcción de proyectos 4G (Puerta del Hierro,  Cúcuta - Pamplona, Tercer Carril,  Pacífico I y Mulaló - Loboguerrero)</t>
  </si>
  <si>
    <t>Acta</t>
  </si>
  <si>
    <t>2.2 Garantizar la ejecución de obras y planes de inversión</t>
  </si>
  <si>
    <r>
      <t xml:space="preserve">Construir nuevos Kilómetros de Calzada - </t>
    </r>
    <r>
      <rPr>
        <b/>
        <sz val="10"/>
        <color indexed="8"/>
        <rFont val="Arial Narrow"/>
        <family val="2"/>
      </rPr>
      <t>Vicepresidencia Ejecutiva</t>
    </r>
  </si>
  <si>
    <r>
      <t>Mejorar y rehabilitar vías concesionadas  -</t>
    </r>
    <r>
      <rPr>
        <b/>
        <sz val="10"/>
        <color indexed="8"/>
        <rFont val="Arial Narrow"/>
        <family val="2"/>
      </rPr>
      <t xml:space="preserve"> Vicepresidencia de Gestión Contractual</t>
    </r>
  </si>
  <si>
    <r>
      <t xml:space="preserve">Ejecutar inversión privada </t>
    </r>
    <r>
      <rPr>
        <b/>
        <sz val="10"/>
        <color indexed="8"/>
        <rFont val="Arial Narrow"/>
        <family val="2"/>
      </rPr>
      <t xml:space="preserve"> Vicepresidencia Ejecutiva </t>
    </r>
    <r>
      <rPr>
        <sz val="10"/>
        <color indexed="8"/>
        <rFont val="Arial Narrow"/>
        <family val="2"/>
      </rPr>
      <t>- Proyectos modo carretero</t>
    </r>
  </si>
  <si>
    <r>
      <t xml:space="preserve">Ejecutar inversión privada </t>
    </r>
    <r>
      <rPr>
        <b/>
        <sz val="10"/>
        <color indexed="8"/>
        <rFont val="Arial Narrow"/>
        <family val="2"/>
      </rPr>
      <t>Vicepresidencia de Gestión Contractual</t>
    </r>
    <r>
      <rPr>
        <sz val="10"/>
        <color indexed="8"/>
        <rFont val="Arial Narrow"/>
        <family val="2"/>
      </rPr>
      <t xml:space="preserve"> - Proyectos modo carretero</t>
    </r>
  </si>
  <si>
    <t>Ejecutar inversión privada - Proyectos otros modos</t>
  </si>
  <si>
    <t>Poner en servicio la infraestructura aeroportuaria (Aeropuerto de Bmanga, Aeropuerto de Quibdó, Calles de Salida CODAD, Terminal de carga de Rionegro, Edificio Administrativo Bquilla)</t>
  </si>
  <si>
    <t>Km</t>
  </si>
  <si>
    <t>1,5 billones $</t>
  </si>
  <si>
    <t>6,5 billones $</t>
  </si>
  <si>
    <t>billones $</t>
  </si>
  <si>
    <t>Unidad</t>
  </si>
  <si>
    <r>
      <t xml:space="preserve">Construir nuevos Kilómetros de Calzada - </t>
    </r>
    <r>
      <rPr>
        <sz val="10"/>
        <color indexed="8"/>
        <rFont val="Arial Narrow"/>
        <family val="2"/>
      </rPr>
      <t>Vicepresidencia de Gestión Contractual</t>
    </r>
  </si>
  <si>
    <t xml:space="preserve">Vice Gestión Contractual </t>
  </si>
  <si>
    <t>Vice  Ejecutiva</t>
  </si>
  <si>
    <t>Vice Gestión Contractua</t>
  </si>
  <si>
    <t>Vice Ejecutiva</t>
  </si>
  <si>
    <t>2.3 Desarrollar e implementar herramientas, metodologías y sistemas para el control y seguimiento integral y eficiente de los proyectos</t>
  </si>
  <si>
    <t>Implementar la primera fase de la plataforma Super Visor</t>
  </si>
  <si>
    <t>Fase</t>
  </si>
  <si>
    <t>Monitorear y hacer seguimiento a los proyectos a través de PINES</t>
  </si>
  <si>
    <t>informe</t>
  </si>
  <si>
    <t>2.4.Fortalecer estrategias y herramientas que garanticen una adecuada gestión de riesgos de la entidads</t>
  </si>
  <si>
    <t xml:space="preserve">Integrar los riesgos institucionales al sistema de gestión de calidad  </t>
  </si>
  <si>
    <t>3.1. Fortalecer las estrategias y herramientas que garanticen transparencia y confiabilidad en todas las gestiones de la entidad</t>
  </si>
  <si>
    <t>Vicepresidencia Adminsitrativa y Financiera</t>
  </si>
  <si>
    <t xml:space="preserve">Fortalecer la cultura de la transparencia a través del diseño e implementación de herramientas que permitan la adopción de la política institucional de transparencia
</t>
  </si>
  <si>
    <t>Campaña</t>
  </si>
  <si>
    <t>Vicepresidencia Administrativa y Financiera</t>
  </si>
  <si>
    <t>Fortalecer la cultura de la transparencia a través de la divulgación de información actualizada de los proyectos en la página web (Infraestructura abierta)</t>
  </si>
  <si>
    <t>Página</t>
  </si>
  <si>
    <t>Formular el esquema de Gobierno Corporativo de la Agencia</t>
  </si>
  <si>
    <t>Divulgar avances y logros a públicos de interés (Gremios, Gobierno, etc)</t>
  </si>
  <si>
    <t>Eventos</t>
  </si>
  <si>
    <t>3.2. Mantener una comunicación, interacción y gestión efectiva con las demás Entidades Públicas</t>
  </si>
  <si>
    <t>Contribuir y acompañar las diferentes propuestas de reglamentación de la Ley 1882 de 2018 (Ley de Infraestructura)</t>
  </si>
  <si>
    <t>4.1 Promover la administración digital de la ANI</t>
  </si>
  <si>
    <t>Implementar el manejo en línea de situaciones administrativas laborales</t>
  </si>
  <si>
    <t>trámite</t>
  </si>
  <si>
    <t>4,2 Fortalecer y mantener el Sistema Integrado de Gestión</t>
  </si>
  <si>
    <t>Certificar a la Entidad en la Norma ISO 9001:2015</t>
  </si>
  <si>
    <t>Certificado</t>
  </si>
  <si>
    <t>Resultado-Promedio ANI (%)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</si>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</sst>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20"/>
      <color theme="1"/>
      <name val="Calibri"/>
      <family val="2"/>
      <scheme val="minor"/>
    </font>
    <font>
      <b/>
      <sz val="16"/>
      <color theme="0"/>
      <name val="Arial Narrow"/>
      <family val="2"/>
    </font>
    <font>
      <b/>
      <sz val="16"/>
      <name val="Arial Narrow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37" fontId="6" fillId="0" borderId="44" xfId="0" applyNumberFormat="1" applyFont="1" applyFill="1" applyBorder="1" applyAlignment="1">
      <alignment horizontal="center" vertical="center"/>
    </xf>
    <xf numFmtId="4" fontId="7" fillId="0" borderId="42" xfId="1" applyNumberFormat="1" applyFont="1" applyFill="1" applyBorder="1" applyAlignment="1">
      <alignment horizontal="center" vertical="center"/>
    </xf>
    <xf numFmtId="37" fontId="6" fillId="0" borderId="4" xfId="0" applyNumberFormat="1" applyFont="1" applyFill="1" applyBorder="1" applyAlignment="1">
      <alignment horizontal="center" vertical="center"/>
    </xf>
    <xf numFmtId="37" fontId="6" fillId="4" borderId="5" xfId="0" applyNumberFormat="1" applyFont="1" applyFill="1" applyBorder="1" applyAlignment="1">
      <alignment horizontal="center" vertical="center"/>
    </xf>
    <xf numFmtId="37" fontId="6" fillId="5" borderId="43" xfId="0" applyNumberFormat="1" applyFont="1" applyFill="1" applyBorder="1" applyAlignment="1">
      <alignment horizontal="center" vertical="center"/>
    </xf>
    <xf numFmtId="4" fontId="7" fillId="0" borderId="5" xfId="1" applyNumberFormat="1" applyFont="1" applyFill="1" applyBorder="1" applyAlignment="1">
      <alignment horizontal="center" vertical="center"/>
    </xf>
    <xf numFmtId="37" fontId="6" fillId="0" borderId="41" xfId="0" applyNumberFormat="1" applyFont="1" applyFill="1" applyBorder="1" applyAlignment="1">
      <alignment horizontal="center" vertical="center"/>
    </xf>
    <xf numFmtId="37" fontId="6" fillId="6" borderId="43" xfId="0" applyNumberFormat="1" applyFont="1" applyFill="1" applyBorder="1" applyAlignment="1">
      <alignment horizontal="center" vertical="center"/>
    </xf>
    <xf numFmtId="37" fontId="9" fillId="7" borderId="43" xfId="0" applyNumberFormat="1" applyFont="1" applyFill="1" applyBorder="1" applyAlignment="1">
      <alignment horizontal="center" vertical="center"/>
    </xf>
    <xf numFmtId="37" fontId="6" fillId="0" borderId="5" xfId="0" applyNumberFormat="1" applyFont="1" applyFill="1" applyBorder="1" applyAlignment="1">
      <alignment horizontal="center" vertical="center" wrapText="1"/>
    </xf>
    <xf numFmtId="37" fontId="6" fillId="0" borderId="5" xfId="0" applyNumberFormat="1" applyFont="1" applyFill="1" applyBorder="1" applyAlignment="1">
      <alignment horizontal="center" vertical="center"/>
    </xf>
    <xf numFmtId="3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10" borderId="11" xfId="0" applyFont="1" applyFill="1" applyBorder="1" applyAlignment="1">
      <alignment horizontal="center" vertical="center" wrapText="1"/>
    </xf>
    <xf numFmtId="37" fontId="6" fillId="10" borderId="45" xfId="0" applyNumberFormat="1" applyFont="1" applyFill="1" applyBorder="1" applyAlignment="1">
      <alignment horizontal="center" vertical="center" wrapText="1"/>
    </xf>
    <xf numFmtId="37" fontId="6" fillId="0" borderId="10" xfId="0" applyNumberFormat="1" applyFont="1" applyFill="1" applyBorder="1" applyAlignment="1">
      <alignment horizontal="center" vertical="center"/>
    </xf>
    <xf numFmtId="4" fontId="7" fillId="0" borderId="11" xfId="1" applyNumberFormat="1" applyFont="1" applyFill="1" applyBorder="1" applyAlignment="1">
      <alignment horizontal="center" vertical="center"/>
    </xf>
    <xf numFmtId="4" fontId="7" fillId="0" borderId="12" xfId="1" applyNumberFormat="1" applyFont="1" applyFill="1" applyBorder="1" applyAlignment="1">
      <alignment horizontal="center" vertical="center"/>
    </xf>
    <xf numFmtId="4" fontId="7" fillId="0" borderId="3" xfId="1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37" fontId="6" fillId="0" borderId="46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4" borderId="22" xfId="0" applyNumberFormat="1" applyFont="1" applyFill="1" applyBorder="1" applyAlignment="1">
      <alignment horizontal="center" vertical="center"/>
    </xf>
    <xf numFmtId="37" fontId="6" fillId="5" borderId="25" xfId="0" applyNumberFormat="1" applyFont="1" applyFill="1" applyBorder="1" applyAlignment="1">
      <alignment horizontal="center" vertical="center"/>
    </xf>
    <xf numFmtId="37" fontId="6" fillId="6" borderId="25" xfId="0" applyNumberFormat="1" applyFont="1" applyFill="1" applyBorder="1" applyAlignment="1">
      <alignment horizontal="center" vertical="center"/>
    </xf>
    <xf numFmtId="37" fontId="9" fillId="7" borderId="25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37" fontId="6" fillId="0" borderId="27" xfId="0" applyNumberFormat="1" applyFont="1" applyFill="1" applyBorder="1" applyAlignment="1">
      <alignment horizontal="center" vertical="center"/>
    </xf>
    <xf numFmtId="37" fontId="6" fillId="4" borderId="16" xfId="0" applyNumberFormat="1" applyFont="1" applyFill="1" applyBorder="1" applyAlignment="1">
      <alignment horizontal="center" vertical="center"/>
    </xf>
    <xf numFmtId="37" fontId="6" fillId="5" borderId="29" xfId="0" applyNumberFormat="1" applyFont="1" applyFill="1" applyBorder="1" applyAlignment="1">
      <alignment horizontal="center" vertical="center"/>
    </xf>
    <xf numFmtId="37" fontId="6" fillId="6" borderId="29" xfId="0" applyNumberFormat="1" applyFont="1" applyFill="1" applyBorder="1" applyAlignment="1">
      <alignment horizontal="center" vertical="center"/>
    </xf>
    <xf numFmtId="37" fontId="9" fillId="7" borderId="29" xfId="0" applyNumberFormat="1" applyFont="1" applyFill="1" applyBorder="1" applyAlignment="1">
      <alignment horizontal="center" vertical="center"/>
    </xf>
    <xf numFmtId="37" fontId="6" fillId="0" borderId="30" xfId="0" applyNumberFormat="1" applyFont="1" applyFill="1" applyBorder="1" applyAlignment="1">
      <alignment horizontal="center" vertical="center"/>
    </xf>
    <xf numFmtId="37" fontId="6" fillId="4" borderId="15" xfId="0" applyNumberFormat="1" applyFont="1" applyFill="1" applyBorder="1" applyAlignment="1">
      <alignment horizontal="center" vertical="center"/>
    </xf>
    <xf numFmtId="37" fontId="6" fillId="5" borderId="32" xfId="0" applyNumberFormat="1" applyFont="1" applyFill="1" applyBorder="1" applyAlignment="1">
      <alignment horizontal="center" vertical="center"/>
    </xf>
    <xf numFmtId="37" fontId="6" fillId="6" borderId="32" xfId="0" applyNumberFormat="1" applyFont="1" applyFill="1" applyBorder="1" applyAlignment="1">
      <alignment horizontal="center" vertical="center"/>
    </xf>
    <xf numFmtId="37" fontId="9" fillId="7" borderId="32" xfId="0" applyNumberFormat="1" applyFont="1" applyFill="1" applyBorder="1" applyAlignment="1">
      <alignment horizontal="center" vertical="center"/>
    </xf>
    <xf numFmtId="4" fontId="8" fillId="0" borderId="11" xfId="1" applyNumberFormat="1" applyFont="1" applyFill="1" applyBorder="1" applyAlignment="1">
      <alignment horizontal="center" vertical="center"/>
    </xf>
    <xf numFmtId="4" fontId="8" fillId="0" borderId="12" xfId="1" applyNumberFormat="1" applyFont="1" applyFill="1" applyBorder="1" applyAlignment="1">
      <alignment horizontal="center" vertical="center"/>
    </xf>
    <xf numFmtId="37" fontId="6" fillId="6" borderId="19" xfId="0" applyNumberFormat="1" applyFont="1" applyFill="1" applyBorder="1" applyAlignment="1">
      <alignment horizontal="center" vertical="center"/>
    </xf>
    <xf numFmtId="37" fontId="9" fillId="7" borderId="19" xfId="0" applyNumberFormat="1" applyFont="1" applyFill="1" applyBorder="1" applyAlignment="1">
      <alignment horizontal="center" vertical="center"/>
    </xf>
    <xf numFmtId="37" fontId="6" fillId="0" borderId="47" xfId="0" applyNumberFormat="1" applyFont="1" applyFill="1" applyBorder="1" applyAlignment="1">
      <alignment horizontal="center" vertical="center"/>
    </xf>
    <xf numFmtId="0" fontId="6" fillId="10" borderId="22" xfId="0" applyFont="1" applyFill="1" applyBorder="1" applyAlignment="1">
      <alignment horizontal="center" vertical="center" wrapText="1"/>
    </xf>
    <xf numFmtId="37" fontId="6" fillId="10" borderId="44" xfId="0" applyNumberFormat="1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 wrapText="1"/>
    </xf>
    <xf numFmtId="37" fontId="6" fillId="10" borderId="48" xfId="0" applyNumberFormat="1" applyFont="1" applyFill="1" applyBorder="1" applyAlignment="1">
      <alignment horizontal="center" vertical="center"/>
    </xf>
    <xf numFmtId="37" fontId="6" fillId="0" borderId="49" xfId="0" applyNumberFormat="1" applyFont="1" applyFill="1" applyBorder="1" applyAlignment="1">
      <alignment horizontal="center" vertical="center"/>
    </xf>
    <xf numFmtId="4" fontId="8" fillId="0" borderId="3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39" fontId="6" fillId="5" borderId="25" xfId="0" applyNumberFormat="1" applyFont="1" applyFill="1" applyBorder="1" applyAlignment="1">
      <alignment horizontal="center" vertical="center"/>
    </xf>
    <xf numFmtId="39" fontId="6" fillId="6" borderId="25" xfId="0" applyNumberFormat="1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 wrapText="1"/>
    </xf>
    <xf numFmtId="37" fontId="6" fillId="10" borderId="46" xfId="0" applyNumberFormat="1" applyFont="1" applyFill="1" applyBorder="1" applyAlignment="1">
      <alignment horizontal="center" vertical="center"/>
    </xf>
    <xf numFmtId="39" fontId="6" fillId="0" borderId="16" xfId="0" applyNumberFormat="1" applyFont="1" applyFill="1" applyBorder="1" applyAlignment="1">
      <alignment horizontal="center" vertical="center"/>
    </xf>
    <xf numFmtId="37" fontId="6" fillId="4" borderId="25" xfId="0" applyNumberFormat="1" applyFont="1" applyFill="1" applyBorder="1" applyAlignment="1">
      <alignment horizontal="center" vertical="center"/>
    </xf>
    <xf numFmtId="37" fontId="6" fillId="4" borderId="29" xfId="0" applyNumberFormat="1" applyFont="1" applyFill="1" applyBorder="1" applyAlignment="1">
      <alignment horizontal="center" vertical="center"/>
    </xf>
    <xf numFmtId="37" fontId="6" fillId="4" borderId="1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9" borderId="11" xfId="0" applyFont="1" applyFill="1" applyBorder="1" applyAlignment="1">
      <alignment horizontal="justify" vertical="center" wrapText="1"/>
    </xf>
    <xf numFmtId="0" fontId="6" fillId="10" borderId="10" xfId="0" applyFont="1" applyFill="1" applyBorder="1" applyAlignment="1">
      <alignment horizontal="justify" vertical="center" wrapText="1"/>
    </xf>
    <xf numFmtId="0" fontId="6" fillId="10" borderId="11" xfId="0" applyFont="1" applyFill="1" applyBorder="1" applyAlignment="1">
      <alignment horizontal="justify" vertical="center" wrapText="1"/>
    </xf>
    <xf numFmtId="0" fontId="6" fillId="9" borderId="22" xfId="0" applyFont="1" applyFill="1" applyBorder="1" applyAlignment="1">
      <alignment horizontal="justify" vertical="center" wrapText="1"/>
    </xf>
    <xf numFmtId="0" fontId="6" fillId="10" borderId="22" xfId="0" applyFont="1" applyFill="1" applyBorder="1" applyAlignment="1">
      <alignment horizontal="justify" vertical="center" wrapText="1"/>
    </xf>
    <xf numFmtId="0" fontId="6" fillId="10" borderId="15" xfId="0" applyFont="1" applyFill="1" applyBorder="1" applyAlignment="1">
      <alignment horizontal="justify" vertical="center" wrapText="1"/>
    </xf>
    <xf numFmtId="0" fontId="6" fillId="10" borderId="16" xfId="0" applyFont="1" applyFill="1" applyBorder="1" applyAlignment="1">
      <alignment horizontal="justify" vertical="center" wrapText="1"/>
    </xf>
    <xf numFmtId="0" fontId="6" fillId="9" borderId="22" xfId="0" applyFont="1" applyFill="1" applyBorder="1" applyAlignment="1">
      <alignment vertical="center" wrapText="1"/>
    </xf>
    <xf numFmtId="0" fontId="6" fillId="10" borderId="22" xfId="0" applyFont="1" applyFill="1" applyBorder="1" applyAlignment="1">
      <alignment vertical="top" wrapText="1"/>
    </xf>
    <xf numFmtId="0" fontId="6" fillId="9" borderId="41" xfId="0" applyFont="1" applyFill="1" applyBorder="1" applyAlignment="1">
      <alignment horizontal="justify" vertical="center" wrapText="1"/>
    </xf>
    <xf numFmtId="0" fontId="6" fillId="9" borderId="39" xfId="0" applyFont="1" applyFill="1" applyBorder="1" applyAlignment="1">
      <alignment vertical="center" wrapText="1"/>
    </xf>
    <xf numFmtId="0" fontId="6" fillId="10" borderId="11" xfId="0" applyFont="1" applyFill="1" applyBorder="1" applyAlignment="1">
      <alignment vertical="center" wrapText="1"/>
    </xf>
    <xf numFmtId="39" fontId="9" fillId="7" borderId="25" xfId="0" applyNumberFormat="1" applyFont="1" applyFill="1" applyBorder="1" applyAlignment="1">
      <alignment horizontal="center" vertical="center"/>
    </xf>
    <xf numFmtId="39" fontId="6" fillId="0" borderId="5" xfId="0" applyNumberFormat="1" applyFont="1" applyFill="1" applyBorder="1" applyAlignment="1">
      <alignment horizontal="center" vertical="center" wrapText="1"/>
    </xf>
    <xf numFmtId="39" fontId="6" fillId="0" borderId="5" xfId="0" applyNumberFormat="1" applyFont="1" applyFill="1" applyBorder="1" applyAlignment="1">
      <alignment horizontal="center" vertical="center"/>
    </xf>
    <xf numFmtId="39" fontId="6" fillId="0" borderId="27" xfId="0" applyNumberFormat="1" applyFont="1" applyFill="1" applyBorder="1" applyAlignment="1">
      <alignment horizontal="center" vertical="center"/>
    </xf>
    <xf numFmtId="39" fontId="6" fillId="5" borderId="29" xfId="0" applyNumberFormat="1" applyFont="1" applyFill="1" applyBorder="1" applyAlignment="1">
      <alignment horizontal="center" vertical="center"/>
    </xf>
    <xf numFmtId="39" fontId="6" fillId="6" borderId="29" xfId="0" applyNumberFormat="1" applyFont="1" applyFill="1" applyBorder="1" applyAlignment="1">
      <alignment horizontal="center" vertical="center"/>
    </xf>
    <xf numFmtId="39" fontId="9" fillId="7" borderId="29" xfId="0" applyNumberFormat="1" applyFont="1" applyFill="1" applyBorder="1" applyAlignment="1">
      <alignment horizontal="center" vertical="center"/>
    </xf>
    <xf numFmtId="4" fontId="7" fillId="0" borderId="23" xfId="1" applyNumberFormat="1" applyFont="1" applyFill="1" applyBorder="1" applyAlignment="1">
      <alignment horizontal="center" vertical="center"/>
    </xf>
    <xf numFmtId="4" fontId="7" fillId="0" borderId="17" xfId="1" applyNumberFormat="1" applyFont="1" applyFill="1" applyBorder="1" applyAlignment="1">
      <alignment horizontal="center" vertical="center"/>
    </xf>
    <xf numFmtId="4" fontId="7" fillId="0" borderId="34" xfId="1" applyNumberFormat="1" applyFont="1" applyFill="1" applyBorder="1" applyAlignment="1">
      <alignment horizontal="center" vertical="center"/>
    </xf>
    <xf numFmtId="4" fontId="7" fillId="0" borderId="42" xfId="1" applyNumberFormat="1" applyFont="1" applyFill="1" applyBorder="1" applyAlignment="1">
      <alignment horizontal="center" vertical="center"/>
    </xf>
    <xf numFmtId="4" fontId="8" fillId="0" borderId="6" xfId="1" applyNumberFormat="1" applyFont="1" applyFill="1" applyBorder="1" applyAlignment="1">
      <alignment horizontal="center" vertical="center"/>
    </xf>
    <xf numFmtId="4" fontId="10" fillId="0" borderId="26" xfId="1" applyNumberFormat="1" applyFont="1" applyFill="1" applyBorder="1" applyAlignment="1">
      <alignment horizontal="center" vertical="center"/>
    </xf>
    <xf numFmtId="4" fontId="10" fillId="0" borderId="13" xfId="1" applyNumberFormat="1" applyFont="1" applyFill="1" applyBorder="1" applyAlignment="1">
      <alignment horizontal="center" vertical="center"/>
    </xf>
    <xf numFmtId="4" fontId="7" fillId="0" borderId="26" xfId="1" applyNumberFormat="1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justify" vertical="center" wrapText="1"/>
    </xf>
    <xf numFmtId="4" fontId="8" fillId="0" borderId="24" xfId="1" applyNumberFormat="1" applyFont="1" applyFill="1" applyBorder="1" applyAlignment="1">
      <alignment horizontal="center" vertical="center"/>
    </xf>
    <xf numFmtId="4" fontId="10" fillId="0" borderId="23" xfId="1" applyNumberFormat="1" applyFont="1" applyFill="1" applyBorder="1" applyAlignment="1">
      <alignment horizontal="center" vertical="center"/>
    </xf>
    <xf numFmtId="4" fontId="8" fillId="0" borderId="26" xfId="1" applyNumberFormat="1" applyFont="1" applyFill="1" applyBorder="1" applyAlignment="1">
      <alignment horizontal="center" vertical="center"/>
    </xf>
    <xf numFmtId="4" fontId="8" fillId="0" borderId="17" xfId="1" applyNumberFormat="1" applyFont="1" applyFill="1" applyBorder="1" applyAlignment="1">
      <alignment horizontal="center" vertical="center"/>
    </xf>
    <xf numFmtId="4" fontId="8" fillId="0" borderId="34" xfId="1" applyNumberFormat="1" applyFont="1" applyFill="1" applyBorder="1" applyAlignment="1">
      <alignment horizontal="center" vertical="center"/>
    </xf>
    <xf numFmtId="4" fontId="8" fillId="0" borderId="45" xfId="1" applyNumberFormat="1" applyFont="1" applyFill="1" applyBorder="1" applyAlignment="1">
      <alignment horizontal="center" vertical="center"/>
    </xf>
    <xf numFmtId="37" fontId="6" fillId="4" borderId="44" xfId="0" applyNumberFormat="1" applyFont="1" applyFill="1" applyBorder="1" applyAlignment="1">
      <alignment horizontal="center" vertical="center"/>
    </xf>
    <xf numFmtId="4" fontId="8" fillId="0" borderId="42" xfId="1" applyNumberFormat="1" applyFont="1" applyFill="1" applyBorder="1" applyAlignment="1">
      <alignment horizontal="center" vertical="center"/>
    </xf>
    <xf numFmtId="37" fontId="6" fillId="4" borderId="48" xfId="0" applyNumberFormat="1" applyFont="1" applyFill="1" applyBorder="1" applyAlignment="1">
      <alignment horizontal="center" vertical="center"/>
    </xf>
    <xf numFmtId="37" fontId="6" fillId="4" borderId="45" xfId="0" applyNumberFormat="1" applyFont="1" applyFill="1" applyBorder="1" applyAlignment="1">
      <alignment horizontal="center" vertical="center"/>
    </xf>
    <xf numFmtId="39" fontId="6" fillId="10" borderId="46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39" fontId="6" fillId="0" borderId="21" xfId="0" applyNumberFormat="1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39" fontId="6" fillId="10" borderId="44" xfId="0" applyNumberFormat="1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justify" vertical="center" wrapText="1"/>
    </xf>
    <xf numFmtId="0" fontId="6" fillId="10" borderId="14" xfId="0" applyFont="1" applyFill="1" applyBorder="1" applyAlignment="1">
      <alignment horizontal="justify" vertical="center" wrapText="1"/>
    </xf>
    <xf numFmtId="0" fontId="6" fillId="10" borderId="42" xfId="0" applyFont="1" applyFill="1" applyBorder="1" applyAlignment="1">
      <alignment horizontal="justify" vertical="center" wrapText="1"/>
    </xf>
    <xf numFmtId="0" fontId="6" fillId="9" borderId="25" xfId="0" applyFont="1" applyFill="1" applyBorder="1" applyAlignment="1">
      <alignment horizontal="justify" vertical="center" wrapText="1"/>
    </xf>
    <xf numFmtId="0" fontId="6" fillId="9" borderId="29" xfId="0" applyFont="1" applyFill="1" applyBorder="1" applyAlignment="1">
      <alignment horizontal="justify" vertical="center" wrapText="1"/>
    </xf>
    <xf numFmtId="0" fontId="6" fillId="10" borderId="25" xfId="0" applyFont="1" applyFill="1" applyBorder="1" applyAlignment="1">
      <alignment horizontal="justify" vertical="center" wrapText="1"/>
    </xf>
    <xf numFmtId="0" fontId="6" fillId="10" borderId="32" xfId="0" applyFont="1" applyFill="1" applyBorder="1" applyAlignment="1">
      <alignment horizontal="justify" vertical="center" wrapText="1"/>
    </xf>
    <xf numFmtId="0" fontId="6" fillId="9" borderId="52" xfId="0" applyFont="1" applyFill="1" applyBorder="1" applyAlignment="1">
      <alignment vertical="center" wrapText="1"/>
    </xf>
    <xf numFmtId="0" fontId="6" fillId="10" borderId="29" xfId="0" applyFont="1" applyFill="1" applyBorder="1" applyAlignment="1">
      <alignment horizontal="justify" vertical="center" wrapText="1"/>
    </xf>
    <xf numFmtId="0" fontId="6" fillId="9" borderId="42" xfId="0" applyFont="1" applyFill="1" applyBorder="1" applyAlignment="1">
      <alignment horizontal="justify" vertical="center" wrapText="1"/>
    </xf>
    <xf numFmtId="0" fontId="6" fillId="9" borderId="25" xfId="0" applyFont="1" applyFill="1" applyBorder="1" applyAlignment="1">
      <alignment horizontal="left" vertical="center" wrapText="1"/>
    </xf>
    <xf numFmtId="0" fontId="6" fillId="9" borderId="44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37" fontId="6" fillId="0" borderId="23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37" fontId="6" fillId="0" borderId="28" xfId="0" applyNumberFormat="1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wrapText="1"/>
    </xf>
    <xf numFmtId="37" fontId="6" fillId="0" borderId="31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justify" vertical="center" wrapText="1"/>
    </xf>
    <xf numFmtId="37" fontId="6" fillId="0" borderId="50" xfId="0" applyNumberFormat="1" applyFont="1" applyFill="1" applyBorder="1" applyAlignment="1">
      <alignment horizontal="center" vertical="center"/>
    </xf>
    <xf numFmtId="37" fontId="6" fillId="5" borderId="53" xfId="0" applyNumberFormat="1" applyFont="1" applyFill="1" applyBorder="1" applyAlignment="1">
      <alignment horizontal="center" vertical="center"/>
    </xf>
    <xf numFmtId="37" fontId="6" fillId="5" borderId="54" xfId="0" applyNumberFormat="1" applyFont="1" applyFill="1" applyBorder="1" applyAlignment="1">
      <alignment horizontal="center" vertical="center"/>
    </xf>
    <xf numFmtId="37" fontId="6" fillId="5" borderId="7" xfId="0" applyNumberFormat="1" applyFont="1" applyFill="1" applyBorder="1" applyAlignment="1">
      <alignment horizontal="center" vertical="center"/>
    </xf>
    <xf numFmtId="4" fontId="7" fillId="0" borderId="45" xfId="1" applyNumberFormat="1" applyFont="1" applyFill="1" applyBorder="1" applyAlignment="1">
      <alignment horizontal="center" vertical="center"/>
    </xf>
    <xf numFmtId="4" fontId="10" fillId="0" borderId="42" xfId="1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left" vertical="center" wrapText="1"/>
    </xf>
    <xf numFmtId="0" fontId="6" fillId="9" borderId="20" xfId="0" applyFont="1" applyFill="1" applyBorder="1" applyAlignment="1">
      <alignment horizontal="left" vertical="center" wrapText="1"/>
    </xf>
    <xf numFmtId="0" fontId="6" fillId="9" borderId="34" xfId="0" applyFont="1" applyFill="1" applyBorder="1" applyAlignment="1">
      <alignment horizontal="left" vertical="center" wrapText="1"/>
    </xf>
    <xf numFmtId="4" fontId="7" fillId="0" borderId="17" xfId="1" applyNumberFormat="1" applyFont="1" applyFill="1" applyBorder="1" applyAlignment="1">
      <alignment horizontal="center" vertical="center"/>
    </xf>
    <xf numFmtId="4" fontId="7" fillId="0" borderId="20" xfId="1" applyNumberFormat="1" applyFont="1" applyFill="1" applyBorder="1" applyAlignment="1">
      <alignment horizontal="center" vertical="center"/>
    </xf>
    <xf numFmtId="4" fontId="7" fillId="0" borderId="34" xfId="1" applyNumberFormat="1" applyFont="1" applyFill="1" applyBorder="1" applyAlignment="1">
      <alignment horizontal="center" vertical="center"/>
    </xf>
    <xf numFmtId="4" fontId="8" fillId="0" borderId="17" xfId="1" applyNumberFormat="1" applyFont="1" applyFill="1" applyBorder="1" applyAlignment="1">
      <alignment horizontal="center" vertical="center"/>
    </xf>
    <xf numFmtId="4" fontId="8" fillId="0" borderId="20" xfId="1" applyNumberFormat="1" applyFont="1" applyFill="1" applyBorder="1" applyAlignment="1">
      <alignment horizontal="center" vertical="center"/>
    </xf>
    <xf numFmtId="4" fontId="8" fillId="0" borderId="34" xfId="1" applyNumberFormat="1" applyFont="1" applyFill="1" applyBorder="1" applyAlignment="1">
      <alignment horizontal="center" vertical="center"/>
    </xf>
    <xf numFmtId="4" fontId="7" fillId="0" borderId="24" xfId="1" applyNumberFormat="1" applyFont="1" applyFill="1" applyBorder="1" applyAlignment="1">
      <alignment horizontal="center" vertical="center"/>
    </xf>
    <xf numFmtId="4" fontId="7" fillId="0" borderId="8" xfId="1" applyNumberFormat="1" applyFont="1" applyFill="1" applyBorder="1" applyAlignment="1">
      <alignment horizontal="center" vertical="center"/>
    </xf>
    <xf numFmtId="4" fontId="7" fillId="0" borderId="6" xfId="1" applyNumberFormat="1" applyFont="1" applyFill="1" applyBorder="1" applyAlignment="1">
      <alignment horizontal="center" vertical="center"/>
    </xf>
    <xf numFmtId="4" fontId="10" fillId="0" borderId="24" xfId="1" applyNumberFormat="1" applyFont="1" applyFill="1" applyBorder="1" applyAlignment="1">
      <alignment horizontal="center" vertical="center"/>
    </xf>
    <xf numFmtId="4" fontId="10" fillId="0" borderId="8" xfId="1" applyNumberFormat="1" applyFont="1" applyFill="1" applyBorder="1" applyAlignment="1">
      <alignment horizontal="center" vertical="center"/>
    </xf>
    <xf numFmtId="4" fontId="10" fillId="0" borderId="6" xfId="1" applyNumberFormat="1" applyFont="1" applyFill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4" fontId="7" fillId="0" borderId="26" xfId="1" applyNumberFormat="1" applyFont="1" applyFill="1" applyBorder="1" applyAlignment="1">
      <alignment horizontal="center" vertical="center"/>
    </xf>
    <xf numFmtId="4" fontId="7" fillId="0" borderId="13" xfId="1" applyNumberFormat="1" applyFont="1" applyFill="1" applyBorder="1" applyAlignment="1">
      <alignment horizontal="center" vertical="center"/>
    </xf>
    <xf numFmtId="4" fontId="7" fillId="0" borderId="23" xfId="1" applyNumberFormat="1" applyFont="1" applyFill="1" applyBorder="1" applyAlignment="1">
      <alignment horizontal="center" vertical="center"/>
    </xf>
    <xf numFmtId="4" fontId="7" fillId="0" borderId="28" xfId="1" applyNumberFormat="1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4" fontId="6" fillId="0" borderId="51" xfId="0" applyNumberFormat="1" applyFont="1" applyFill="1" applyBorder="1" applyAlignment="1">
      <alignment horizontal="justify" vertical="center" wrapText="1"/>
    </xf>
    <xf numFmtId="4" fontId="6" fillId="0" borderId="18" xfId="0" applyNumberFormat="1" applyFont="1" applyFill="1" applyBorder="1" applyAlignment="1">
      <alignment horizontal="justify" vertical="center" wrapText="1"/>
    </xf>
    <xf numFmtId="4" fontId="6" fillId="0" borderId="33" xfId="0" applyNumberFormat="1" applyFont="1" applyFill="1" applyBorder="1" applyAlignment="1">
      <alignment horizontal="justify" vertical="center" wrapText="1"/>
    </xf>
    <xf numFmtId="4" fontId="7" fillId="0" borderId="42" xfId="1" applyNumberFormat="1" applyFont="1" applyFill="1" applyBorder="1" applyAlignment="1">
      <alignment horizontal="center" vertical="center"/>
    </xf>
    <xf numFmtId="4" fontId="7" fillId="0" borderId="36" xfId="1" applyNumberFormat="1" applyFont="1" applyFill="1" applyBorder="1" applyAlignment="1">
      <alignment horizontal="center" vertical="center"/>
    </xf>
    <xf numFmtId="4" fontId="7" fillId="0" borderId="38" xfId="1" applyNumberFormat="1" applyFont="1" applyFill="1" applyBorder="1" applyAlignment="1">
      <alignment horizontal="center" vertical="center"/>
    </xf>
    <xf numFmtId="4" fontId="7" fillId="0" borderId="17" xfId="1" applyNumberFormat="1" applyFont="1" applyFill="1" applyBorder="1" applyAlignment="1">
      <alignment horizontal="center" vertical="center" wrapText="1"/>
    </xf>
    <xf numFmtId="4" fontId="7" fillId="0" borderId="20" xfId="1" applyNumberFormat="1" applyFont="1" applyFill="1" applyBorder="1" applyAlignment="1">
      <alignment horizontal="center" vertical="center" wrapText="1"/>
    </xf>
    <xf numFmtId="4" fontId="7" fillId="0" borderId="7" xfId="1" applyNumberFormat="1" applyFont="1" applyFill="1" applyBorder="1" applyAlignment="1">
      <alignment horizontal="center" vertical="center"/>
    </xf>
    <xf numFmtId="4" fontId="7" fillId="0" borderId="31" xfId="1" applyNumberFormat="1" applyFont="1" applyFill="1" applyBorder="1" applyAlignment="1">
      <alignment horizontal="center" vertical="center"/>
    </xf>
    <xf numFmtId="0" fontId="6" fillId="10" borderId="51" xfId="0" applyFont="1" applyFill="1" applyBorder="1" applyAlignment="1">
      <alignment horizontal="justify" vertical="center" wrapText="1"/>
    </xf>
    <xf numFmtId="0" fontId="6" fillId="10" borderId="18" xfId="0" applyFont="1" applyFill="1" applyBorder="1" applyAlignment="1">
      <alignment horizontal="justify" vertical="center" wrapText="1"/>
    </xf>
    <xf numFmtId="0" fontId="6" fillId="10" borderId="33" xfId="0" applyFont="1" applyFill="1" applyBorder="1" applyAlignment="1">
      <alignment horizontal="justify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6" fillId="9" borderId="34" xfId="0" applyFont="1" applyFill="1" applyBorder="1" applyAlignment="1">
      <alignment horizontal="center" vertical="center" wrapText="1"/>
    </xf>
    <xf numFmtId="0" fontId="6" fillId="10" borderId="51" xfId="0" applyFont="1" applyFill="1" applyBorder="1" applyAlignment="1">
      <alignment horizontal="left" vertical="center" wrapText="1"/>
    </xf>
    <xf numFmtId="0" fontId="6" fillId="10" borderId="33" xfId="0" applyFont="1" applyFill="1" applyBorder="1" applyAlignment="1">
      <alignment horizontal="left" vertical="center" wrapText="1"/>
    </xf>
    <xf numFmtId="4" fontId="10" fillId="0" borderId="26" xfId="1" applyNumberFormat="1" applyFont="1" applyFill="1" applyBorder="1" applyAlignment="1">
      <alignment horizontal="center" vertical="center"/>
    </xf>
    <xf numFmtId="4" fontId="10" fillId="0" borderId="7" xfId="1" applyNumberFormat="1" applyFont="1" applyFill="1" applyBorder="1" applyAlignment="1">
      <alignment horizontal="center" vertical="center"/>
    </xf>
    <xf numFmtId="4" fontId="8" fillId="0" borderId="26" xfId="1" applyNumberFormat="1" applyFont="1" applyFill="1" applyBorder="1" applyAlignment="1">
      <alignment horizontal="center" vertical="center"/>
    </xf>
    <xf numFmtId="4" fontId="8" fillId="0" borderId="7" xfId="1" applyNumberFormat="1" applyFont="1" applyFill="1" applyBorder="1" applyAlignment="1">
      <alignment horizontal="center" vertical="center"/>
    </xf>
    <xf numFmtId="0" fontId="6" fillId="9" borderId="51" xfId="0" applyFont="1" applyFill="1" applyBorder="1" applyAlignment="1">
      <alignment horizontal="justify" vertical="center" wrapText="1"/>
    </xf>
    <xf numFmtId="0" fontId="6" fillId="9" borderId="33" xfId="0" applyFont="1" applyFill="1" applyBorder="1" applyAlignment="1">
      <alignment horizontal="justify" vertical="center" wrapText="1"/>
    </xf>
    <xf numFmtId="4" fontId="10" fillId="0" borderId="13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4" fontId="7" fillId="0" borderId="0" xfId="1" applyNumberFormat="1" applyFont="1" applyFill="1" applyBorder="1" applyAlignment="1">
      <alignment horizontal="center" vertical="center" wrapText="1"/>
    </xf>
    <xf numFmtId="4" fontId="8" fillId="0" borderId="13" xfId="1" applyNumberFormat="1" applyFont="1" applyFill="1" applyBorder="1" applyAlignment="1">
      <alignment horizontal="center" vertical="center" wrapText="1"/>
    </xf>
    <xf numFmtId="4" fontId="7" fillId="0" borderId="13" xfId="1" applyNumberFormat="1" applyFont="1" applyFill="1" applyBorder="1" applyAlignment="1">
      <alignment horizontal="center" vertical="center" wrapText="1"/>
    </xf>
    <xf numFmtId="4" fontId="7" fillId="0" borderId="34" xfId="1" applyNumberFormat="1" applyFont="1" applyFill="1" applyBorder="1" applyAlignment="1">
      <alignment horizontal="center" vertical="center" wrapText="1"/>
    </xf>
    <xf numFmtId="4" fontId="8" fillId="0" borderId="17" xfId="1" applyNumberFormat="1" applyFont="1" applyFill="1" applyBorder="1" applyAlignment="1">
      <alignment horizontal="center" vertical="center" wrapText="1"/>
    </xf>
    <xf numFmtId="4" fontId="8" fillId="0" borderId="34" xfId="1" applyNumberFormat="1" applyFont="1" applyFill="1" applyBorder="1" applyAlignment="1">
      <alignment horizontal="center" vertical="center" wrapText="1"/>
    </xf>
    <xf numFmtId="4" fontId="10" fillId="0" borderId="26" xfId="1" applyNumberFormat="1" applyFont="1" applyFill="1" applyBorder="1" applyAlignment="1">
      <alignment horizontal="center" vertical="center" wrapText="1"/>
    </xf>
    <xf numFmtId="4" fontId="10" fillId="0" borderId="13" xfId="1" applyNumberFormat="1" applyFont="1" applyFill="1" applyBorder="1" applyAlignment="1">
      <alignment horizontal="center" vertical="center" wrapText="1"/>
    </xf>
    <xf numFmtId="4" fontId="7" fillId="0" borderId="26" xfId="1" applyNumberFormat="1" applyFont="1" applyFill="1" applyBorder="1" applyAlignment="1">
      <alignment horizontal="center" vertical="center" wrapText="1"/>
    </xf>
    <xf numFmtId="4" fontId="8" fillId="0" borderId="26" xfId="1" applyNumberFormat="1" applyFont="1" applyFill="1" applyBorder="1" applyAlignment="1">
      <alignment horizontal="center" vertical="center" wrapText="1"/>
    </xf>
    <xf numFmtId="4" fontId="8" fillId="0" borderId="2" xfId="1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189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lan_operativo_2017%20%200908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operativo"/>
      <sheetName val="Hoja1"/>
      <sheetName val=" Resumen Focos-objetivos"/>
      <sheetName val="Resumen Proceso"/>
    </sheetNames>
    <sheetDataSet>
      <sheetData sheetId="0"/>
      <sheetData sheetId="1">
        <row r="6">
          <cell r="B6" t="str">
            <v>Impacto</v>
          </cell>
          <cell r="D6" t="str">
            <v>Ambiental</v>
          </cell>
          <cell r="F6" t="str">
            <v xml:space="preserve">1. Desarrollar infraestructura de transporte  generadora de conectividad, servicios de calidad, empleo y crecimiento sostenible, con responsabilidad social, mediante contratación de proyectos APP (Asociaciones Publico Privadas) en todos lo modos.
</v>
          </cell>
          <cell r="H6" t="str">
            <v xml:space="preserve">1.1. Finalizar la Estructuración y adjudicación de los proyectos restantes del programa 4G de INICIATIVA PUBLICA.
</v>
          </cell>
          <cell r="J6" t="str">
            <v>1. Desarrollar la infraestructura propiciando la vinculación de capital privado en los
diferentes modos de transporte, para fortalecer la conectividad y competitividad del
país, contribuyendo así al mejoramiento y calidad de vida de la población.</v>
          </cell>
          <cell r="L6" t="str">
            <v>Amazonas</v>
          </cell>
          <cell r="N6" t="str">
            <v xml:space="preserve">Gestión Misional y de Gobierno
</v>
          </cell>
        </row>
        <row r="7">
          <cell r="B7" t="str">
            <v>Insumo</v>
          </cell>
          <cell r="D7" t="str">
            <v>Economia</v>
          </cell>
          <cell r="F7" t="str">
            <v xml:space="preserve">2. Gestionar el desarrollo adecuado de los contratos de concesión en ejecución, facilitando la construcción y operación oportuna de la infraestructura, el desarrollo sostenible y el logro de los niveles de inversión propuestos en el PND
</v>
          </cell>
          <cell r="H7" t="str">
            <v xml:space="preserve">1.2. Realizar adjudicación de proyectos del programa de 4G de INICIATIVA PRIVADA.
</v>
          </cell>
          <cell r="J7" t="str">
            <v xml:space="preserve">2. Generar compromiso desde la Alta Dirección para la implementación de la política
de calidad al interior de la Entidad, promoviendo la participación activa del talento
humano, su formación y capacitación. </v>
          </cell>
          <cell r="L7" t="str">
            <v>Antioquia</v>
          </cell>
          <cell r="N7" t="str">
            <v xml:space="preserve">Transparencia, Participación y servicio al Ciudadano
</v>
          </cell>
        </row>
        <row r="8">
          <cell r="B8" t="str">
            <v>Proceso</v>
          </cell>
          <cell r="D8" t="str">
            <v>Efectividad</v>
          </cell>
          <cell r="F8" t="str">
            <v xml:space="preserve">3.  Generar confianza en los ciudadanos, Estado, inversionistas, y usuarios de la infraestructura, promoviendo transparencia y participación.
</v>
          </cell>
          <cell r="H8" t="str">
            <v xml:space="preserve">1.3. Articular Interinstitucionalmente, los principales MEGAPROYECTOS dirigidos a generar zonas de desarrollo económico y social, en los cuales el ancla principal es la infraestructura de transporte
</v>
          </cell>
          <cell r="J8" t="str">
            <v xml:space="preserve">3. Aplicar el marco normativo, jurídico y técnico para el desarrollo de los proyectos de
concesión de APP
</v>
          </cell>
          <cell r="L8" t="str">
            <v>Arauca</v>
          </cell>
          <cell r="N8" t="str">
            <v xml:space="preserve">Gestión del talento Humano
</v>
          </cell>
        </row>
        <row r="9">
          <cell r="B9" t="str">
            <v>Producto</v>
          </cell>
          <cell r="D9" t="str">
            <v>Eficacia</v>
          </cell>
          <cell r="F9" t="str">
            <v xml:space="preserve">4. Fortalecer la gestión y toma de decisiones oportunas, basados en el trabajo en equipo que permita la consolidación de una Agencia competitiva con solidez técnica y ética.
</v>
          </cell>
          <cell r="H9" t="str">
            <v xml:space="preserve">1.4. Desarrollar e implementar el Plan Maestro de Transporte en sus diferentes componentes, articulando a este los proyectos de la entidad. 
</v>
          </cell>
          <cell r="J9" t="str">
            <v>4. Hacer buen uso de los recursos físicos, tecnológicos y financieros</v>
          </cell>
          <cell r="L9" t="str">
            <v>Atlántico</v>
          </cell>
          <cell r="N9" t="str">
            <v xml:space="preserve">Eficiencia Administrativa
</v>
          </cell>
        </row>
        <row r="10">
          <cell r="B10" t="str">
            <v>Resultado</v>
          </cell>
          <cell r="D10" t="str">
            <v>Eficiencia</v>
          </cell>
          <cell r="H10" t="str">
            <v xml:space="preserve">1.5. Garantizar sinergia, aprendizaje y transición entre los proyectos existentes y los nuevos proyectos.
</v>
          </cell>
          <cell r="J10" t="str">
            <v>5. Promover la toma de decisiones ágil, oportuna y acertada mediante la definición de los
procedimientos definidos para la Entidad.</v>
          </cell>
          <cell r="L10" t="str">
            <v>Bolívar</v>
          </cell>
          <cell r="N10" t="str">
            <v xml:space="preserve">Gestión Financiera
</v>
          </cell>
        </row>
        <row r="11">
          <cell r="D11" t="str">
            <v>Equidad</v>
          </cell>
          <cell r="H11" t="str">
            <v xml:space="preserve">1.6. Asesorar otros sectores y entes territoriales en la estructuración y contratación de proyectos de infraestructura.
</v>
          </cell>
          <cell r="J11" t="str">
            <v>6. Atender oportunamente las Peticiones, Quejas y Reclamos (PQR) presentadas a la entidad.</v>
          </cell>
          <cell r="L11" t="str">
            <v>Boyacá</v>
          </cell>
        </row>
        <row r="12">
          <cell r="H12" t="str">
            <v xml:space="preserve">1.7. Generar nuevas fuentes de recursos propios para el desarrollo de los proyectos y operación de la ANI.
</v>
          </cell>
          <cell r="L12" t="str">
            <v>Caldas</v>
          </cell>
        </row>
        <row r="13">
          <cell r="H13" t="str">
            <v xml:space="preserve">2.1. Gestionar adecuadamente la etapa de pre-construcción de los proyectos para su terminación oportuna, garantizando el uso eficiente de recursos. 
</v>
          </cell>
          <cell r="L13" t="str">
            <v>Caquetá</v>
          </cell>
        </row>
        <row r="14">
          <cell r="H14" t="str">
            <v xml:space="preserve">2.2. Terminar en tiempo y calidad  las obras y planes de inversión programados, logrando el cumplimiento de las  metas del PND.
</v>
          </cell>
          <cell r="L14" t="str">
            <v>Casanare</v>
          </cell>
        </row>
        <row r="15">
          <cell r="H15" t="str">
            <v xml:space="preserve">2.3. Desarrollar e implementar herramientas, metodologías y sistemas para el  control y seguimiento integral  y eficiente de los proyectos.
</v>
          </cell>
          <cell r="L15" t="str">
            <v>Cauca</v>
          </cell>
        </row>
        <row r="16">
          <cell r="H16" t="str">
            <v xml:space="preserve">2.4. Estandarizar los criterios y mecanismos legales para la resolución de conflictos,  optimizando la defensa de los intereses del Estado.
</v>
          </cell>
          <cell r="L16" t="str">
            <v>Cesar</v>
          </cell>
        </row>
        <row r="17">
          <cell r="H17" t="str">
            <v xml:space="preserve">2.5. Fortalecer estrategias y herramientas que garanticen una adecuada gestión de riesgos de la entidad.
</v>
          </cell>
          <cell r="L17" t="str">
            <v>Chocó</v>
          </cell>
        </row>
        <row r="18">
          <cell r="H18" t="str">
            <v xml:space="preserve">2.6. Mantener la articulación de las interventorías a los fines esenciales de la Agencia Nacional de Infraestructura-ANI. 
</v>
          </cell>
          <cell r="L18" t="str">
            <v>Córdoba</v>
          </cell>
        </row>
        <row r="19">
          <cell r="H19" t="str">
            <v xml:space="preserve">3.1. Fortalecer las estrategias y herramientas que garanticen transparencia y confiabilidad en todas las gestiones de la entidad.
</v>
          </cell>
          <cell r="L19" t="str">
            <v>Cundinamarca</v>
          </cell>
        </row>
        <row r="20">
          <cell r="H20" t="str">
            <v xml:space="preserve">3.2. Implementar mecanismos periódicos y participativos de rendición de cuentas.
</v>
          </cell>
          <cell r="L20" t="str">
            <v>Guainía</v>
          </cell>
        </row>
        <row r="21">
          <cell r="H21" t="str">
            <v xml:space="preserve">3.3. Mantener una comunicación, interacción y gestión efectiva con las demás Entidades Públicas.
</v>
          </cell>
          <cell r="L21" t="str">
            <v>Guaviare</v>
          </cell>
        </row>
        <row r="22">
          <cell r="H22" t="str">
            <v xml:space="preserve">3.4. Desarrollar herramientas para la divulgación oportuna de información confiable y relevante.
</v>
          </cell>
          <cell r="L22" t="str">
            <v>Huila</v>
          </cell>
        </row>
        <row r="23">
          <cell r="H23" t="str">
            <v xml:space="preserve">3.5. Desarrollar procesos efectivos para la gestión predial, social y ambiental.
</v>
          </cell>
          <cell r="L23" t="str">
            <v>La Guajira</v>
          </cell>
        </row>
        <row r="24">
          <cell r="H24" t="str">
            <v xml:space="preserve">3.6. Adelantar acciones para generar reconocimiento, favorabilidad y seguimiento por formadores de opinión.
</v>
          </cell>
          <cell r="L24" t="str">
            <v>Magdalena</v>
          </cell>
        </row>
        <row r="25">
          <cell r="H25" t="str">
            <v xml:space="preserve">4.1. Desarrollar estrategias y mecanismos de trabajo en equipo que fortalezcan el Talento Humano y  promuevan un clima organizacional motivado y armónico.
</v>
          </cell>
          <cell r="L25" t="str">
            <v>Meta</v>
          </cell>
        </row>
        <row r="26">
          <cell r="H26" t="str">
            <v xml:space="preserve">4.2. Promover la administración digital de la Agencia Nacional de Infraestructura  
</v>
          </cell>
          <cell r="L26" t="str">
            <v>Nariño</v>
          </cell>
        </row>
        <row r="27">
          <cell r="H27" t="str">
            <v xml:space="preserve">4.3. Fortalecer y mantener el Sistema Integrado de Gestión que optimice los procesos basados en el mejoramiento continuo,  articulando la gestión de los equipos a la planeación estratégica.
</v>
          </cell>
          <cell r="L27" t="str">
            <v>Norte de Santander</v>
          </cell>
        </row>
        <row r="28">
          <cell r="H28" t="str">
            <v xml:space="preserve">4.4. Implementar estrategias y herramientas de gestión del conocimiento para fortalecer la toma de decisiones.
</v>
          </cell>
          <cell r="L28" t="str">
            <v>Putumayo</v>
          </cell>
        </row>
        <row r="29">
          <cell r="H29" t="str">
            <v xml:space="preserve">4.5. Gestionar la consecución, ejecución y control de los recursos físicos y financieros de manera  oportuna y eficiente, que permita el adecuado funcionamiento de la Entidad y  desarrollo de los proyectos a su cargo.
</v>
          </cell>
          <cell r="L29" t="str">
            <v>Quindío</v>
          </cell>
        </row>
        <row r="30">
          <cell r="L30" t="str">
            <v>Risaralda</v>
          </cell>
        </row>
        <row r="31">
          <cell r="L31" t="str">
            <v>San Andrés y Providencia</v>
          </cell>
        </row>
        <row r="32">
          <cell r="L32" t="str">
            <v>Santander</v>
          </cell>
        </row>
        <row r="33">
          <cell r="L33" t="str">
            <v>Sucre</v>
          </cell>
        </row>
        <row r="34">
          <cell r="L34" t="str">
            <v>Tolima</v>
          </cell>
        </row>
        <row r="35">
          <cell r="L35" t="str">
            <v>Valle del Cauca</v>
          </cell>
        </row>
        <row r="36">
          <cell r="L36" t="str">
            <v>Vaupés</v>
          </cell>
        </row>
        <row r="37">
          <cell r="L37" t="str">
            <v>Vichada</v>
          </cell>
        </row>
        <row r="38">
          <cell r="L38" t="str">
            <v>Vichada</v>
          </cell>
        </row>
        <row r="39">
          <cell r="L39" t="str">
            <v>Nación.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41"/>
  <sheetViews>
    <sheetView showGridLines="0" tabSelected="1" topLeftCell="C1" zoomScale="50" zoomScaleNormal="50" zoomScaleSheetLayoutView="25" zoomScalePageLayoutView="25" workbookViewId="0">
      <selection activeCell="E7" sqref="E7"/>
    </sheetView>
  </sheetViews>
  <sheetFormatPr baseColWidth="10" defaultRowHeight="13.5" x14ac:dyDescent="0.25"/>
  <cols>
    <col min="1" max="1" width="2.7109375" style="1" customWidth="1"/>
    <col min="2" max="2" width="34.7109375" style="1" customWidth="1"/>
    <col min="3" max="3" width="64.7109375" style="1" customWidth="1"/>
    <col min="4" max="4" width="28.28515625" style="1" customWidth="1"/>
    <col min="5" max="5" width="111.85546875" style="1" customWidth="1"/>
    <col min="6" max="6" width="28.7109375" style="2" customWidth="1"/>
    <col min="7" max="7" width="12.85546875" style="1" customWidth="1"/>
    <col min="8" max="8" width="15" style="1" customWidth="1"/>
    <col min="9" max="9" width="22.42578125" style="1" customWidth="1"/>
    <col min="10" max="10" width="20.7109375" style="1" customWidth="1"/>
    <col min="11" max="11" width="28.140625" style="1" customWidth="1"/>
    <col min="12" max="12" width="13" style="1" customWidth="1"/>
    <col min="13" max="13" width="12.42578125" style="1" customWidth="1"/>
    <col min="14" max="14" width="22.42578125" style="1" customWidth="1"/>
    <col min="15" max="15" width="23.140625" style="1" customWidth="1"/>
    <col min="16" max="16" width="23.7109375" style="1" customWidth="1"/>
    <col min="17" max="17" width="12.42578125" style="1" customWidth="1"/>
    <col min="18" max="18" width="17" style="1" customWidth="1"/>
    <col min="19" max="19" width="19.5703125" style="1" customWidth="1"/>
    <col min="20" max="20" width="25.5703125" style="1" customWidth="1"/>
    <col min="21" max="21" width="30.5703125" style="1" customWidth="1"/>
    <col min="22" max="22" width="12.85546875" style="1" hidden="1" customWidth="1"/>
    <col min="23" max="23" width="10.5703125" style="1" hidden="1" customWidth="1"/>
    <col min="24" max="24" width="17" style="1" hidden="1" customWidth="1"/>
    <col min="25" max="25" width="35.28515625" style="1" hidden="1" customWidth="1"/>
    <col min="26" max="26" width="43.7109375" style="1" hidden="1" customWidth="1"/>
    <col min="27" max="28" width="12" style="1" hidden="1" customWidth="1"/>
    <col min="29" max="29" width="17.28515625" style="1" hidden="1" customWidth="1"/>
    <col min="30" max="30" width="33" style="1" hidden="1" customWidth="1"/>
    <col min="31" max="31" width="32.42578125" style="1" hidden="1" customWidth="1"/>
    <col min="32" max="32" width="22.140625" style="1" customWidth="1"/>
    <col min="33" max="33" width="24.42578125" style="1" customWidth="1"/>
    <col min="34" max="34" width="25.5703125" style="1" customWidth="1"/>
    <col min="35" max="35" width="23.85546875" style="1" customWidth="1"/>
    <col min="36" max="36" width="46.140625" style="1" customWidth="1"/>
    <col min="37" max="37" width="30" style="1" customWidth="1"/>
    <col min="38" max="16384" width="11.42578125" style="1"/>
  </cols>
  <sheetData>
    <row r="1" spans="2:38" ht="14.25" thickBot="1" x14ac:dyDescent="0.3">
      <c r="E1" s="1" t="s">
        <v>0</v>
      </c>
    </row>
    <row r="2" spans="2:38" ht="46.5" customHeight="1" thickBot="1" x14ac:dyDescent="0.3">
      <c r="B2" s="200" t="s">
        <v>1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2"/>
    </row>
    <row r="3" spans="2:38" ht="46.5" customHeight="1" thickBot="1" x14ac:dyDescent="0.3">
      <c r="B3" s="200" t="s">
        <v>44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2"/>
    </row>
    <row r="4" spans="2:38" ht="46.5" customHeight="1" thickBot="1" x14ac:dyDescent="0.3">
      <c r="B4" s="200" t="s">
        <v>112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2"/>
    </row>
    <row r="5" spans="2:38" ht="46.5" customHeight="1" thickBot="1" x14ac:dyDescent="0.3">
      <c r="B5" s="200" t="s">
        <v>2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2"/>
    </row>
    <row r="6" spans="2:38" ht="111" customHeight="1" thickBot="1" x14ac:dyDescent="0.3">
      <c r="B6" s="3" t="s">
        <v>3</v>
      </c>
      <c r="C6" s="4" t="s">
        <v>4</v>
      </c>
      <c r="D6" s="5" t="s">
        <v>5</v>
      </c>
      <c r="E6" s="4" t="s">
        <v>6</v>
      </c>
      <c r="F6" s="5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7" t="s">
        <v>13</v>
      </c>
      <c r="M6" s="7" t="s">
        <v>14</v>
      </c>
      <c r="N6" s="7" t="s">
        <v>15</v>
      </c>
      <c r="O6" s="8" t="s">
        <v>16</v>
      </c>
      <c r="P6" s="9" t="s">
        <v>17</v>
      </c>
      <c r="Q6" s="10" t="s">
        <v>18</v>
      </c>
      <c r="R6" s="10" t="s">
        <v>19</v>
      </c>
      <c r="S6" s="10" t="s">
        <v>20</v>
      </c>
      <c r="T6" s="11" t="s">
        <v>21</v>
      </c>
      <c r="U6" s="12" t="s">
        <v>22</v>
      </c>
      <c r="V6" s="13" t="s">
        <v>23</v>
      </c>
      <c r="W6" s="13" t="s">
        <v>24</v>
      </c>
      <c r="X6" s="13" t="s">
        <v>25</v>
      </c>
      <c r="Y6" s="14" t="s">
        <v>26</v>
      </c>
      <c r="Z6" s="15" t="s">
        <v>27</v>
      </c>
      <c r="AA6" s="16" t="s">
        <v>28</v>
      </c>
      <c r="AB6" s="16" t="s">
        <v>29</v>
      </c>
      <c r="AC6" s="16" t="s">
        <v>30</v>
      </c>
      <c r="AD6" s="17" t="s">
        <v>31</v>
      </c>
      <c r="AE6" s="18" t="s">
        <v>32</v>
      </c>
      <c r="AF6" s="19" t="s">
        <v>33</v>
      </c>
      <c r="AG6" s="19" t="s">
        <v>34</v>
      </c>
      <c r="AH6" s="19" t="s">
        <v>43</v>
      </c>
      <c r="AI6" s="19" t="s">
        <v>35</v>
      </c>
      <c r="AJ6" s="19" t="s">
        <v>36</v>
      </c>
      <c r="AK6" s="20" t="s">
        <v>111</v>
      </c>
    </row>
    <row r="7" spans="2:38" s="33" customFormat="1" ht="73.5" customHeight="1" thickBot="1" x14ac:dyDescent="0.3">
      <c r="B7" s="203" t="s">
        <v>45</v>
      </c>
      <c r="C7" s="152" t="s">
        <v>49</v>
      </c>
      <c r="D7" s="125" t="s">
        <v>37</v>
      </c>
      <c r="E7" s="84" t="s">
        <v>50</v>
      </c>
      <c r="F7" s="41" t="s">
        <v>54</v>
      </c>
      <c r="G7" s="41">
        <v>3</v>
      </c>
      <c r="H7" s="21">
        <f>M7+R7+W7+AB7</f>
        <v>1</v>
      </c>
      <c r="I7" s="22">
        <f t="shared" ref="I7:I12" si="0">H7*100/G7</f>
        <v>33.333333333333336</v>
      </c>
      <c r="J7" s="155">
        <f>AVERAGE(I7:I10)</f>
        <v>8.3333333333333339</v>
      </c>
      <c r="K7" s="207">
        <f>AVERAGE(J7:J15)</f>
        <v>2.0833333333333335</v>
      </c>
      <c r="L7" s="23">
        <v>0</v>
      </c>
      <c r="M7" s="24">
        <v>0</v>
      </c>
      <c r="N7" s="104" t="e">
        <f>M7*100/L7</f>
        <v>#DIV/0!</v>
      </c>
      <c r="O7" s="158" t="e">
        <f>AVERAGE(N7:N10)</f>
        <v>#DIV/0!</v>
      </c>
      <c r="P7" s="208" t="e">
        <f>AVERAGE(O11,O7,O12,O14)</f>
        <v>#DIV/0!</v>
      </c>
      <c r="Q7" s="23">
        <v>1</v>
      </c>
      <c r="R7" s="25">
        <v>1</v>
      </c>
      <c r="S7" s="37">
        <f>R7*100/Q7</f>
        <v>100</v>
      </c>
      <c r="T7" s="161">
        <f>AVERAGE(S7)</f>
        <v>100</v>
      </c>
      <c r="U7" s="209">
        <f>AVERAGE(T7,T14)</f>
        <v>50</v>
      </c>
      <c r="V7" s="27">
        <v>2</v>
      </c>
      <c r="W7" s="28"/>
      <c r="X7" s="37">
        <f>W7*100/V7</f>
        <v>0</v>
      </c>
      <c r="Y7" s="164" t="e">
        <f>AVERAGE(X7:X10)</f>
        <v>#DIV/0!</v>
      </c>
      <c r="Z7" s="209" t="e">
        <f>AVERAGE(Y7:Y15)</f>
        <v>#DIV/0!</v>
      </c>
      <c r="AA7" s="27">
        <v>0</v>
      </c>
      <c r="AB7" s="29"/>
      <c r="AC7" s="37" t="e">
        <f>AB7*100/AA7</f>
        <v>#DIV/0!</v>
      </c>
      <c r="AD7" s="164" t="e">
        <f>AVERAGE(AC7:AC10)</f>
        <v>#DIV/0!</v>
      </c>
      <c r="AE7" s="209" t="e">
        <f>AVERAGE(AD7:AD15)</f>
        <v>#DIV/0!</v>
      </c>
      <c r="AF7" s="30">
        <f>L7+Q7+V7+AA7</f>
        <v>3</v>
      </c>
      <c r="AG7" s="31">
        <f>M7+R7+W7+AB7</f>
        <v>1</v>
      </c>
      <c r="AH7" s="26">
        <f>AG7*100/AF7</f>
        <v>33.333333333333336</v>
      </c>
      <c r="AI7" s="161">
        <f>AVERAGE(AH7:AH10)</f>
        <v>8.3333333333333339</v>
      </c>
      <c r="AJ7" s="207">
        <f>AVERAGE(AI7:AI15)</f>
        <v>2.0833333333333335</v>
      </c>
      <c r="AK7" s="181">
        <f>AVERAGE(AJ7:AJ34)</f>
        <v>15.697853948370179</v>
      </c>
      <c r="AL7" s="32"/>
    </row>
    <row r="8" spans="2:38" s="33" customFormat="1" ht="73.5" customHeight="1" thickBot="1" x14ac:dyDescent="0.3">
      <c r="B8" s="204"/>
      <c r="C8" s="153"/>
      <c r="D8" s="125" t="s">
        <v>37</v>
      </c>
      <c r="E8" s="84" t="s">
        <v>51</v>
      </c>
      <c r="F8" s="41" t="s">
        <v>54</v>
      </c>
      <c r="G8" s="41">
        <v>1</v>
      </c>
      <c r="H8" s="21">
        <f>M8+R8+W8+AB8</f>
        <v>0</v>
      </c>
      <c r="I8" s="103">
        <f t="shared" si="0"/>
        <v>0</v>
      </c>
      <c r="J8" s="156"/>
      <c r="K8" s="207"/>
      <c r="L8" s="23">
        <v>0</v>
      </c>
      <c r="M8" s="24">
        <v>0</v>
      </c>
      <c r="N8" s="104" t="e">
        <f>M8*100/L8</f>
        <v>#DIV/0!</v>
      </c>
      <c r="O8" s="159"/>
      <c r="P8" s="208"/>
      <c r="Q8" s="23">
        <v>0</v>
      </c>
      <c r="R8" s="25">
        <v>0</v>
      </c>
      <c r="S8" s="59" t="e">
        <f>R8*100/Q8</f>
        <v>#DIV/0!</v>
      </c>
      <c r="T8" s="162"/>
      <c r="U8" s="209"/>
      <c r="V8" s="27">
        <v>0</v>
      </c>
      <c r="W8" s="28"/>
      <c r="X8" s="37" t="e">
        <f t="shared" ref="X8:X10" si="1">W8*100/V8</f>
        <v>#DIV/0!</v>
      </c>
      <c r="Y8" s="165"/>
      <c r="Z8" s="209"/>
      <c r="AA8" s="27">
        <v>1</v>
      </c>
      <c r="AB8" s="29"/>
      <c r="AC8" s="37">
        <f>AB8*100/AA8</f>
        <v>0</v>
      </c>
      <c r="AD8" s="165"/>
      <c r="AE8" s="209"/>
      <c r="AF8" s="30">
        <f t="shared" ref="AF8:AF10" si="2">L8+Q8+V8+AA8</f>
        <v>1</v>
      </c>
      <c r="AG8" s="31">
        <f t="shared" ref="AG8:AG10" si="3">M8+R8+W8+AB8</f>
        <v>0</v>
      </c>
      <c r="AH8" s="26">
        <f>AG8*100/AF8</f>
        <v>0</v>
      </c>
      <c r="AI8" s="162"/>
      <c r="AJ8" s="207"/>
      <c r="AK8" s="182"/>
      <c r="AL8" s="32"/>
    </row>
    <row r="9" spans="2:38" s="33" customFormat="1" ht="73.5" customHeight="1" thickBot="1" x14ac:dyDescent="0.3">
      <c r="B9" s="204"/>
      <c r="C9" s="153"/>
      <c r="D9" s="125" t="s">
        <v>37</v>
      </c>
      <c r="E9" s="84" t="s">
        <v>52</v>
      </c>
      <c r="F9" s="41" t="s">
        <v>54</v>
      </c>
      <c r="G9" s="41">
        <v>1</v>
      </c>
      <c r="H9" s="21">
        <f>M9+R9+W9+AB9</f>
        <v>0</v>
      </c>
      <c r="I9" s="103">
        <f t="shared" si="0"/>
        <v>0</v>
      </c>
      <c r="J9" s="156"/>
      <c r="K9" s="207"/>
      <c r="L9" s="23">
        <v>0</v>
      </c>
      <c r="M9" s="24">
        <v>0</v>
      </c>
      <c r="N9" s="104" t="e">
        <f>M9*100/L9</f>
        <v>#DIV/0!</v>
      </c>
      <c r="O9" s="159"/>
      <c r="P9" s="208"/>
      <c r="Q9" s="23">
        <v>0</v>
      </c>
      <c r="R9" s="25">
        <v>0</v>
      </c>
      <c r="S9" s="59" t="e">
        <f t="shared" ref="S9:S10" si="4">R9*100/Q9</f>
        <v>#DIV/0!</v>
      </c>
      <c r="T9" s="162"/>
      <c r="U9" s="209"/>
      <c r="V9" s="27">
        <v>1</v>
      </c>
      <c r="W9" s="28"/>
      <c r="X9" s="37">
        <f t="shared" si="1"/>
        <v>0</v>
      </c>
      <c r="Y9" s="165"/>
      <c r="Z9" s="209"/>
      <c r="AA9" s="27">
        <v>0</v>
      </c>
      <c r="AB9" s="29"/>
      <c r="AC9" s="37" t="e">
        <f t="shared" ref="AC9:AC10" si="5">AB9*100/AA9</f>
        <v>#DIV/0!</v>
      </c>
      <c r="AD9" s="165"/>
      <c r="AE9" s="209"/>
      <c r="AF9" s="30">
        <f t="shared" si="2"/>
        <v>1</v>
      </c>
      <c r="AG9" s="31">
        <f t="shared" si="3"/>
        <v>0</v>
      </c>
      <c r="AH9" s="26">
        <f t="shared" ref="AH8:AH10" si="6">AG9*100/AF9</f>
        <v>0</v>
      </c>
      <c r="AI9" s="162"/>
      <c r="AJ9" s="207"/>
      <c r="AK9" s="182"/>
      <c r="AL9" s="32"/>
    </row>
    <row r="10" spans="2:38" s="33" customFormat="1" ht="73.5" customHeight="1" thickBot="1" x14ac:dyDescent="0.3">
      <c r="B10" s="204"/>
      <c r="C10" s="154"/>
      <c r="D10" s="125" t="s">
        <v>37</v>
      </c>
      <c r="E10" s="84" t="s">
        <v>53</v>
      </c>
      <c r="F10" s="41" t="s">
        <v>54</v>
      </c>
      <c r="G10" s="41">
        <v>1</v>
      </c>
      <c r="H10" s="21">
        <f>M10+R10+W10+AB10</f>
        <v>0</v>
      </c>
      <c r="I10" s="103">
        <f t="shared" si="0"/>
        <v>0</v>
      </c>
      <c r="J10" s="157"/>
      <c r="K10" s="207"/>
      <c r="L10" s="23">
        <v>0</v>
      </c>
      <c r="M10" s="24">
        <v>0</v>
      </c>
      <c r="N10" s="104" t="e">
        <f>M10*100/L10</f>
        <v>#DIV/0!</v>
      </c>
      <c r="O10" s="160"/>
      <c r="P10" s="208"/>
      <c r="Q10" s="23">
        <v>0</v>
      </c>
      <c r="R10" s="25">
        <v>0</v>
      </c>
      <c r="S10" s="59" t="e">
        <f t="shared" si="4"/>
        <v>#DIV/0!</v>
      </c>
      <c r="T10" s="163"/>
      <c r="U10" s="209"/>
      <c r="V10" s="27">
        <v>0</v>
      </c>
      <c r="W10" s="28"/>
      <c r="X10" s="37" t="e">
        <f t="shared" si="1"/>
        <v>#DIV/0!</v>
      </c>
      <c r="Y10" s="166"/>
      <c r="Z10" s="209"/>
      <c r="AA10" s="27">
        <v>1</v>
      </c>
      <c r="AB10" s="29"/>
      <c r="AC10" s="37">
        <f t="shared" si="5"/>
        <v>0</v>
      </c>
      <c r="AD10" s="166"/>
      <c r="AE10" s="209"/>
      <c r="AF10" s="30">
        <f t="shared" si="2"/>
        <v>1</v>
      </c>
      <c r="AG10" s="31">
        <f t="shared" si="3"/>
        <v>0</v>
      </c>
      <c r="AH10" s="26">
        <f t="shared" si="6"/>
        <v>0</v>
      </c>
      <c r="AI10" s="163"/>
      <c r="AJ10" s="207"/>
      <c r="AK10" s="182"/>
      <c r="AL10" s="32"/>
    </row>
    <row r="11" spans="2:38" s="33" customFormat="1" ht="73.5" customHeight="1" thickBot="1" x14ac:dyDescent="0.3">
      <c r="B11" s="205"/>
      <c r="C11" s="127" t="s">
        <v>55</v>
      </c>
      <c r="D11" s="126" t="s">
        <v>37</v>
      </c>
      <c r="E11" s="83" t="s">
        <v>56</v>
      </c>
      <c r="F11" s="34" t="s">
        <v>54</v>
      </c>
      <c r="G11" s="34">
        <v>2</v>
      </c>
      <c r="H11" s="35">
        <f>M11+R11+W11+AB11</f>
        <v>0</v>
      </c>
      <c r="I11" s="22">
        <f t="shared" si="0"/>
        <v>0</v>
      </c>
      <c r="J11" s="22">
        <f>AVERAGE(I11)</f>
        <v>0</v>
      </c>
      <c r="K11" s="207"/>
      <c r="L11" s="36">
        <v>0</v>
      </c>
      <c r="M11" s="118">
        <v>0</v>
      </c>
      <c r="N11" s="116" t="e">
        <f>M11*100/L11</f>
        <v>#DIV/0!</v>
      </c>
      <c r="O11" s="69" t="e">
        <f>AVERAGE(N11)</f>
        <v>#DIV/0!</v>
      </c>
      <c r="P11" s="208"/>
      <c r="Q11" s="36">
        <v>0</v>
      </c>
      <c r="R11" s="25">
        <v>0</v>
      </c>
      <c r="S11" s="59" t="e">
        <f t="shared" ref="S11:S32" si="7">R11*100/Q11</f>
        <v>#DIV/0!</v>
      </c>
      <c r="T11" s="69" t="e">
        <f>AVERAGE(S11)</f>
        <v>#DIV/0!</v>
      </c>
      <c r="U11" s="209"/>
      <c r="V11" s="40">
        <v>2</v>
      </c>
      <c r="W11" s="28"/>
      <c r="X11" s="37">
        <f t="shared" ref="X11:X32" si="8">W11*100/V11</f>
        <v>0</v>
      </c>
      <c r="Y11" s="39">
        <f>AVERAGE(X11)</f>
        <v>0</v>
      </c>
      <c r="Z11" s="209"/>
      <c r="AA11" s="40">
        <v>0</v>
      </c>
      <c r="AB11" s="29"/>
      <c r="AC11" s="37" t="e">
        <f t="shared" ref="AC11:AC32" si="9">AB11*100/AA11</f>
        <v>#DIV/0!</v>
      </c>
      <c r="AD11" s="39" t="e">
        <f>AVERAGE(AC11)</f>
        <v>#DIV/0!</v>
      </c>
      <c r="AE11" s="209"/>
      <c r="AF11" s="30">
        <f>L11+Q11+V11+AA11</f>
        <v>2</v>
      </c>
      <c r="AG11" s="31">
        <f>M11+R11+W11+AB11</f>
        <v>0</v>
      </c>
      <c r="AH11" s="37">
        <f>AG11*100/AF11</f>
        <v>0</v>
      </c>
      <c r="AI11" s="38">
        <f>AVERAGE(AH11)</f>
        <v>0</v>
      </c>
      <c r="AJ11" s="207"/>
      <c r="AK11" s="182"/>
      <c r="AL11" s="32"/>
    </row>
    <row r="12" spans="2:38" ht="73.5" customHeight="1" thickBot="1" x14ac:dyDescent="0.3">
      <c r="B12" s="205"/>
      <c r="C12" s="197" t="s">
        <v>57</v>
      </c>
      <c r="D12" s="128" t="s">
        <v>38</v>
      </c>
      <c r="E12" s="84" t="s">
        <v>58</v>
      </c>
      <c r="F12" s="41" t="s">
        <v>60</v>
      </c>
      <c r="G12" s="41">
        <v>1</v>
      </c>
      <c r="H12" s="42">
        <f t="shared" ref="H12:H31" si="10">M12+R12+W12+AB12</f>
        <v>0</v>
      </c>
      <c r="I12" s="22">
        <f t="shared" si="0"/>
        <v>0</v>
      </c>
      <c r="J12" s="178">
        <f>AVERAGE(I12:I13)</f>
        <v>0</v>
      </c>
      <c r="K12" s="207"/>
      <c r="L12" s="43">
        <v>0</v>
      </c>
      <c r="M12" s="44">
        <v>0</v>
      </c>
      <c r="N12" s="114" t="e">
        <f t="shared" ref="N12:N34" si="11">M12*100/L12</f>
        <v>#DIV/0!</v>
      </c>
      <c r="O12" s="211" t="e">
        <f>AVERAGE(N12:N13)</f>
        <v>#DIV/0!</v>
      </c>
      <c r="P12" s="208"/>
      <c r="Q12" s="43">
        <v>0</v>
      </c>
      <c r="R12" s="25">
        <v>0</v>
      </c>
      <c r="S12" s="59" t="e">
        <f t="shared" si="7"/>
        <v>#DIV/0!</v>
      </c>
      <c r="T12" s="216" t="e">
        <f>AVERAGE(S12:S13)</f>
        <v>#DIV/0!</v>
      </c>
      <c r="U12" s="209"/>
      <c r="V12" s="40">
        <v>1</v>
      </c>
      <c r="W12" s="28"/>
      <c r="X12" s="37">
        <f t="shared" si="8"/>
        <v>0</v>
      </c>
      <c r="Y12" s="213" t="e">
        <f>AVERAGE(X12:X13)</f>
        <v>#DIV/0!</v>
      </c>
      <c r="Z12" s="209"/>
      <c r="AA12" s="40">
        <v>0</v>
      </c>
      <c r="AB12" s="29"/>
      <c r="AC12" s="37" t="e">
        <f t="shared" si="9"/>
        <v>#DIV/0!</v>
      </c>
      <c r="AD12" s="215" t="e">
        <f>AVERAGE(AC12:AC13)</f>
        <v>#DIV/0!</v>
      </c>
      <c r="AE12" s="209"/>
      <c r="AF12" s="30">
        <f t="shared" ref="AF12:AF34" si="12">L12+Q12+V12+AA12</f>
        <v>1</v>
      </c>
      <c r="AG12" s="31">
        <f t="shared" ref="AG12:AG34" si="13">M12+R12+W12+AB12</f>
        <v>0</v>
      </c>
      <c r="AH12" s="37">
        <f>AG12*100/AF12</f>
        <v>0</v>
      </c>
      <c r="AI12" s="171">
        <f>AVERAGE(AH12:AH13)</f>
        <v>0</v>
      </c>
      <c r="AJ12" s="207"/>
      <c r="AK12" s="182"/>
    </row>
    <row r="13" spans="2:38" ht="73.5" customHeight="1" thickBot="1" x14ac:dyDescent="0.3">
      <c r="B13" s="205"/>
      <c r="C13" s="198"/>
      <c r="D13" s="129" t="s">
        <v>38</v>
      </c>
      <c r="E13" s="90" t="s">
        <v>59</v>
      </c>
      <c r="F13" s="48" t="s">
        <v>60</v>
      </c>
      <c r="G13" s="48">
        <v>1</v>
      </c>
      <c r="H13" s="42">
        <f t="shared" si="10"/>
        <v>0</v>
      </c>
      <c r="I13" s="22">
        <f t="shared" ref="I13" si="14">H13*100/G13</f>
        <v>0</v>
      </c>
      <c r="J13" s="178"/>
      <c r="K13" s="207"/>
      <c r="L13" s="49">
        <v>0</v>
      </c>
      <c r="M13" s="50">
        <v>0</v>
      </c>
      <c r="N13" s="114" t="e">
        <f t="shared" si="11"/>
        <v>#DIV/0!</v>
      </c>
      <c r="O13" s="212"/>
      <c r="P13" s="208"/>
      <c r="Q13" s="49">
        <v>0</v>
      </c>
      <c r="R13" s="25">
        <v>0</v>
      </c>
      <c r="S13" s="59" t="e">
        <f t="shared" si="7"/>
        <v>#DIV/0!</v>
      </c>
      <c r="T13" s="208"/>
      <c r="U13" s="209"/>
      <c r="V13" s="40">
        <v>0</v>
      </c>
      <c r="W13" s="28"/>
      <c r="X13" s="37" t="e">
        <f t="shared" si="8"/>
        <v>#DIV/0!</v>
      </c>
      <c r="Y13" s="214"/>
      <c r="Z13" s="209"/>
      <c r="AA13" s="40">
        <v>1</v>
      </c>
      <c r="AB13" s="29"/>
      <c r="AC13" s="37">
        <f t="shared" si="9"/>
        <v>0</v>
      </c>
      <c r="AD13" s="209"/>
      <c r="AE13" s="209"/>
      <c r="AF13" s="30">
        <f>L13+Q13+V13+AA13</f>
        <v>1</v>
      </c>
      <c r="AG13" s="31">
        <f t="shared" si="13"/>
        <v>0</v>
      </c>
      <c r="AH13" s="37">
        <f t="shared" ref="AH13:AH15" si="15">AG13*100/AF13</f>
        <v>0</v>
      </c>
      <c r="AI13" s="172"/>
      <c r="AJ13" s="207"/>
      <c r="AK13" s="182"/>
    </row>
    <row r="14" spans="2:38" ht="96" customHeight="1" thickBot="1" x14ac:dyDescent="0.3">
      <c r="B14" s="205"/>
      <c r="C14" s="191" t="s">
        <v>61</v>
      </c>
      <c r="D14" s="130" t="s">
        <v>38</v>
      </c>
      <c r="E14" s="85" t="s">
        <v>62</v>
      </c>
      <c r="F14" s="64" t="s">
        <v>60</v>
      </c>
      <c r="G14" s="64">
        <v>1</v>
      </c>
      <c r="H14" s="65">
        <f t="shared" si="10"/>
        <v>0</v>
      </c>
      <c r="I14" s="22">
        <f t="shared" ref="I14:I27" si="16">H14*100/G14</f>
        <v>0</v>
      </c>
      <c r="J14" s="178">
        <f>AVERAGE(I14:I15)</f>
        <v>0</v>
      </c>
      <c r="K14" s="207"/>
      <c r="L14" s="43">
        <v>0</v>
      </c>
      <c r="M14" s="115">
        <v>0</v>
      </c>
      <c r="N14" s="116" t="e">
        <f>M14*100/L14</f>
        <v>#DIV/0!</v>
      </c>
      <c r="O14" s="158" t="e">
        <f>AVERAGE(N14:N15)</f>
        <v>#DIV/0!</v>
      </c>
      <c r="P14" s="208"/>
      <c r="Q14" s="43">
        <v>1</v>
      </c>
      <c r="R14" s="25">
        <v>0</v>
      </c>
      <c r="S14" s="37">
        <f>R14*100/Q14</f>
        <v>0</v>
      </c>
      <c r="T14" s="193">
        <f>AVERAGE(S14)</f>
        <v>0</v>
      </c>
      <c r="U14" s="209"/>
      <c r="V14" s="40">
        <v>0</v>
      </c>
      <c r="W14" s="28"/>
      <c r="X14" s="37" t="e">
        <f t="shared" si="8"/>
        <v>#DIV/0!</v>
      </c>
      <c r="Y14" s="195" t="e">
        <f>AVERAGE(X14:X15)</f>
        <v>#DIV/0!</v>
      </c>
      <c r="Z14" s="209"/>
      <c r="AA14" s="40">
        <v>0</v>
      </c>
      <c r="AB14" s="29"/>
      <c r="AC14" s="37" t="e">
        <f t="shared" si="9"/>
        <v>#DIV/0!</v>
      </c>
      <c r="AD14" s="169" t="e">
        <f>AVERAGE(AC14:AC15)</f>
        <v>#DIV/0!</v>
      </c>
      <c r="AE14" s="209"/>
      <c r="AF14" s="30">
        <f t="shared" si="12"/>
        <v>1</v>
      </c>
      <c r="AG14" s="31">
        <f t="shared" si="13"/>
        <v>0</v>
      </c>
      <c r="AH14" s="37">
        <f>AG14*100/AF14</f>
        <v>0</v>
      </c>
      <c r="AI14" s="171">
        <f>AVERAGE(AH14:AH15)</f>
        <v>0</v>
      </c>
      <c r="AJ14" s="207"/>
      <c r="AK14" s="182"/>
    </row>
    <row r="15" spans="2:38" ht="83.25" customHeight="1" thickBot="1" x14ac:dyDescent="0.3">
      <c r="B15" s="206"/>
      <c r="C15" s="192"/>
      <c r="D15" s="131" t="s">
        <v>38</v>
      </c>
      <c r="E15" s="86" t="s">
        <v>63</v>
      </c>
      <c r="F15" s="66" t="s">
        <v>60</v>
      </c>
      <c r="G15" s="66">
        <v>1</v>
      </c>
      <c r="H15" s="67">
        <f t="shared" si="10"/>
        <v>0</v>
      </c>
      <c r="I15" s="22">
        <f>H15*100/G15</f>
        <v>0</v>
      </c>
      <c r="J15" s="178"/>
      <c r="K15" s="207"/>
      <c r="L15" s="54">
        <v>0</v>
      </c>
      <c r="M15" s="117">
        <v>0</v>
      </c>
      <c r="N15" s="116" t="e">
        <f>M15*100/L15</f>
        <v>#DIV/0!</v>
      </c>
      <c r="O15" s="160"/>
      <c r="P15" s="208"/>
      <c r="Q15" s="54">
        <v>0</v>
      </c>
      <c r="R15" s="25">
        <v>0</v>
      </c>
      <c r="S15" s="59" t="e">
        <f>R15*100/Q15</f>
        <v>#DIV/0!</v>
      </c>
      <c r="T15" s="194"/>
      <c r="U15" s="209"/>
      <c r="V15" s="40">
        <v>1</v>
      </c>
      <c r="W15" s="28"/>
      <c r="X15" s="37">
        <f t="shared" si="8"/>
        <v>0</v>
      </c>
      <c r="Y15" s="196"/>
      <c r="Z15" s="209"/>
      <c r="AA15" s="40">
        <v>0</v>
      </c>
      <c r="AB15" s="29"/>
      <c r="AC15" s="37" t="e">
        <f t="shared" si="9"/>
        <v>#DIV/0!</v>
      </c>
      <c r="AD15" s="183"/>
      <c r="AE15" s="209"/>
      <c r="AF15" s="30">
        <f t="shared" si="12"/>
        <v>1</v>
      </c>
      <c r="AG15" s="31">
        <f t="shared" si="13"/>
        <v>0</v>
      </c>
      <c r="AH15" s="37">
        <f t="shared" si="15"/>
        <v>0</v>
      </c>
      <c r="AI15" s="184"/>
      <c r="AJ15" s="207"/>
      <c r="AK15" s="210"/>
    </row>
    <row r="16" spans="2:38" ht="88.5" customHeight="1" thickBot="1" x14ac:dyDescent="0.3">
      <c r="B16" s="188" t="s">
        <v>46</v>
      </c>
      <c r="C16" s="189" t="s">
        <v>40</v>
      </c>
      <c r="D16" s="132" t="s">
        <v>64</v>
      </c>
      <c r="E16" s="91" t="s">
        <v>65</v>
      </c>
      <c r="F16" s="41" t="s">
        <v>68</v>
      </c>
      <c r="G16" s="41">
        <v>2</v>
      </c>
      <c r="H16" s="21">
        <f>M16+R16+W16+AB16</f>
        <v>0</v>
      </c>
      <c r="I16" s="22">
        <f>H16*100/G16</f>
        <v>0</v>
      </c>
      <c r="J16" s="178">
        <f>AVERAGE(I16:I17)</f>
        <v>30</v>
      </c>
      <c r="K16" s="179">
        <f>AVERAGE(J16:J27)</f>
        <v>41.9585856986278</v>
      </c>
      <c r="L16" s="43">
        <v>0</v>
      </c>
      <c r="M16" s="44">
        <v>0</v>
      </c>
      <c r="N16" s="59" t="e">
        <f>M16*100/L16</f>
        <v>#DIV/0!</v>
      </c>
      <c r="O16" s="161">
        <f>AVERAGE(N17)</f>
        <v>100</v>
      </c>
      <c r="P16" s="181">
        <f>AVERAGE(O16,O18:O26)</f>
        <v>103.71244587355726</v>
      </c>
      <c r="Q16" s="43">
        <v>1</v>
      </c>
      <c r="R16" s="45">
        <v>0</v>
      </c>
      <c r="S16" s="37">
        <f t="shared" si="7"/>
        <v>0</v>
      </c>
      <c r="T16" s="169">
        <f>AVERAGE(S17,S16)</f>
        <v>50</v>
      </c>
      <c r="U16" s="181">
        <f>AVERAGE(T16,T18,T25)</f>
        <v>78.073870839990704</v>
      </c>
      <c r="V16" s="40">
        <v>1</v>
      </c>
      <c r="W16" s="46"/>
      <c r="X16" s="37">
        <f t="shared" si="8"/>
        <v>0</v>
      </c>
      <c r="Y16" s="169">
        <f>AVERAGE(X17,X16)</f>
        <v>0</v>
      </c>
      <c r="Z16" s="181" t="e">
        <f>AVERAGE(Y16,Y18,Y25,Y27)</f>
        <v>#DIV/0!</v>
      </c>
      <c r="AA16" s="40">
        <v>0</v>
      </c>
      <c r="AB16" s="47"/>
      <c r="AC16" s="37" t="e">
        <f>AB16*100/AA16</f>
        <v>#DIV/0!</v>
      </c>
      <c r="AD16" s="169" t="e">
        <f>AVERAGE(AC17,AC16)</f>
        <v>#DIV/0!</v>
      </c>
      <c r="AE16" s="181" t="e">
        <f>AVERAGE(AD16:AD27)</f>
        <v>#DIV/0!</v>
      </c>
      <c r="AF16" s="30">
        <f t="shared" si="12"/>
        <v>2</v>
      </c>
      <c r="AG16" s="31">
        <f t="shared" si="13"/>
        <v>0</v>
      </c>
      <c r="AH16" s="37">
        <f>AG16*100/AF16</f>
        <v>0</v>
      </c>
      <c r="AI16" s="171">
        <f>AVERAGE(AH16:AH17)</f>
        <v>30</v>
      </c>
      <c r="AJ16" s="155">
        <f>AVERAGE(AI16,AI18,AI25,AI27)</f>
        <v>41.958082460147381</v>
      </c>
      <c r="AK16" s="70"/>
    </row>
    <row r="17" spans="2:37" ht="96" customHeight="1" thickBot="1" x14ac:dyDescent="0.3">
      <c r="B17" s="174"/>
      <c r="C17" s="190"/>
      <c r="D17" s="132" t="s">
        <v>66</v>
      </c>
      <c r="E17" s="91" t="s">
        <v>67</v>
      </c>
      <c r="F17" s="122" t="s">
        <v>68</v>
      </c>
      <c r="G17" s="122">
        <v>5</v>
      </c>
      <c r="H17" s="63">
        <f>M17+R17+W17+AB17</f>
        <v>3</v>
      </c>
      <c r="I17" s="101">
        <f>H17*100/G17</f>
        <v>60</v>
      </c>
      <c r="J17" s="178"/>
      <c r="K17" s="180"/>
      <c r="L17" s="54">
        <v>1</v>
      </c>
      <c r="M17" s="55">
        <v>1</v>
      </c>
      <c r="N17" s="37">
        <f t="shared" si="11"/>
        <v>100</v>
      </c>
      <c r="O17" s="163"/>
      <c r="P17" s="182"/>
      <c r="Q17" s="54">
        <v>2</v>
      </c>
      <c r="R17" s="56">
        <v>2</v>
      </c>
      <c r="S17" s="37">
        <f t="shared" si="7"/>
        <v>100</v>
      </c>
      <c r="T17" s="183"/>
      <c r="U17" s="182"/>
      <c r="V17" s="40">
        <v>2</v>
      </c>
      <c r="W17" s="57"/>
      <c r="X17" s="37">
        <f t="shared" si="8"/>
        <v>0</v>
      </c>
      <c r="Y17" s="183"/>
      <c r="Z17" s="182"/>
      <c r="AA17" s="40">
        <v>0</v>
      </c>
      <c r="AB17" s="58"/>
      <c r="AC17" s="37" t="e">
        <f>AB17*100/AA17</f>
        <v>#DIV/0!</v>
      </c>
      <c r="AD17" s="183"/>
      <c r="AE17" s="182"/>
      <c r="AF17" s="30">
        <f t="shared" si="12"/>
        <v>5</v>
      </c>
      <c r="AG17" s="31">
        <f t="shared" si="13"/>
        <v>3</v>
      </c>
      <c r="AH17" s="37">
        <f t="shared" ref="AH17:AH34" si="17">AG17*100/AF17</f>
        <v>60</v>
      </c>
      <c r="AI17" s="184"/>
      <c r="AJ17" s="156"/>
      <c r="AK17" s="70"/>
    </row>
    <row r="18" spans="2:37" ht="73.5" customHeight="1" thickBot="1" x14ac:dyDescent="0.3">
      <c r="B18" s="174"/>
      <c r="C18" s="185" t="s">
        <v>69</v>
      </c>
      <c r="D18" s="130" t="s">
        <v>82</v>
      </c>
      <c r="E18" s="85" t="s">
        <v>81</v>
      </c>
      <c r="F18" s="64" t="s">
        <v>76</v>
      </c>
      <c r="G18" s="64">
        <f>116-0.2</f>
        <v>115.8</v>
      </c>
      <c r="H18" s="124">
        <f>M18+R18+W18+AB18</f>
        <v>26.310000000000002</v>
      </c>
      <c r="I18" s="103">
        <f>H18*100/G18</f>
        <v>22.720207253886009</v>
      </c>
      <c r="J18" s="178">
        <f>AVERAGE(I18:I24)</f>
        <v>62.834342794511194</v>
      </c>
      <c r="K18" s="180"/>
      <c r="L18" s="96">
        <v>13.22</v>
      </c>
      <c r="M18" s="120">
        <v>10.72</v>
      </c>
      <c r="N18" s="37">
        <f>M18*100/L18</f>
        <v>81.089258698940995</v>
      </c>
      <c r="O18" s="161">
        <f>AVERAGE(N22,N21,N20,N18,N23,N24)</f>
        <v>111.13733762067176</v>
      </c>
      <c r="P18" s="182"/>
      <c r="Q18" s="121">
        <v>26.69</v>
      </c>
      <c r="R18" s="71">
        <v>15.59</v>
      </c>
      <c r="S18" s="37">
        <f t="shared" si="7"/>
        <v>58.411390033720494</v>
      </c>
      <c r="T18" s="169">
        <f>AVERAGE(S18,S20,S24,S21,S22,S23)</f>
        <v>84.221612519972112</v>
      </c>
      <c r="U18" s="182"/>
      <c r="V18" s="75">
        <v>4.59</v>
      </c>
      <c r="W18" s="72"/>
      <c r="X18" s="37">
        <f t="shared" si="8"/>
        <v>0</v>
      </c>
      <c r="Y18" s="169" t="e">
        <f>AVERAGE(X18:X24)</f>
        <v>#DIV/0!</v>
      </c>
      <c r="Z18" s="182"/>
      <c r="AA18" s="75">
        <v>71.33</v>
      </c>
      <c r="AB18" s="93"/>
      <c r="AC18" s="37">
        <f t="shared" si="9"/>
        <v>0</v>
      </c>
      <c r="AD18" s="169" t="e">
        <f>AVERAGE(AC18:AC24)</f>
        <v>#DIV/0!</v>
      </c>
      <c r="AE18" s="182"/>
      <c r="AF18" s="94">
        <f>L18+Q18+V18+AA18</f>
        <v>115.83</v>
      </c>
      <c r="AG18" s="95">
        <f t="shared" si="13"/>
        <v>26.310000000000002</v>
      </c>
      <c r="AH18" s="37">
        <f t="shared" si="17"/>
        <v>22.714322714322716</v>
      </c>
      <c r="AI18" s="171">
        <f>AVERAGE(AH18:AH24)</f>
        <v>62.832329840589537</v>
      </c>
      <c r="AJ18" s="156"/>
      <c r="AK18" s="70"/>
    </row>
    <row r="19" spans="2:37" ht="73.5" customHeight="1" thickBot="1" x14ac:dyDescent="0.3">
      <c r="B19" s="174"/>
      <c r="C19" s="186"/>
      <c r="D19" s="133" t="s">
        <v>83</v>
      </c>
      <c r="E19" s="87" t="s">
        <v>70</v>
      </c>
      <c r="F19" s="73" t="s">
        <v>76</v>
      </c>
      <c r="G19" s="73">
        <v>0.2</v>
      </c>
      <c r="H19" s="119">
        <f t="shared" si="10"/>
        <v>0</v>
      </c>
      <c r="I19" s="103">
        <f t="shared" ref="I18:I22" si="18">H19*100/G19</f>
        <v>0</v>
      </c>
      <c r="J19" s="178"/>
      <c r="K19" s="180"/>
      <c r="L19" s="96">
        <v>0</v>
      </c>
      <c r="M19" s="120">
        <v>0</v>
      </c>
      <c r="N19" s="59" t="e">
        <f>M19*100/L19</f>
        <v>#DIV/0!</v>
      </c>
      <c r="O19" s="162"/>
      <c r="P19" s="182"/>
      <c r="Q19" s="96">
        <v>0</v>
      </c>
      <c r="R19" s="97">
        <v>0</v>
      </c>
      <c r="S19" s="59" t="e">
        <f t="shared" si="7"/>
        <v>#DIV/0!</v>
      </c>
      <c r="T19" s="170"/>
      <c r="U19" s="182"/>
      <c r="V19" s="75">
        <v>0</v>
      </c>
      <c r="W19" s="98"/>
      <c r="X19" s="37" t="e">
        <f t="shared" si="8"/>
        <v>#DIV/0!</v>
      </c>
      <c r="Y19" s="170"/>
      <c r="Z19" s="182"/>
      <c r="AA19" s="75">
        <v>0.2</v>
      </c>
      <c r="AB19" s="99"/>
      <c r="AC19" s="37">
        <f t="shared" si="9"/>
        <v>0</v>
      </c>
      <c r="AD19" s="170"/>
      <c r="AE19" s="182"/>
      <c r="AF19" s="94">
        <f>L19+Q19+V19+AA19</f>
        <v>0.2</v>
      </c>
      <c r="AG19" s="95">
        <f t="shared" si="13"/>
        <v>0</v>
      </c>
      <c r="AH19" s="37">
        <f t="shared" si="17"/>
        <v>0</v>
      </c>
      <c r="AI19" s="172"/>
      <c r="AJ19" s="156"/>
      <c r="AK19" s="70"/>
    </row>
    <row r="20" spans="2:37" ht="73.5" customHeight="1" thickBot="1" x14ac:dyDescent="0.3">
      <c r="B20" s="174"/>
      <c r="C20" s="186"/>
      <c r="D20" s="133" t="s">
        <v>84</v>
      </c>
      <c r="E20" s="87" t="s">
        <v>71</v>
      </c>
      <c r="F20" s="73" t="s">
        <v>76</v>
      </c>
      <c r="G20" s="73">
        <v>416</v>
      </c>
      <c r="H20" s="74">
        <f>M20+R20+W20+AB20</f>
        <v>29.619999999999997</v>
      </c>
      <c r="I20" s="103">
        <f>H20*100/G20</f>
        <v>7.1201923076923066</v>
      </c>
      <c r="J20" s="178"/>
      <c r="K20" s="180"/>
      <c r="L20" s="96">
        <v>5.58</v>
      </c>
      <c r="M20" s="120">
        <v>5.9</v>
      </c>
      <c r="N20" s="37">
        <f>M20*100/L20</f>
        <v>105.73476702508961</v>
      </c>
      <c r="O20" s="162"/>
      <c r="P20" s="182"/>
      <c r="Q20" s="96">
        <v>27.29</v>
      </c>
      <c r="R20" s="51">
        <v>23.72</v>
      </c>
      <c r="S20" s="37">
        <f t="shared" si="7"/>
        <v>86.918285086112135</v>
      </c>
      <c r="T20" s="170"/>
      <c r="U20" s="182"/>
      <c r="V20" s="75">
        <v>139.27000000000001</v>
      </c>
      <c r="W20" s="52"/>
      <c r="X20" s="37">
        <f t="shared" si="8"/>
        <v>0</v>
      </c>
      <c r="Y20" s="170"/>
      <c r="Z20" s="182"/>
      <c r="AA20" s="75">
        <v>244.34</v>
      </c>
      <c r="AB20" s="53"/>
      <c r="AC20" s="37">
        <f t="shared" si="9"/>
        <v>0</v>
      </c>
      <c r="AD20" s="170"/>
      <c r="AE20" s="182"/>
      <c r="AF20" s="94">
        <f>L20+Q20+V20+AA20</f>
        <v>416.48</v>
      </c>
      <c r="AG20" s="31">
        <f>M20+R20+W20+AB20</f>
        <v>29.619999999999997</v>
      </c>
      <c r="AH20" s="37">
        <f t="shared" si="17"/>
        <v>7.1119861698040712</v>
      </c>
      <c r="AI20" s="172"/>
      <c r="AJ20" s="156"/>
      <c r="AK20" s="70"/>
    </row>
    <row r="21" spans="2:37" ht="73.5" customHeight="1" thickBot="1" x14ac:dyDescent="0.3">
      <c r="B21" s="174"/>
      <c r="C21" s="186"/>
      <c r="D21" s="133" t="s">
        <v>85</v>
      </c>
      <c r="E21" s="87" t="s">
        <v>72</v>
      </c>
      <c r="F21" s="73" t="s">
        <v>77</v>
      </c>
      <c r="G21" s="73">
        <v>1.5</v>
      </c>
      <c r="H21" s="74">
        <f>M21+R21+W21+AB21</f>
        <v>458.58100000000002</v>
      </c>
      <c r="I21" s="103">
        <v>120</v>
      </c>
      <c r="J21" s="178"/>
      <c r="K21" s="180"/>
      <c r="L21" s="96">
        <v>0</v>
      </c>
      <c r="M21" s="120">
        <v>0.39700000000000002</v>
      </c>
      <c r="N21" s="37">
        <v>120</v>
      </c>
      <c r="O21" s="162"/>
      <c r="P21" s="182"/>
      <c r="Q21" s="96">
        <v>0</v>
      </c>
      <c r="R21" s="97">
        <v>458.18400000000003</v>
      </c>
      <c r="S21" s="37">
        <v>120</v>
      </c>
      <c r="T21" s="170"/>
      <c r="U21" s="182"/>
      <c r="V21" s="75">
        <v>0</v>
      </c>
      <c r="W21" s="52"/>
      <c r="X21" s="37" t="e">
        <f t="shared" si="8"/>
        <v>#DIV/0!</v>
      </c>
      <c r="Y21" s="170"/>
      <c r="Z21" s="182"/>
      <c r="AA21" s="75">
        <v>1.5</v>
      </c>
      <c r="AB21" s="53"/>
      <c r="AC21" s="37">
        <f t="shared" si="9"/>
        <v>0</v>
      </c>
      <c r="AD21" s="170"/>
      <c r="AE21" s="182"/>
      <c r="AF21" s="94">
        <f>L21+Q21+V21+AA21</f>
        <v>1.5</v>
      </c>
      <c r="AG21" s="31">
        <f>M21+R21+W21+AB21</f>
        <v>458.58100000000002</v>
      </c>
      <c r="AH21" s="37">
        <v>120</v>
      </c>
      <c r="AI21" s="172"/>
      <c r="AJ21" s="156"/>
      <c r="AK21" s="70"/>
    </row>
    <row r="22" spans="2:37" ht="73.5" customHeight="1" thickBot="1" x14ac:dyDescent="0.3">
      <c r="B22" s="174"/>
      <c r="C22" s="186"/>
      <c r="D22" s="133" t="s">
        <v>41</v>
      </c>
      <c r="E22" s="87" t="s">
        <v>73</v>
      </c>
      <c r="F22" s="73" t="s">
        <v>78</v>
      </c>
      <c r="G22" s="73">
        <v>6.5</v>
      </c>
      <c r="H22" s="74">
        <f t="shared" si="10"/>
        <v>943.44400000000007</v>
      </c>
      <c r="I22" s="103">
        <v>120</v>
      </c>
      <c r="J22" s="178"/>
      <c r="K22" s="180"/>
      <c r="L22" s="96">
        <v>0</v>
      </c>
      <c r="M22" s="120">
        <v>1.1040000000000001</v>
      </c>
      <c r="N22" s="37">
        <v>120</v>
      </c>
      <c r="O22" s="162"/>
      <c r="P22" s="182"/>
      <c r="Q22" s="96">
        <v>0</v>
      </c>
      <c r="R22" s="97">
        <v>942.34</v>
      </c>
      <c r="S22" s="37">
        <v>120</v>
      </c>
      <c r="T22" s="170"/>
      <c r="U22" s="182"/>
      <c r="V22" s="75">
        <v>0</v>
      </c>
      <c r="W22" s="52"/>
      <c r="X22" s="37" t="e">
        <f t="shared" si="8"/>
        <v>#DIV/0!</v>
      </c>
      <c r="Y22" s="170"/>
      <c r="Z22" s="182"/>
      <c r="AA22" s="75">
        <v>6.5</v>
      </c>
      <c r="AB22" s="53"/>
      <c r="AC22" s="37">
        <f t="shared" si="9"/>
        <v>0</v>
      </c>
      <c r="AD22" s="170"/>
      <c r="AE22" s="182"/>
      <c r="AF22" s="94">
        <f t="shared" si="12"/>
        <v>6.5</v>
      </c>
      <c r="AG22" s="31">
        <f t="shared" si="13"/>
        <v>943.44400000000007</v>
      </c>
      <c r="AH22" s="37">
        <v>120</v>
      </c>
      <c r="AI22" s="172"/>
      <c r="AJ22" s="156"/>
      <c r="AK22" s="70"/>
    </row>
    <row r="23" spans="2:37" ht="73.5" customHeight="1" thickBot="1" x14ac:dyDescent="0.3">
      <c r="B23" s="174"/>
      <c r="C23" s="186"/>
      <c r="D23" s="133" t="s">
        <v>41</v>
      </c>
      <c r="E23" s="87" t="s">
        <v>74</v>
      </c>
      <c r="F23" s="73" t="s">
        <v>79</v>
      </c>
      <c r="G23" s="73">
        <v>1.2</v>
      </c>
      <c r="H23" s="74">
        <f t="shared" si="10"/>
        <v>209.5497</v>
      </c>
      <c r="I23" s="103">
        <v>120</v>
      </c>
      <c r="J23" s="178"/>
      <c r="K23" s="180"/>
      <c r="L23" s="96">
        <v>0</v>
      </c>
      <c r="M23" s="120">
        <v>0.22670000000000001</v>
      </c>
      <c r="N23" s="37">
        <v>120</v>
      </c>
      <c r="O23" s="162"/>
      <c r="P23" s="182"/>
      <c r="Q23" s="96">
        <v>0</v>
      </c>
      <c r="R23" s="97">
        <v>209.32300000000001</v>
      </c>
      <c r="S23" s="37">
        <v>120</v>
      </c>
      <c r="T23" s="170"/>
      <c r="U23" s="182"/>
      <c r="V23" s="75">
        <v>0</v>
      </c>
      <c r="W23" s="52"/>
      <c r="X23" s="37" t="e">
        <f t="shared" si="8"/>
        <v>#DIV/0!</v>
      </c>
      <c r="Y23" s="170"/>
      <c r="Z23" s="182"/>
      <c r="AA23" s="75">
        <v>1.2</v>
      </c>
      <c r="AB23" s="53"/>
      <c r="AC23" s="37">
        <f t="shared" si="9"/>
        <v>0</v>
      </c>
      <c r="AD23" s="170"/>
      <c r="AE23" s="182"/>
      <c r="AF23" s="94">
        <f t="shared" si="12"/>
        <v>1.2</v>
      </c>
      <c r="AG23" s="31">
        <f t="shared" si="13"/>
        <v>209.5497</v>
      </c>
      <c r="AH23" s="37">
        <v>120</v>
      </c>
      <c r="AI23" s="172"/>
      <c r="AJ23" s="156"/>
      <c r="AK23" s="70"/>
    </row>
    <row r="24" spans="2:37" ht="109.5" customHeight="1" thickBot="1" x14ac:dyDescent="0.3">
      <c r="B24" s="174"/>
      <c r="C24" s="187"/>
      <c r="D24" s="131" t="s">
        <v>41</v>
      </c>
      <c r="E24" s="86" t="s">
        <v>75</v>
      </c>
      <c r="F24" s="66" t="s">
        <v>80</v>
      </c>
      <c r="G24" s="66">
        <v>6</v>
      </c>
      <c r="H24" s="67">
        <f t="shared" si="10"/>
        <v>3</v>
      </c>
      <c r="I24" s="103">
        <f t="shared" si="16"/>
        <v>50</v>
      </c>
      <c r="J24" s="178"/>
      <c r="K24" s="180"/>
      <c r="L24" s="96">
        <v>1</v>
      </c>
      <c r="M24" s="120">
        <v>3</v>
      </c>
      <c r="N24" s="37">
        <v>120</v>
      </c>
      <c r="O24" s="162"/>
      <c r="P24" s="182"/>
      <c r="Q24" s="96">
        <v>2</v>
      </c>
      <c r="R24" s="51">
        <v>0</v>
      </c>
      <c r="S24" s="37">
        <f t="shared" si="7"/>
        <v>0</v>
      </c>
      <c r="T24" s="170"/>
      <c r="U24" s="182"/>
      <c r="V24" s="75">
        <v>3</v>
      </c>
      <c r="W24" s="52"/>
      <c r="X24" s="37">
        <f t="shared" si="8"/>
        <v>0</v>
      </c>
      <c r="Y24" s="170"/>
      <c r="Z24" s="182"/>
      <c r="AA24" s="75">
        <v>0</v>
      </c>
      <c r="AB24" s="53"/>
      <c r="AC24" s="37" t="e">
        <f t="shared" si="9"/>
        <v>#DIV/0!</v>
      </c>
      <c r="AD24" s="170"/>
      <c r="AE24" s="182"/>
      <c r="AF24" s="94">
        <f t="shared" si="12"/>
        <v>6</v>
      </c>
      <c r="AG24" s="31">
        <f t="shared" si="13"/>
        <v>3</v>
      </c>
      <c r="AH24" s="37">
        <f t="shared" si="17"/>
        <v>50</v>
      </c>
      <c r="AI24" s="172"/>
      <c r="AJ24" s="156"/>
      <c r="AK24" s="70"/>
    </row>
    <row r="25" spans="2:37" ht="73.5" customHeight="1" thickBot="1" x14ac:dyDescent="0.3">
      <c r="B25" s="174"/>
      <c r="C25" s="197" t="s">
        <v>86</v>
      </c>
      <c r="D25" s="134" t="s">
        <v>38</v>
      </c>
      <c r="E25" s="81" t="s">
        <v>87</v>
      </c>
      <c r="F25" s="81" t="s">
        <v>88</v>
      </c>
      <c r="G25" s="123">
        <v>1</v>
      </c>
      <c r="H25" s="68">
        <f t="shared" si="10"/>
        <v>1</v>
      </c>
      <c r="I25" s="102">
        <f t="shared" si="16"/>
        <v>100</v>
      </c>
      <c r="J25" s="178">
        <f>AVERAGE(I25:I26)</f>
        <v>75</v>
      </c>
      <c r="K25" s="180"/>
      <c r="L25" s="43">
        <v>0</v>
      </c>
      <c r="M25" s="44">
        <v>0</v>
      </c>
      <c r="N25" s="59" t="e">
        <f t="shared" si="11"/>
        <v>#DIV/0!</v>
      </c>
      <c r="O25" s="164">
        <f>AVERAGE(N26)</f>
        <v>100</v>
      </c>
      <c r="P25" s="182"/>
      <c r="Q25" s="43">
        <v>1</v>
      </c>
      <c r="R25" s="45">
        <v>1</v>
      </c>
      <c r="S25" s="37">
        <f t="shared" si="7"/>
        <v>100</v>
      </c>
      <c r="T25" s="193">
        <f>AVERAGE(S25:S26)</f>
        <v>100</v>
      </c>
      <c r="U25" s="182"/>
      <c r="V25" s="40">
        <v>0</v>
      </c>
      <c r="W25" s="46"/>
      <c r="X25" s="37" t="e">
        <f t="shared" si="8"/>
        <v>#DIV/0!</v>
      </c>
      <c r="Y25" s="169" t="e">
        <f>AVERAGE(X25:X26,#REF!)</f>
        <v>#REF!</v>
      </c>
      <c r="Z25" s="182"/>
      <c r="AA25" s="40">
        <v>0</v>
      </c>
      <c r="AB25" s="47"/>
      <c r="AC25" s="37" t="e">
        <f t="shared" si="9"/>
        <v>#DIV/0!</v>
      </c>
      <c r="AD25" s="169" t="e">
        <f>AVERAGE(AC25,AC26)</f>
        <v>#DIV/0!</v>
      </c>
      <c r="AE25" s="182"/>
      <c r="AF25" s="30">
        <f t="shared" si="12"/>
        <v>1</v>
      </c>
      <c r="AG25" s="31">
        <f t="shared" si="13"/>
        <v>1</v>
      </c>
      <c r="AH25" s="37">
        <f t="shared" si="17"/>
        <v>100</v>
      </c>
      <c r="AI25" s="171">
        <f>AVERAGE(AH25:AH26)</f>
        <v>75</v>
      </c>
      <c r="AJ25" s="156"/>
      <c r="AK25" s="70"/>
    </row>
    <row r="26" spans="2:37" ht="73.5" customHeight="1" thickBot="1" x14ac:dyDescent="0.3">
      <c r="B26" s="174"/>
      <c r="C26" s="198"/>
      <c r="D26" s="134" t="s">
        <v>38</v>
      </c>
      <c r="E26" s="81" t="s">
        <v>89</v>
      </c>
      <c r="F26" s="81" t="s">
        <v>90</v>
      </c>
      <c r="G26" s="48">
        <v>12</v>
      </c>
      <c r="H26" s="42">
        <f t="shared" si="10"/>
        <v>6</v>
      </c>
      <c r="I26" s="22">
        <f t="shared" si="16"/>
        <v>50</v>
      </c>
      <c r="J26" s="178"/>
      <c r="K26" s="180"/>
      <c r="L26" s="49">
        <v>3</v>
      </c>
      <c r="M26" s="50">
        <v>3</v>
      </c>
      <c r="N26" s="37">
        <f t="shared" si="11"/>
        <v>100</v>
      </c>
      <c r="O26" s="165"/>
      <c r="P26" s="182"/>
      <c r="Q26" s="49">
        <v>3</v>
      </c>
      <c r="R26" s="51">
        <v>3</v>
      </c>
      <c r="S26" s="37">
        <f t="shared" si="7"/>
        <v>100</v>
      </c>
      <c r="T26" s="199"/>
      <c r="U26" s="182"/>
      <c r="V26" s="40">
        <v>3</v>
      </c>
      <c r="W26" s="52"/>
      <c r="X26" s="37">
        <f t="shared" si="8"/>
        <v>0</v>
      </c>
      <c r="Y26" s="170"/>
      <c r="Z26" s="182"/>
      <c r="AA26" s="40">
        <v>3</v>
      </c>
      <c r="AB26" s="53"/>
      <c r="AC26" s="37">
        <f t="shared" si="9"/>
        <v>0</v>
      </c>
      <c r="AD26" s="170"/>
      <c r="AE26" s="182"/>
      <c r="AF26" s="30">
        <f t="shared" si="12"/>
        <v>12</v>
      </c>
      <c r="AG26" s="31">
        <f t="shared" si="13"/>
        <v>6</v>
      </c>
      <c r="AH26" s="37">
        <f t="shared" si="17"/>
        <v>50</v>
      </c>
      <c r="AI26" s="172"/>
      <c r="AJ26" s="156"/>
      <c r="AK26" s="70"/>
    </row>
    <row r="27" spans="2:37" ht="73.5" customHeight="1" thickBot="1" x14ac:dyDescent="0.3">
      <c r="B27" s="174"/>
      <c r="C27" s="108" t="s">
        <v>91</v>
      </c>
      <c r="D27" s="85" t="s">
        <v>39</v>
      </c>
      <c r="E27" s="85" t="s">
        <v>92</v>
      </c>
      <c r="F27" s="64" t="s">
        <v>90</v>
      </c>
      <c r="G27" s="64">
        <v>1</v>
      </c>
      <c r="H27" s="65">
        <f t="shared" si="10"/>
        <v>0</v>
      </c>
      <c r="I27" s="22">
        <f t="shared" si="16"/>
        <v>0</v>
      </c>
      <c r="J27" s="103">
        <f>AVERAGE(I27:I27)</f>
        <v>0</v>
      </c>
      <c r="K27" s="180"/>
      <c r="L27" s="43">
        <v>0</v>
      </c>
      <c r="M27" s="44">
        <v>0</v>
      </c>
      <c r="N27" s="59" t="e">
        <f t="shared" si="11"/>
        <v>#DIV/0!</v>
      </c>
      <c r="O27" s="109" t="e">
        <f>AVERAGE(N27:N27)</f>
        <v>#DIV/0!</v>
      </c>
      <c r="P27" s="182"/>
      <c r="Q27" s="43">
        <v>0</v>
      </c>
      <c r="R27" s="45">
        <v>0</v>
      </c>
      <c r="S27" s="59" t="e">
        <f t="shared" si="7"/>
        <v>#DIV/0!</v>
      </c>
      <c r="T27" s="111" t="e">
        <f>AVERAGE(S27)</f>
        <v>#DIV/0!</v>
      </c>
      <c r="U27" s="182"/>
      <c r="V27" s="40">
        <v>1</v>
      </c>
      <c r="W27" s="46"/>
      <c r="X27" s="37">
        <f t="shared" si="8"/>
        <v>0</v>
      </c>
      <c r="Y27" s="105">
        <f>AVERAGE(X27)</f>
        <v>0</v>
      </c>
      <c r="Z27" s="182"/>
      <c r="AA27" s="40">
        <v>0</v>
      </c>
      <c r="AB27" s="47"/>
      <c r="AC27" s="37" t="e">
        <f t="shared" si="9"/>
        <v>#DIV/0!</v>
      </c>
      <c r="AD27" s="105" t="e">
        <f>AVERAGE(AC27)</f>
        <v>#DIV/0!</v>
      </c>
      <c r="AE27" s="182"/>
      <c r="AF27" s="30">
        <f t="shared" si="12"/>
        <v>1</v>
      </c>
      <c r="AG27" s="31">
        <f t="shared" si="13"/>
        <v>0</v>
      </c>
      <c r="AH27" s="37">
        <f t="shared" si="17"/>
        <v>0</v>
      </c>
      <c r="AI27" s="110">
        <f>AVERAGE(AH27:AH27)</f>
        <v>0</v>
      </c>
      <c r="AJ27" s="156"/>
      <c r="AK27" s="70"/>
    </row>
    <row r="28" spans="2:37" ht="73.5" customHeight="1" thickBot="1" x14ac:dyDescent="0.3">
      <c r="B28" s="173" t="s">
        <v>47</v>
      </c>
      <c r="C28" s="175" t="s">
        <v>93</v>
      </c>
      <c r="D28" s="135" t="s">
        <v>94</v>
      </c>
      <c r="E28" s="88" t="s">
        <v>95</v>
      </c>
      <c r="F28" s="136" t="s">
        <v>96</v>
      </c>
      <c r="G28" s="137">
        <v>1</v>
      </c>
      <c r="H28" s="138">
        <f t="shared" si="10"/>
        <v>0</v>
      </c>
      <c r="I28" s="22">
        <f t="shared" ref="I28:I34" si="19">H28*100/G28</f>
        <v>0</v>
      </c>
      <c r="J28" s="178">
        <f>AVERAGE(I28:I31)</f>
        <v>37.5</v>
      </c>
      <c r="K28" s="179">
        <f>AVERAGE(J28:J32)</f>
        <v>18.75</v>
      </c>
      <c r="L28" s="43">
        <v>0</v>
      </c>
      <c r="M28" s="76">
        <v>0</v>
      </c>
      <c r="N28" s="59" t="e">
        <f>M28*100/L28</f>
        <v>#DIV/0!</v>
      </c>
      <c r="O28" s="161">
        <f>AVERAGE(N31)</f>
        <v>100</v>
      </c>
      <c r="P28" s="155">
        <f>AVERAGE(O28)</f>
        <v>100</v>
      </c>
      <c r="Q28" s="43">
        <v>0</v>
      </c>
      <c r="R28" s="45">
        <v>0</v>
      </c>
      <c r="S28" s="59" t="e">
        <f t="shared" si="7"/>
        <v>#DIV/0!</v>
      </c>
      <c r="T28" s="169">
        <f>AVERAGE(S29:S31)</f>
        <v>73.333333333333329</v>
      </c>
      <c r="U28" s="155">
        <f>AVERAGE(T28)</f>
        <v>73.333333333333329</v>
      </c>
      <c r="V28" s="40">
        <v>0</v>
      </c>
      <c r="W28" s="46"/>
      <c r="X28" s="37" t="e">
        <f t="shared" si="8"/>
        <v>#DIV/0!</v>
      </c>
      <c r="Y28" s="169" t="e">
        <f>AVERAGE(X28:X31)</f>
        <v>#DIV/0!</v>
      </c>
      <c r="Z28" s="155" t="e">
        <f>AVERAGE(Y28,Y32)</f>
        <v>#DIV/0!</v>
      </c>
      <c r="AA28" s="40">
        <v>1</v>
      </c>
      <c r="AB28" s="47"/>
      <c r="AC28" s="37">
        <f>AB28*100/AA28</f>
        <v>0</v>
      </c>
      <c r="AD28" s="169" t="e">
        <f>AVERAGE(AC30,AC29,AC28,AC31)</f>
        <v>#DIV/0!</v>
      </c>
      <c r="AE28" s="155" t="e">
        <f>AVERAGE(AD28:AD32)</f>
        <v>#DIV/0!</v>
      </c>
      <c r="AF28" s="30">
        <f t="shared" si="12"/>
        <v>1</v>
      </c>
      <c r="AG28" s="31">
        <f t="shared" si="13"/>
        <v>0</v>
      </c>
      <c r="AH28" s="37">
        <f>AG28*100/AF28</f>
        <v>0</v>
      </c>
      <c r="AI28" s="171">
        <f>AVERAGE(AH28:AH31)</f>
        <v>37.5</v>
      </c>
      <c r="AJ28" s="155">
        <f>AVERAGE(AI28:AI32)</f>
        <v>18.75</v>
      </c>
      <c r="AK28" s="70"/>
    </row>
    <row r="29" spans="2:37" ht="81" customHeight="1" thickBot="1" x14ac:dyDescent="0.3">
      <c r="B29" s="174"/>
      <c r="C29" s="176"/>
      <c r="D29" s="135" t="s">
        <v>97</v>
      </c>
      <c r="E29" s="88" t="s">
        <v>98</v>
      </c>
      <c r="F29" s="136" t="s">
        <v>99</v>
      </c>
      <c r="G29" s="139">
        <v>1</v>
      </c>
      <c r="H29" s="140">
        <f t="shared" si="10"/>
        <v>1</v>
      </c>
      <c r="I29" s="22">
        <f t="shared" si="19"/>
        <v>100</v>
      </c>
      <c r="J29" s="178"/>
      <c r="K29" s="180"/>
      <c r="L29" s="49">
        <v>0</v>
      </c>
      <c r="M29" s="77">
        <v>0</v>
      </c>
      <c r="N29" s="59" t="e">
        <f t="shared" si="11"/>
        <v>#DIV/0!</v>
      </c>
      <c r="O29" s="162"/>
      <c r="P29" s="156"/>
      <c r="Q29" s="49">
        <v>0</v>
      </c>
      <c r="R29" s="51">
        <v>1</v>
      </c>
      <c r="S29" s="37">
        <v>120</v>
      </c>
      <c r="T29" s="170"/>
      <c r="U29" s="156"/>
      <c r="V29" s="40">
        <v>1</v>
      </c>
      <c r="W29" s="52"/>
      <c r="X29" s="37">
        <f t="shared" si="8"/>
        <v>0</v>
      </c>
      <c r="Y29" s="170"/>
      <c r="Z29" s="156"/>
      <c r="AA29" s="40">
        <v>0</v>
      </c>
      <c r="AB29" s="53"/>
      <c r="AC29" s="37" t="e">
        <f>AB29*100/AA29</f>
        <v>#DIV/0!</v>
      </c>
      <c r="AD29" s="170"/>
      <c r="AE29" s="156"/>
      <c r="AF29" s="30">
        <f t="shared" si="12"/>
        <v>1</v>
      </c>
      <c r="AG29" s="31">
        <f t="shared" si="13"/>
        <v>1</v>
      </c>
      <c r="AH29" s="37">
        <f t="shared" si="17"/>
        <v>100</v>
      </c>
      <c r="AI29" s="172"/>
      <c r="AJ29" s="156"/>
      <c r="AK29" s="70"/>
    </row>
    <row r="30" spans="2:37" ht="73.5" customHeight="1" thickBot="1" x14ac:dyDescent="0.3">
      <c r="B30" s="174"/>
      <c r="C30" s="176"/>
      <c r="D30" s="135" t="s">
        <v>38</v>
      </c>
      <c r="E30" s="88" t="s">
        <v>100</v>
      </c>
      <c r="F30" s="136" t="s">
        <v>60</v>
      </c>
      <c r="G30" s="139">
        <v>1</v>
      </c>
      <c r="H30" s="140">
        <f>M30+R30+W30+AB30</f>
        <v>0</v>
      </c>
      <c r="I30" s="22">
        <f t="shared" si="19"/>
        <v>0</v>
      </c>
      <c r="J30" s="178"/>
      <c r="K30" s="180"/>
      <c r="L30" s="49">
        <v>0</v>
      </c>
      <c r="M30" s="77">
        <v>0</v>
      </c>
      <c r="N30" s="59" t="e">
        <f t="shared" si="11"/>
        <v>#DIV/0!</v>
      </c>
      <c r="O30" s="162"/>
      <c r="P30" s="156"/>
      <c r="Q30" s="49">
        <v>1</v>
      </c>
      <c r="R30" s="51">
        <v>0</v>
      </c>
      <c r="S30" s="37">
        <f t="shared" si="7"/>
        <v>0</v>
      </c>
      <c r="T30" s="170"/>
      <c r="U30" s="156"/>
      <c r="V30" s="40">
        <v>0</v>
      </c>
      <c r="W30" s="52"/>
      <c r="X30" s="37" t="e">
        <f t="shared" si="8"/>
        <v>#DIV/0!</v>
      </c>
      <c r="Y30" s="170"/>
      <c r="Z30" s="156"/>
      <c r="AA30" s="40">
        <v>0</v>
      </c>
      <c r="AB30" s="53"/>
      <c r="AC30" s="37" t="e">
        <f>AB30*100/AA30</f>
        <v>#DIV/0!</v>
      </c>
      <c r="AD30" s="170"/>
      <c r="AE30" s="156"/>
      <c r="AF30" s="30">
        <f t="shared" si="12"/>
        <v>1</v>
      </c>
      <c r="AG30" s="31">
        <f t="shared" si="13"/>
        <v>0</v>
      </c>
      <c r="AH30" s="37">
        <f t="shared" si="17"/>
        <v>0</v>
      </c>
      <c r="AI30" s="172"/>
      <c r="AJ30" s="156"/>
      <c r="AK30" s="70"/>
    </row>
    <row r="31" spans="2:37" ht="73.5" customHeight="1" thickBot="1" x14ac:dyDescent="0.3">
      <c r="B31" s="174"/>
      <c r="C31" s="177"/>
      <c r="D31" s="135" t="s">
        <v>42</v>
      </c>
      <c r="E31" s="88" t="s">
        <v>101</v>
      </c>
      <c r="F31" s="136" t="s">
        <v>102</v>
      </c>
      <c r="G31" s="141">
        <v>12</v>
      </c>
      <c r="H31" s="142">
        <f t="shared" si="10"/>
        <v>6</v>
      </c>
      <c r="I31" s="22">
        <f t="shared" si="19"/>
        <v>50</v>
      </c>
      <c r="J31" s="178"/>
      <c r="K31" s="180"/>
      <c r="L31" s="49">
        <v>3</v>
      </c>
      <c r="M31" s="77">
        <v>3</v>
      </c>
      <c r="N31" s="37">
        <f>M31*100/L31</f>
        <v>100</v>
      </c>
      <c r="O31" s="162"/>
      <c r="P31" s="156"/>
      <c r="Q31" s="49">
        <v>3</v>
      </c>
      <c r="R31" s="51">
        <v>3</v>
      </c>
      <c r="S31" s="37">
        <f t="shared" si="7"/>
        <v>100</v>
      </c>
      <c r="T31" s="170"/>
      <c r="U31" s="156"/>
      <c r="V31" s="40">
        <v>3</v>
      </c>
      <c r="W31" s="52"/>
      <c r="X31" s="37">
        <f t="shared" si="8"/>
        <v>0</v>
      </c>
      <c r="Y31" s="170"/>
      <c r="Z31" s="156"/>
      <c r="AA31" s="40">
        <v>3</v>
      </c>
      <c r="AB31" s="53"/>
      <c r="AC31" s="37">
        <f>AB31*100/AA31</f>
        <v>0</v>
      </c>
      <c r="AD31" s="170"/>
      <c r="AE31" s="156"/>
      <c r="AF31" s="30">
        <f t="shared" si="12"/>
        <v>12</v>
      </c>
      <c r="AG31" s="31">
        <f t="shared" si="13"/>
        <v>6</v>
      </c>
      <c r="AH31" s="37">
        <f t="shared" si="17"/>
        <v>50</v>
      </c>
      <c r="AI31" s="172"/>
      <c r="AJ31" s="156"/>
      <c r="AK31" s="70"/>
    </row>
    <row r="32" spans="2:37" ht="73.5" customHeight="1" thickBot="1" x14ac:dyDescent="0.3">
      <c r="B32" s="174"/>
      <c r="C32" s="108" t="s">
        <v>103</v>
      </c>
      <c r="D32" s="85" t="s">
        <v>38</v>
      </c>
      <c r="E32" s="89" t="s">
        <v>104</v>
      </c>
      <c r="F32" s="64" t="s">
        <v>90</v>
      </c>
      <c r="G32" s="64">
        <v>1</v>
      </c>
      <c r="H32" s="65">
        <f>M32+R32+W32+AB32</f>
        <v>0</v>
      </c>
      <c r="I32" s="22">
        <f t="shared" si="19"/>
        <v>0</v>
      </c>
      <c r="J32" s="103">
        <f>AVERAGE(I32)</f>
        <v>0</v>
      </c>
      <c r="K32" s="180"/>
      <c r="L32" s="43">
        <v>0</v>
      </c>
      <c r="M32" s="76">
        <v>0</v>
      </c>
      <c r="N32" s="59" t="e">
        <f t="shared" si="11"/>
        <v>#DIV/0!</v>
      </c>
      <c r="O32" s="109" t="e">
        <f>AVERAGE(N32)</f>
        <v>#DIV/0!</v>
      </c>
      <c r="P32" s="156"/>
      <c r="Q32" s="146">
        <v>0</v>
      </c>
      <c r="R32" s="147">
        <v>0</v>
      </c>
      <c r="S32" s="59" t="e">
        <f t="shared" si="7"/>
        <v>#DIV/0!</v>
      </c>
      <c r="T32" s="111" t="e">
        <f>AVERAGE(S32)</f>
        <v>#DIV/0!</v>
      </c>
      <c r="U32" s="156"/>
      <c r="V32" s="40">
        <v>0</v>
      </c>
      <c r="W32" s="46"/>
      <c r="X32" s="37" t="e">
        <f t="shared" si="8"/>
        <v>#DIV/0!</v>
      </c>
      <c r="Y32" s="107" t="e">
        <f>AVERAGE(X32)</f>
        <v>#DIV/0!</v>
      </c>
      <c r="Z32" s="156"/>
      <c r="AA32" s="40">
        <v>1</v>
      </c>
      <c r="AB32" s="47"/>
      <c r="AC32" s="37">
        <f t="shared" si="9"/>
        <v>0</v>
      </c>
      <c r="AD32" s="107">
        <f>AVERAGE(AC32)</f>
        <v>0</v>
      </c>
      <c r="AE32" s="156"/>
      <c r="AF32" s="30">
        <f t="shared" si="12"/>
        <v>1</v>
      </c>
      <c r="AG32" s="31">
        <f t="shared" si="13"/>
        <v>0</v>
      </c>
      <c r="AH32" s="37">
        <f t="shared" si="17"/>
        <v>0</v>
      </c>
      <c r="AI32" s="100">
        <f>AVERAGE(AH32:AH32)</f>
        <v>0</v>
      </c>
      <c r="AJ32" s="156"/>
      <c r="AK32" s="70"/>
    </row>
    <row r="33" spans="2:37" ht="73.5" customHeight="1" thickBot="1" x14ac:dyDescent="0.3">
      <c r="B33" s="167" t="s">
        <v>48</v>
      </c>
      <c r="C33" s="145" t="s">
        <v>105</v>
      </c>
      <c r="D33" s="143" t="s">
        <v>39</v>
      </c>
      <c r="E33" s="144" t="s">
        <v>106</v>
      </c>
      <c r="F33" s="41" t="s">
        <v>107</v>
      </c>
      <c r="G33" s="141">
        <v>2</v>
      </c>
      <c r="H33" s="142">
        <f>M33+R33+W33+AB33</f>
        <v>0</v>
      </c>
      <c r="I33" s="103">
        <f t="shared" si="19"/>
        <v>0</v>
      </c>
      <c r="J33" s="103">
        <f>AVERAGE(I33)</f>
        <v>0</v>
      </c>
      <c r="K33" s="155">
        <f>AVERAGE(J33:J34)</f>
        <v>0</v>
      </c>
      <c r="L33" s="43">
        <v>0</v>
      </c>
      <c r="M33" s="76">
        <v>0</v>
      </c>
      <c r="N33" s="59" t="e">
        <f t="shared" si="11"/>
        <v>#DIV/0!</v>
      </c>
      <c r="O33" s="109" t="e">
        <f>AVERAGE(N33)</f>
        <v>#DIV/0!</v>
      </c>
      <c r="P33" s="158" t="e">
        <f>AVERAGE(O33:O34)</f>
        <v>#DIV/0!</v>
      </c>
      <c r="Q33" s="43">
        <v>0</v>
      </c>
      <c r="R33" s="148">
        <v>0</v>
      </c>
      <c r="S33" s="217" t="e">
        <f>R33*100/Q33</f>
        <v>#DIV/0!</v>
      </c>
      <c r="T33" s="112" t="e">
        <f>AVERAGE(S33)</f>
        <v>#DIV/0!</v>
      </c>
      <c r="U33" s="158" t="e">
        <f>AVERAGE(T33:T34)</f>
        <v>#DIV/0!</v>
      </c>
      <c r="V33" s="40">
        <v>0</v>
      </c>
      <c r="W33" s="45"/>
      <c r="X33" s="37" t="e">
        <f>W33*100/V33</f>
        <v>#DIV/0!</v>
      </c>
      <c r="Y33" s="107" t="e">
        <f>AVERAGE(X33)</f>
        <v>#DIV/0!</v>
      </c>
      <c r="Z33" s="155" t="e">
        <f>AVERAGE(Y33:Y34)</f>
        <v>#DIV/0!</v>
      </c>
      <c r="AA33" s="40">
        <v>2</v>
      </c>
      <c r="AB33" s="62"/>
      <c r="AC33" s="150">
        <f>AB33*100/AA33</f>
        <v>0</v>
      </c>
      <c r="AD33" s="103">
        <f>AVERAGE(AC33)</f>
        <v>0</v>
      </c>
      <c r="AE33" s="155" t="e">
        <f>AVERAGE(AD33:AD34)</f>
        <v>#DIV/0!</v>
      </c>
      <c r="AF33" s="30">
        <f t="shared" si="12"/>
        <v>2</v>
      </c>
      <c r="AG33" s="31">
        <f t="shared" si="13"/>
        <v>0</v>
      </c>
      <c r="AH33" s="37">
        <f t="shared" si="17"/>
        <v>0</v>
      </c>
      <c r="AI33" s="100">
        <f>AVERAGE(AH33:AH33)</f>
        <v>0</v>
      </c>
      <c r="AJ33" s="155">
        <f>AVERAGE(AI33,AI34)</f>
        <v>0</v>
      </c>
      <c r="AK33" s="70"/>
    </row>
    <row r="34" spans="2:37" ht="73.5" customHeight="1" thickBot="1" x14ac:dyDescent="0.3">
      <c r="B34" s="168"/>
      <c r="C34" s="82" t="s">
        <v>108</v>
      </c>
      <c r="D34" s="83" t="s">
        <v>39</v>
      </c>
      <c r="E34" s="92" t="s">
        <v>109</v>
      </c>
      <c r="F34" s="34" t="s">
        <v>110</v>
      </c>
      <c r="G34" s="34">
        <v>1</v>
      </c>
      <c r="H34" s="35">
        <f>M34+R34+W34+AB34</f>
        <v>0</v>
      </c>
      <c r="I34" s="22">
        <f t="shared" si="19"/>
        <v>0</v>
      </c>
      <c r="J34" s="22">
        <f>AVERAGE(I34)</f>
        <v>0</v>
      </c>
      <c r="K34" s="157"/>
      <c r="L34" s="36">
        <v>0</v>
      </c>
      <c r="M34" s="78">
        <v>0</v>
      </c>
      <c r="N34" s="59" t="e">
        <f t="shared" si="11"/>
        <v>#DIV/0!</v>
      </c>
      <c r="O34" s="60" t="e">
        <f>AVERAGE(N34)</f>
        <v>#DIV/0!</v>
      </c>
      <c r="P34" s="160"/>
      <c r="Q34" s="23">
        <v>0</v>
      </c>
      <c r="R34" s="149">
        <v>0</v>
      </c>
      <c r="S34" s="217" t="e">
        <f>R34*100/Q34</f>
        <v>#DIV/0!</v>
      </c>
      <c r="T34" s="113" t="e">
        <f>AVERAGE(S34)</f>
        <v>#DIV/0!</v>
      </c>
      <c r="U34" s="160"/>
      <c r="V34" s="40">
        <v>1</v>
      </c>
      <c r="W34" s="61"/>
      <c r="X34" s="37">
        <f>W34*100/V34</f>
        <v>0</v>
      </c>
      <c r="Y34" s="106">
        <f>AVERAGE(X34)</f>
        <v>0</v>
      </c>
      <c r="Z34" s="157"/>
      <c r="AA34" s="40">
        <v>0</v>
      </c>
      <c r="AB34" s="62"/>
      <c r="AC34" s="150" t="e">
        <f>AB34*100/AA34</f>
        <v>#DIV/0!</v>
      </c>
      <c r="AD34" s="151" t="e">
        <f>AVERAGE(AC34)</f>
        <v>#DIV/0!</v>
      </c>
      <c r="AE34" s="157"/>
      <c r="AF34" s="30">
        <f t="shared" si="12"/>
        <v>1</v>
      </c>
      <c r="AG34" s="31">
        <f t="shared" si="13"/>
        <v>0</v>
      </c>
      <c r="AH34" s="37">
        <f t="shared" si="17"/>
        <v>0</v>
      </c>
      <c r="AI34" s="38">
        <f>AVERAGE(AH34)</f>
        <v>0</v>
      </c>
      <c r="AJ34" s="156"/>
      <c r="AK34" s="70"/>
    </row>
    <row r="35" spans="2:37" x14ac:dyDescent="0.25">
      <c r="C35" s="79"/>
    </row>
    <row r="41" spans="2:37" x14ac:dyDescent="0.25">
      <c r="Z41" s="80"/>
    </row>
  </sheetData>
  <mergeCells count="82">
    <mergeCell ref="Y12:Y13"/>
    <mergeCell ref="AD12:AD13"/>
    <mergeCell ref="B2:AK2"/>
    <mergeCell ref="B3:AK3"/>
    <mergeCell ref="B4:AK4"/>
    <mergeCell ref="B5:AK5"/>
    <mergeCell ref="B7:B15"/>
    <mergeCell ref="K7:K15"/>
    <mergeCell ref="P7:P15"/>
    <mergeCell ref="U7:U15"/>
    <mergeCell ref="Z7:Z15"/>
    <mergeCell ref="AE7:AE15"/>
    <mergeCell ref="AJ7:AJ15"/>
    <mergeCell ref="AK7:AK15"/>
    <mergeCell ref="C12:C13"/>
    <mergeCell ref="J12:J13"/>
    <mergeCell ref="O12:O13"/>
    <mergeCell ref="T12:T13"/>
    <mergeCell ref="AD14:AD15"/>
    <mergeCell ref="AD18:AD24"/>
    <mergeCell ref="AI18:AI24"/>
    <mergeCell ref="C25:C26"/>
    <mergeCell ref="J25:J26"/>
    <mergeCell ref="O25:O26"/>
    <mergeCell ref="T25:T26"/>
    <mergeCell ref="AI12:AI13"/>
    <mergeCell ref="AI14:AI15"/>
    <mergeCell ref="B16:B27"/>
    <mergeCell ref="C16:C17"/>
    <mergeCell ref="J16:J17"/>
    <mergeCell ref="K16:K27"/>
    <mergeCell ref="O16:O17"/>
    <mergeCell ref="P16:P27"/>
    <mergeCell ref="T16:T17"/>
    <mergeCell ref="U16:U27"/>
    <mergeCell ref="Y16:Y17"/>
    <mergeCell ref="C14:C15"/>
    <mergeCell ref="J14:J15"/>
    <mergeCell ref="O14:O15"/>
    <mergeCell ref="T14:T15"/>
    <mergeCell ref="Y14:Y15"/>
    <mergeCell ref="AI16:AI17"/>
    <mergeCell ref="C18:C24"/>
    <mergeCell ref="J18:J24"/>
    <mergeCell ref="O18:O24"/>
    <mergeCell ref="T18:T24"/>
    <mergeCell ref="Y18:Y24"/>
    <mergeCell ref="B33:B34"/>
    <mergeCell ref="K33:K34"/>
    <mergeCell ref="P33:P34"/>
    <mergeCell ref="Z28:Z32"/>
    <mergeCell ref="AD28:AD31"/>
    <mergeCell ref="B28:B32"/>
    <mergeCell ref="C28:C31"/>
    <mergeCell ref="J28:J31"/>
    <mergeCell ref="K28:K32"/>
    <mergeCell ref="O28:O31"/>
    <mergeCell ref="P28:P32"/>
    <mergeCell ref="T28:T31"/>
    <mergeCell ref="U28:U32"/>
    <mergeCell ref="Y28:Y31"/>
    <mergeCell ref="AD7:AD10"/>
    <mergeCell ref="AI7:AI10"/>
    <mergeCell ref="AJ33:AJ34"/>
    <mergeCell ref="U33:U34"/>
    <mergeCell ref="Z33:Z34"/>
    <mergeCell ref="AE33:AE34"/>
    <mergeCell ref="AE28:AE32"/>
    <mergeCell ref="AI28:AI31"/>
    <mergeCell ref="AJ28:AJ32"/>
    <mergeCell ref="AJ16:AJ27"/>
    <mergeCell ref="Y25:Y26"/>
    <mergeCell ref="AD25:AD26"/>
    <mergeCell ref="AI25:AI26"/>
    <mergeCell ref="Z16:Z27"/>
    <mergeCell ref="AD16:AD17"/>
    <mergeCell ref="AE16:AE27"/>
    <mergeCell ref="C7:C10"/>
    <mergeCell ref="J7:J10"/>
    <mergeCell ref="O7:O10"/>
    <mergeCell ref="T7:T10"/>
    <mergeCell ref="Y7:Y10"/>
  </mergeCells>
  <conditionalFormatting sqref="O14 O18 O27 O7 O16 T16 Y16 AD16 O11:O12 O25 T25 Y25 AD25 O33:O34 T33 Y33 AD33 N7:N34 I7:I34 AH7:AH34 X7:X34 AC7:AC34 S8:S34">
    <cfRule type="cellIs" dxfId="188" priority="286" stopIfTrue="1" operator="lessThan">
      <formula>69.99</formula>
    </cfRule>
    <cfRule type="cellIs" dxfId="187" priority="287" stopIfTrue="1" operator="greaterThanOrEqual">
      <formula>100</formula>
    </cfRule>
    <cfRule type="cellIs" dxfId="186" priority="288" stopIfTrue="1" operator="between">
      <formula>70</formula>
      <formula>99.99</formula>
    </cfRule>
  </conditionalFormatting>
  <conditionalFormatting sqref="P7:P10">
    <cfRule type="cellIs" dxfId="185" priority="283" stopIfTrue="1" operator="lessThan">
      <formula>69.99</formula>
    </cfRule>
    <cfRule type="cellIs" dxfId="184" priority="284" stopIfTrue="1" operator="greaterThanOrEqual">
      <formula>100</formula>
    </cfRule>
    <cfRule type="cellIs" dxfId="183" priority="285" stopIfTrue="1" operator="between">
      <formula>70</formula>
      <formula>99.99</formula>
    </cfRule>
  </conditionalFormatting>
  <conditionalFormatting sqref="P16">
    <cfRule type="cellIs" dxfId="182" priority="274" stopIfTrue="1" operator="lessThan">
      <formula>69.99</formula>
    </cfRule>
    <cfRule type="cellIs" dxfId="181" priority="275" stopIfTrue="1" operator="greaterThanOrEqual">
      <formula>100</formula>
    </cfRule>
    <cfRule type="cellIs" dxfId="180" priority="276" stopIfTrue="1" operator="between">
      <formula>70</formula>
      <formula>99.99</formula>
    </cfRule>
  </conditionalFormatting>
  <conditionalFormatting sqref="O28">
    <cfRule type="cellIs" dxfId="179" priority="271" stopIfTrue="1" operator="lessThan">
      <formula>69.99</formula>
    </cfRule>
    <cfRule type="cellIs" dxfId="178" priority="272" stopIfTrue="1" operator="greaterThanOrEqual">
      <formula>100</formula>
    </cfRule>
    <cfRule type="cellIs" dxfId="177" priority="273" stopIfTrue="1" operator="between">
      <formula>70</formula>
      <formula>99.99</formula>
    </cfRule>
  </conditionalFormatting>
  <conditionalFormatting sqref="O32">
    <cfRule type="cellIs" dxfId="176" priority="268" stopIfTrue="1" operator="lessThan">
      <formula>69.99</formula>
    </cfRule>
    <cfRule type="cellIs" dxfId="175" priority="269" stopIfTrue="1" operator="greaterThanOrEqual">
      <formula>100</formula>
    </cfRule>
    <cfRule type="cellIs" dxfId="174" priority="270" stopIfTrue="1" operator="between">
      <formula>70</formula>
      <formula>99.99</formula>
    </cfRule>
  </conditionalFormatting>
  <conditionalFormatting sqref="P28">
    <cfRule type="cellIs" dxfId="173" priority="265" stopIfTrue="1" operator="lessThan">
      <formula>69.99</formula>
    </cfRule>
    <cfRule type="cellIs" dxfId="172" priority="266" stopIfTrue="1" operator="greaterThanOrEqual">
      <formula>100</formula>
    </cfRule>
    <cfRule type="cellIs" dxfId="171" priority="267" stopIfTrue="1" operator="between">
      <formula>70</formula>
      <formula>99.99</formula>
    </cfRule>
  </conditionalFormatting>
  <conditionalFormatting sqref="P33">
    <cfRule type="cellIs" dxfId="170" priority="262" stopIfTrue="1" operator="lessThan">
      <formula>69.99</formula>
    </cfRule>
    <cfRule type="cellIs" dxfId="169" priority="263" stopIfTrue="1" operator="greaterThanOrEqual">
      <formula>100</formula>
    </cfRule>
    <cfRule type="cellIs" dxfId="168" priority="264" stopIfTrue="1" operator="between">
      <formula>70</formula>
      <formula>99.99</formula>
    </cfRule>
  </conditionalFormatting>
  <conditionalFormatting sqref="J7">
    <cfRule type="cellIs" dxfId="167" priority="256" stopIfTrue="1" operator="lessThan">
      <formula>69.99</formula>
    </cfRule>
    <cfRule type="cellIs" dxfId="166" priority="257" stopIfTrue="1" operator="greaterThanOrEqual">
      <formula>100</formula>
    </cfRule>
    <cfRule type="cellIs" dxfId="165" priority="258" stopIfTrue="1" operator="between">
      <formula>70</formula>
      <formula>99.99</formula>
    </cfRule>
  </conditionalFormatting>
  <conditionalFormatting sqref="J11">
    <cfRule type="cellIs" dxfId="164" priority="253" stopIfTrue="1" operator="lessThan">
      <formula>69.99</formula>
    </cfRule>
    <cfRule type="cellIs" dxfId="163" priority="254" stopIfTrue="1" operator="greaterThanOrEqual">
      <formula>100</formula>
    </cfRule>
    <cfRule type="cellIs" dxfId="162" priority="255" stopIfTrue="1" operator="between">
      <formula>70</formula>
      <formula>99.99</formula>
    </cfRule>
  </conditionalFormatting>
  <conditionalFormatting sqref="J12">
    <cfRule type="cellIs" dxfId="161" priority="250" stopIfTrue="1" operator="lessThan">
      <formula>69.99</formula>
    </cfRule>
    <cfRule type="cellIs" dxfId="160" priority="251" stopIfTrue="1" operator="greaterThanOrEqual">
      <formula>100</formula>
    </cfRule>
    <cfRule type="cellIs" dxfId="159" priority="252" stopIfTrue="1" operator="between">
      <formula>70</formula>
      <formula>99.99</formula>
    </cfRule>
  </conditionalFormatting>
  <conditionalFormatting sqref="J14">
    <cfRule type="cellIs" dxfId="158" priority="241" stopIfTrue="1" operator="lessThan">
      <formula>69.99</formula>
    </cfRule>
    <cfRule type="cellIs" dxfId="157" priority="242" stopIfTrue="1" operator="greaterThanOrEqual">
      <formula>100</formula>
    </cfRule>
    <cfRule type="cellIs" dxfId="156" priority="243" stopIfTrue="1" operator="between">
      <formula>70</formula>
      <formula>99.99</formula>
    </cfRule>
  </conditionalFormatting>
  <conditionalFormatting sqref="K7:K10">
    <cfRule type="cellIs" dxfId="155" priority="235" stopIfTrue="1" operator="lessThan">
      <formula>69.99</formula>
    </cfRule>
    <cfRule type="cellIs" dxfId="154" priority="236" stopIfTrue="1" operator="greaterThanOrEqual">
      <formula>100</formula>
    </cfRule>
    <cfRule type="cellIs" dxfId="153" priority="237" stopIfTrue="1" operator="between">
      <formula>70</formula>
      <formula>99.99</formula>
    </cfRule>
  </conditionalFormatting>
  <conditionalFormatting sqref="J16">
    <cfRule type="cellIs" dxfId="152" priority="232" stopIfTrue="1" operator="lessThan">
      <formula>69.99</formula>
    </cfRule>
    <cfRule type="cellIs" dxfId="151" priority="233" stopIfTrue="1" operator="greaterThanOrEqual">
      <formula>100</formula>
    </cfRule>
    <cfRule type="cellIs" dxfId="150" priority="234" stopIfTrue="1" operator="between">
      <formula>70</formula>
      <formula>99.99</formula>
    </cfRule>
  </conditionalFormatting>
  <conditionalFormatting sqref="J18">
    <cfRule type="cellIs" dxfId="149" priority="229" stopIfTrue="1" operator="lessThan">
      <formula>69.99</formula>
    </cfRule>
    <cfRule type="cellIs" dxfId="148" priority="230" stopIfTrue="1" operator="greaterThanOrEqual">
      <formula>100</formula>
    </cfRule>
    <cfRule type="cellIs" dxfId="147" priority="231" stopIfTrue="1" operator="between">
      <formula>70</formula>
      <formula>99.99</formula>
    </cfRule>
  </conditionalFormatting>
  <conditionalFormatting sqref="J25">
    <cfRule type="cellIs" dxfId="146" priority="223" stopIfTrue="1" operator="lessThan">
      <formula>69.99</formula>
    </cfRule>
    <cfRule type="cellIs" dxfId="145" priority="224" stopIfTrue="1" operator="greaterThanOrEqual">
      <formula>100</formula>
    </cfRule>
    <cfRule type="cellIs" dxfId="144" priority="225" stopIfTrue="1" operator="between">
      <formula>70</formula>
      <formula>99.99</formula>
    </cfRule>
  </conditionalFormatting>
  <conditionalFormatting sqref="J27">
    <cfRule type="cellIs" dxfId="143" priority="220" stopIfTrue="1" operator="lessThan">
      <formula>69.99</formula>
    </cfRule>
    <cfRule type="cellIs" dxfId="142" priority="221" stopIfTrue="1" operator="greaterThanOrEqual">
      <formula>100</formula>
    </cfRule>
    <cfRule type="cellIs" dxfId="141" priority="222" stopIfTrue="1" operator="between">
      <formula>70</formula>
      <formula>99.99</formula>
    </cfRule>
  </conditionalFormatting>
  <conditionalFormatting sqref="K16">
    <cfRule type="cellIs" dxfId="140" priority="214" stopIfTrue="1" operator="lessThan">
      <formula>69.99</formula>
    </cfRule>
    <cfRule type="cellIs" dxfId="139" priority="215" stopIfTrue="1" operator="greaterThanOrEqual">
      <formula>100</formula>
    </cfRule>
    <cfRule type="cellIs" dxfId="138" priority="216" stopIfTrue="1" operator="between">
      <formula>70</formula>
      <formula>99.99</formula>
    </cfRule>
  </conditionalFormatting>
  <conditionalFormatting sqref="J28">
    <cfRule type="cellIs" dxfId="137" priority="211" stopIfTrue="1" operator="lessThan">
      <formula>69.99</formula>
    </cfRule>
    <cfRule type="cellIs" dxfId="136" priority="212" stopIfTrue="1" operator="greaterThanOrEqual">
      <formula>100</formula>
    </cfRule>
    <cfRule type="cellIs" dxfId="135" priority="213" stopIfTrue="1" operator="between">
      <formula>70</formula>
      <formula>99.99</formula>
    </cfRule>
  </conditionalFormatting>
  <conditionalFormatting sqref="J32">
    <cfRule type="cellIs" dxfId="134" priority="205" stopIfTrue="1" operator="lessThan">
      <formula>69.99</formula>
    </cfRule>
    <cfRule type="cellIs" dxfId="133" priority="206" stopIfTrue="1" operator="greaterThanOrEqual">
      <formula>100</formula>
    </cfRule>
    <cfRule type="cellIs" dxfId="132" priority="207" stopIfTrue="1" operator="between">
      <formula>70</formula>
      <formula>99.99</formula>
    </cfRule>
  </conditionalFormatting>
  <conditionalFormatting sqref="K28">
    <cfRule type="cellIs" dxfId="131" priority="193" stopIfTrue="1" operator="lessThan">
      <formula>69.99</formula>
    </cfRule>
    <cfRule type="cellIs" dxfId="130" priority="194" stopIfTrue="1" operator="greaterThanOrEqual">
      <formula>100</formula>
    </cfRule>
    <cfRule type="cellIs" dxfId="129" priority="195" stopIfTrue="1" operator="between">
      <formula>70</formula>
      <formula>99.99</formula>
    </cfRule>
  </conditionalFormatting>
  <conditionalFormatting sqref="J33">
    <cfRule type="cellIs" dxfId="128" priority="190" stopIfTrue="1" operator="lessThan">
      <formula>69.99</formula>
    </cfRule>
    <cfRule type="cellIs" dxfId="127" priority="191" stopIfTrue="1" operator="greaterThanOrEqual">
      <formula>100</formula>
    </cfRule>
    <cfRule type="cellIs" dxfId="126" priority="192" stopIfTrue="1" operator="between">
      <formula>70</formula>
      <formula>99.99</formula>
    </cfRule>
  </conditionalFormatting>
  <conditionalFormatting sqref="J34">
    <cfRule type="cellIs" dxfId="125" priority="184" stopIfTrue="1" operator="lessThan">
      <formula>69.99</formula>
    </cfRule>
    <cfRule type="cellIs" dxfId="124" priority="185" stopIfTrue="1" operator="greaterThanOrEqual">
      <formula>100</formula>
    </cfRule>
    <cfRule type="cellIs" dxfId="123" priority="186" stopIfTrue="1" operator="between">
      <formula>70</formula>
      <formula>99.99</formula>
    </cfRule>
  </conditionalFormatting>
  <conditionalFormatting sqref="K33">
    <cfRule type="cellIs" dxfId="122" priority="175" stopIfTrue="1" operator="lessThan">
      <formula>69.99</formula>
    </cfRule>
    <cfRule type="cellIs" dxfId="121" priority="176" stopIfTrue="1" operator="greaterThanOrEqual">
      <formula>100</formula>
    </cfRule>
    <cfRule type="cellIs" dxfId="120" priority="177" stopIfTrue="1" operator="between">
      <formula>70</formula>
      <formula>99.99</formula>
    </cfRule>
  </conditionalFormatting>
  <conditionalFormatting sqref="AK7:AK10">
    <cfRule type="cellIs" dxfId="119" priority="172" stopIfTrue="1" operator="lessThan">
      <formula>69.99</formula>
    </cfRule>
    <cfRule type="cellIs" dxfId="118" priority="173" stopIfTrue="1" operator="greaterThanOrEqual">
      <formula>100</formula>
    </cfRule>
    <cfRule type="cellIs" dxfId="117" priority="174" stopIfTrue="1" operator="between">
      <formula>70</formula>
      <formula>99.99</formula>
    </cfRule>
  </conditionalFormatting>
  <conditionalFormatting sqref="U33">
    <cfRule type="cellIs" dxfId="116" priority="148" stopIfTrue="1" operator="lessThan">
      <formula>69.99</formula>
    </cfRule>
    <cfRule type="cellIs" dxfId="115" priority="149" stopIfTrue="1" operator="greaterThanOrEqual">
      <formula>100</formula>
    </cfRule>
    <cfRule type="cellIs" dxfId="114" priority="150" stopIfTrue="1" operator="between">
      <formula>70</formula>
      <formula>99.99</formula>
    </cfRule>
  </conditionalFormatting>
  <conditionalFormatting sqref="AJ33">
    <cfRule type="cellIs" dxfId="113" priority="61" stopIfTrue="1" operator="lessThan">
      <formula>69.99</formula>
    </cfRule>
    <cfRule type="cellIs" dxfId="112" priority="62" stopIfTrue="1" operator="greaterThanOrEqual">
      <formula>100</formula>
    </cfRule>
    <cfRule type="cellIs" dxfId="111" priority="63" stopIfTrue="1" operator="between">
      <formula>70</formula>
      <formula>99.99</formula>
    </cfRule>
  </conditionalFormatting>
  <conditionalFormatting sqref="T14 T18 T27 T34 T11:T12">
    <cfRule type="cellIs" dxfId="110" priority="166" stopIfTrue="1" operator="lessThan">
      <formula>69.99</formula>
    </cfRule>
    <cfRule type="cellIs" dxfId="109" priority="167" stopIfTrue="1" operator="greaterThanOrEqual">
      <formula>100</formula>
    </cfRule>
    <cfRule type="cellIs" dxfId="108" priority="168" stopIfTrue="1" operator="between">
      <formula>70</formula>
      <formula>99.99</formula>
    </cfRule>
  </conditionalFormatting>
  <conditionalFormatting sqref="U7:U10">
    <cfRule type="cellIs" dxfId="107" priority="163" stopIfTrue="1" operator="lessThan">
      <formula>69.99</formula>
    </cfRule>
    <cfRule type="cellIs" dxfId="106" priority="164" stopIfTrue="1" operator="greaterThanOrEqual">
      <formula>100</formula>
    </cfRule>
    <cfRule type="cellIs" dxfId="105" priority="165" stopIfTrue="1" operator="between">
      <formula>70</formula>
      <formula>99.99</formula>
    </cfRule>
  </conditionalFormatting>
  <conditionalFormatting sqref="U16">
    <cfRule type="cellIs" dxfId="104" priority="160" stopIfTrue="1" operator="lessThan">
      <formula>69.99</formula>
    </cfRule>
    <cfRule type="cellIs" dxfId="103" priority="161" stopIfTrue="1" operator="greaterThanOrEqual">
      <formula>100</formula>
    </cfRule>
    <cfRule type="cellIs" dxfId="102" priority="162" stopIfTrue="1" operator="between">
      <formula>70</formula>
      <formula>99.99</formula>
    </cfRule>
  </conditionalFormatting>
  <conditionalFormatting sqref="T28">
    <cfRule type="cellIs" dxfId="101" priority="157" stopIfTrue="1" operator="lessThan">
      <formula>69.99</formula>
    </cfRule>
    <cfRule type="cellIs" dxfId="100" priority="158" stopIfTrue="1" operator="greaterThanOrEqual">
      <formula>100</formula>
    </cfRule>
    <cfRule type="cellIs" dxfId="99" priority="159" stopIfTrue="1" operator="between">
      <formula>70</formula>
      <formula>99.99</formula>
    </cfRule>
  </conditionalFormatting>
  <conditionalFormatting sqref="T32">
    <cfRule type="cellIs" dxfId="98" priority="154" stopIfTrue="1" operator="lessThan">
      <formula>69.99</formula>
    </cfRule>
    <cfRule type="cellIs" dxfId="97" priority="155" stopIfTrue="1" operator="greaterThanOrEqual">
      <formula>100</formula>
    </cfRule>
    <cfRule type="cellIs" dxfId="96" priority="156" stopIfTrue="1" operator="between">
      <formula>70</formula>
      <formula>99.99</formula>
    </cfRule>
  </conditionalFormatting>
  <conditionalFormatting sqref="U28">
    <cfRule type="cellIs" dxfId="95" priority="151" stopIfTrue="1" operator="lessThan">
      <formula>69.99</formula>
    </cfRule>
    <cfRule type="cellIs" dxfId="94" priority="152" stopIfTrue="1" operator="greaterThanOrEqual">
      <formula>100</formula>
    </cfRule>
    <cfRule type="cellIs" dxfId="93" priority="153" stopIfTrue="1" operator="between">
      <formula>70</formula>
      <formula>99.99</formula>
    </cfRule>
  </conditionalFormatting>
  <conditionalFormatting sqref="AI7">
    <cfRule type="cellIs" dxfId="92" priority="142" stopIfTrue="1" operator="lessThan">
      <formula>69.99</formula>
    </cfRule>
    <cfRule type="cellIs" dxfId="91" priority="143" stopIfTrue="1" operator="greaterThanOrEqual">
      <formula>100</formula>
    </cfRule>
    <cfRule type="cellIs" dxfId="90" priority="144" stopIfTrue="1" operator="between">
      <formula>70</formula>
      <formula>99.99</formula>
    </cfRule>
  </conditionalFormatting>
  <conditionalFormatting sqref="AI11">
    <cfRule type="cellIs" dxfId="89" priority="139" stopIfTrue="1" operator="lessThan">
      <formula>69.99</formula>
    </cfRule>
    <cfRule type="cellIs" dxfId="88" priority="140" stopIfTrue="1" operator="greaterThanOrEqual">
      <formula>100</formula>
    </cfRule>
    <cfRule type="cellIs" dxfId="87" priority="141" stopIfTrue="1" operator="between">
      <formula>70</formula>
      <formula>99.99</formula>
    </cfRule>
  </conditionalFormatting>
  <conditionalFormatting sqref="AI12">
    <cfRule type="cellIs" dxfId="86" priority="136" stopIfTrue="1" operator="lessThan">
      <formula>69.99</formula>
    </cfRule>
    <cfRule type="cellIs" dxfId="85" priority="137" stopIfTrue="1" operator="greaterThanOrEqual">
      <formula>100</formula>
    </cfRule>
    <cfRule type="cellIs" dxfId="84" priority="138" stopIfTrue="1" operator="between">
      <formula>70</formula>
      <formula>99.99</formula>
    </cfRule>
  </conditionalFormatting>
  <conditionalFormatting sqref="AI14">
    <cfRule type="cellIs" dxfId="83" priority="127" stopIfTrue="1" operator="lessThan">
      <formula>69.99</formula>
    </cfRule>
    <cfRule type="cellIs" dxfId="82" priority="128" stopIfTrue="1" operator="greaterThanOrEqual">
      <formula>100</formula>
    </cfRule>
    <cfRule type="cellIs" dxfId="81" priority="129" stopIfTrue="1" operator="between">
      <formula>70</formula>
      <formula>99.99</formula>
    </cfRule>
  </conditionalFormatting>
  <conditionalFormatting sqref="AJ7:AJ10">
    <cfRule type="cellIs" dxfId="80" priority="121" stopIfTrue="1" operator="lessThan">
      <formula>69.99</formula>
    </cfRule>
    <cfRule type="cellIs" dxfId="79" priority="122" stopIfTrue="1" operator="greaterThanOrEqual">
      <formula>100</formula>
    </cfRule>
    <cfRule type="cellIs" dxfId="78" priority="123" stopIfTrue="1" operator="between">
      <formula>70</formula>
      <formula>99.99</formula>
    </cfRule>
  </conditionalFormatting>
  <conditionalFormatting sqref="AI16">
    <cfRule type="cellIs" dxfId="77" priority="118" stopIfTrue="1" operator="lessThan">
      <formula>69.99</formula>
    </cfRule>
    <cfRule type="cellIs" dxfId="76" priority="119" stopIfTrue="1" operator="greaterThanOrEqual">
      <formula>100</formula>
    </cfRule>
    <cfRule type="cellIs" dxfId="75" priority="120" stopIfTrue="1" operator="between">
      <formula>70</formula>
      <formula>99.99</formula>
    </cfRule>
  </conditionalFormatting>
  <conditionalFormatting sqref="AI18">
    <cfRule type="cellIs" dxfId="74" priority="115" stopIfTrue="1" operator="lessThan">
      <formula>69.99</formula>
    </cfRule>
    <cfRule type="cellIs" dxfId="73" priority="116" stopIfTrue="1" operator="greaterThanOrEqual">
      <formula>100</formula>
    </cfRule>
    <cfRule type="cellIs" dxfId="72" priority="117" stopIfTrue="1" operator="between">
      <formula>70</formula>
      <formula>99.99</formula>
    </cfRule>
  </conditionalFormatting>
  <conditionalFormatting sqref="AI25">
    <cfRule type="cellIs" dxfId="71" priority="109" stopIfTrue="1" operator="lessThan">
      <formula>69.99</formula>
    </cfRule>
    <cfRule type="cellIs" dxfId="70" priority="110" stopIfTrue="1" operator="greaterThanOrEqual">
      <formula>100</formula>
    </cfRule>
    <cfRule type="cellIs" dxfId="69" priority="111" stopIfTrue="1" operator="between">
      <formula>70</formula>
      <formula>99.99</formula>
    </cfRule>
  </conditionalFormatting>
  <conditionalFormatting sqref="AI27">
    <cfRule type="cellIs" dxfId="68" priority="106" stopIfTrue="1" operator="lessThan">
      <formula>69.99</formula>
    </cfRule>
    <cfRule type="cellIs" dxfId="67" priority="107" stopIfTrue="1" operator="greaterThanOrEqual">
      <formula>100</formula>
    </cfRule>
    <cfRule type="cellIs" dxfId="66" priority="108" stopIfTrue="1" operator="between">
      <formula>70</formula>
      <formula>99.99</formula>
    </cfRule>
  </conditionalFormatting>
  <conditionalFormatting sqref="AJ16">
    <cfRule type="cellIs" dxfId="65" priority="100" stopIfTrue="1" operator="lessThan">
      <formula>69.99</formula>
    </cfRule>
    <cfRule type="cellIs" dxfId="64" priority="101" stopIfTrue="1" operator="greaterThanOrEqual">
      <formula>100</formula>
    </cfRule>
    <cfRule type="cellIs" dxfId="63" priority="102" stopIfTrue="1" operator="between">
      <formula>70</formula>
      <formula>99.99</formula>
    </cfRule>
  </conditionalFormatting>
  <conditionalFormatting sqref="AI28">
    <cfRule type="cellIs" dxfId="62" priority="97" stopIfTrue="1" operator="lessThan">
      <formula>69.99</formula>
    </cfRule>
    <cfRule type="cellIs" dxfId="61" priority="98" stopIfTrue="1" operator="greaterThanOrEqual">
      <formula>100</formula>
    </cfRule>
    <cfRule type="cellIs" dxfId="60" priority="99" stopIfTrue="1" operator="between">
      <formula>70</formula>
      <formula>99.99</formula>
    </cfRule>
  </conditionalFormatting>
  <conditionalFormatting sqref="AI32">
    <cfRule type="cellIs" dxfId="59" priority="91" stopIfTrue="1" operator="lessThan">
      <formula>69.99</formula>
    </cfRule>
    <cfRule type="cellIs" dxfId="58" priority="92" stopIfTrue="1" operator="greaterThanOrEqual">
      <formula>100</formula>
    </cfRule>
    <cfRule type="cellIs" dxfId="57" priority="93" stopIfTrue="1" operator="between">
      <formula>70</formula>
      <formula>99.99</formula>
    </cfRule>
  </conditionalFormatting>
  <conditionalFormatting sqref="AJ28">
    <cfRule type="cellIs" dxfId="56" priority="79" stopIfTrue="1" operator="lessThan">
      <formula>69.99</formula>
    </cfRule>
    <cfRule type="cellIs" dxfId="55" priority="80" stopIfTrue="1" operator="greaterThanOrEqual">
      <formula>100</formula>
    </cfRule>
    <cfRule type="cellIs" dxfId="54" priority="81" stopIfTrue="1" operator="between">
      <formula>70</formula>
      <formula>99.99</formula>
    </cfRule>
  </conditionalFormatting>
  <conditionalFormatting sqref="AI33">
    <cfRule type="cellIs" dxfId="53" priority="76" stopIfTrue="1" operator="lessThan">
      <formula>69.99</formula>
    </cfRule>
    <cfRule type="cellIs" dxfId="52" priority="77" stopIfTrue="1" operator="greaterThanOrEqual">
      <formula>100</formula>
    </cfRule>
    <cfRule type="cellIs" dxfId="51" priority="78" stopIfTrue="1" operator="between">
      <formula>70</formula>
      <formula>99.99</formula>
    </cfRule>
  </conditionalFormatting>
  <conditionalFormatting sqref="AI34">
    <cfRule type="cellIs" dxfId="50" priority="70" stopIfTrue="1" operator="lessThan">
      <formula>69.99</formula>
    </cfRule>
    <cfRule type="cellIs" dxfId="49" priority="71" stopIfTrue="1" operator="greaterThanOrEqual">
      <formula>100</formula>
    </cfRule>
    <cfRule type="cellIs" dxfId="48" priority="72" stopIfTrue="1" operator="between">
      <formula>70</formula>
      <formula>99.99</formula>
    </cfRule>
  </conditionalFormatting>
  <conditionalFormatting sqref="Z33">
    <cfRule type="cellIs" dxfId="47" priority="37" stopIfTrue="1" operator="lessThan">
      <formula>69.99</formula>
    </cfRule>
    <cfRule type="cellIs" dxfId="46" priority="38" stopIfTrue="1" operator="greaterThanOrEqual">
      <formula>100</formula>
    </cfRule>
    <cfRule type="cellIs" dxfId="45" priority="39" stopIfTrue="1" operator="between">
      <formula>70</formula>
      <formula>99.99</formula>
    </cfRule>
  </conditionalFormatting>
  <conditionalFormatting sqref="Y14 Y18 Y27 Y34 Y7 Y11:Y12">
    <cfRule type="cellIs" dxfId="44" priority="55" stopIfTrue="1" operator="lessThan">
      <formula>69.99</formula>
    </cfRule>
    <cfRule type="cellIs" dxfId="43" priority="56" stopIfTrue="1" operator="greaterThanOrEqual">
      <formula>100</formula>
    </cfRule>
    <cfRule type="cellIs" dxfId="42" priority="57" stopIfTrue="1" operator="between">
      <formula>70</formula>
      <formula>99.99</formula>
    </cfRule>
  </conditionalFormatting>
  <conditionalFormatting sqref="Z7:Z10">
    <cfRule type="cellIs" dxfId="41" priority="52" stopIfTrue="1" operator="lessThan">
      <formula>69.99</formula>
    </cfRule>
    <cfRule type="cellIs" dxfId="40" priority="53" stopIfTrue="1" operator="greaterThanOrEqual">
      <formula>100</formula>
    </cfRule>
    <cfRule type="cellIs" dxfId="39" priority="54" stopIfTrue="1" operator="between">
      <formula>70</formula>
      <formula>99.99</formula>
    </cfRule>
  </conditionalFormatting>
  <conditionalFormatting sqref="Z16">
    <cfRule type="cellIs" dxfId="38" priority="49" stopIfTrue="1" operator="lessThan">
      <formula>69.99</formula>
    </cfRule>
    <cfRule type="cellIs" dxfId="37" priority="50" stopIfTrue="1" operator="greaterThanOrEqual">
      <formula>100</formula>
    </cfRule>
    <cfRule type="cellIs" dxfId="36" priority="51" stopIfTrue="1" operator="between">
      <formula>70</formula>
      <formula>99.99</formula>
    </cfRule>
  </conditionalFormatting>
  <conditionalFormatting sqref="Y28">
    <cfRule type="cellIs" dxfId="35" priority="46" stopIfTrue="1" operator="lessThan">
      <formula>69.99</formula>
    </cfRule>
    <cfRule type="cellIs" dxfId="34" priority="47" stopIfTrue="1" operator="greaterThanOrEqual">
      <formula>100</formula>
    </cfRule>
    <cfRule type="cellIs" dxfId="33" priority="48" stopIfTrue="1" operator="between">
      <formula>70</formula>
      <formula>99.99</formula>
    </cfRule>
  </conditionalFormatting>
  <conditionalFormatting sqref="Y32">
    <cfRule type="cellIs" dxfId="32" priority="43" stopIfTrue="1" operator="lessThan">
      <formula>69.99</formula>
    </cfRule>
    <cfRule type="cellIs" dxfId="31" priority="44" stopIfTrue="1" operator="greaterThanOrEqual">
      <formula>100</formula>
    </cfRule>
    <cfRule type="cellIs" dxfId="30" priority="45" stopIfTrue="1" operator="between">
      <formula>70</formula>
      <formula>99.99</formula>
    </cfRule>
  </conditionalFormatting>
  <conditionalFormatting sqref="Z28">
    <cfRule type="cellIs" dxfId="29" priority="40" stopIfTrue="1" operator="lessThan">
      <formula>69.99</formula>
    </cfRule>
    <cfRule type="cellIs" dxfId="28" priority="41" stopIfTrue="1" operator="greaterThanOrEqual">
      <formula>100</formula>
    </cfRule>
    <cfRule type="cellIs" dxfId="27" priority="42" stopIfTrue="1" operator="between">
      <formula>70</formula>
      <formula>99.99</formula>
    </cfRule>
  </conditionalFormatting>
  <conditionalFormatting sqref="AE33">
    <cfRule type="cellIs" dxfId="26" priority="13" stopIfTrue="1" operator="lessThan">
      <formula>69.99</formula>
    </cfRule>
    <cfRule type="cellIs" dxfId="25" priority="14" stopIfTrue="1" operator="greaterThanOrEqual">
      <formula>100</formula>
    </cfRule>
    <cfRule type="cellIs" dxfId="24" priority="15" stopIfTrue="1" operator="between">
      <formula>70</formula>
      <formula>99.99</formula>
    </cfRule>
  </conditionalFormatting>
  <conditionalFormatting sqref="AD14 AD18 AD27 AD34 AD7 AD11:AD12">
    <cfRule type="cellIs" dxfId="23" priority="31" stopIfTrue="1" operator="lessThan">
      <formula>69.99</formula>
    </cfRule>
    <cfRule type="cellIs" dxfId="22" priority="32" stopIfTrue="1" operator="greaterThanOrEqual">
      <formula>100</formula>
    </cfRule>
    <cfRule type="cellIs" dxfId="21" priority="33" stopIfTrue="1" operator="between">
      <formula>70</formula>
      <formula>99.99</formula>
    </cfRule>
  </conditionalFormatting>
  <conditionalFormatting sqref="AE7:AE10">
    <cfRule type="cellIs" dxfId="20" priority="28" stopIfTrue="1" operator="lessThan">
      <formula>69.99</formula>
    </cfRule>
    <cfRule type="cellIs" dxfId="19" priority="29" stopIfTrue="1" operator="greaterThanOrEqual">
      <formula>100</formula>
    </cfRule>
    <cfRule type="cellIs" dxfId="18" priority="30" stopIfTrue="1" operator="between">
      <formula>70</formula>
      <formula>99.99</formula>
    </cfRule>
  </conditionalFormatting>
  <conditionalFormatting sqref="AE16">
    <cfRule type="cellIs" dxfId="17" priority="25" stopIfTrue="1" operator="lessThan">
      <formula>69.99</formula>
    </cfRule>
    <cfRule type="cellIs" dxfId="16" priority="26" stopIfTrue="1" operator="greaterThanOrEqual">
      <formula>100</formula>
    </cfRule>
    <cfRule type="cellIs" dxfId="15" priority="27" stopIfTrue="1" operator="between">
      <formula>70</formula>
      <formula>99.99</formula>
    </cfRule>
  </conditionalFormatting>
  <conditionalFormatting sqref="AD28">
    <cfRule type="cellIs" dxfId="14" priority="22" stopIfTrue="1" operator="lessThan">
      <formula>69.99</formula>
    </cfRule>
    <cfRule type="cellIs" dxfId="13" priority="23" stopIfTrue="1" operator="greaterThanOrEqual">
      <formula>100</formula>
    </cfRule>
    <cfRule type="cellIs" dxfId="12" priority="24" stopIfTrue="1" operator="between">
      <formula>70</formula>
      <formula>99.99</formula>
    </cfRule>
  </conditionalFormatting>
  <conditionalFormatting sqref="AD32">
    <cfRule type="cellIs" dxfId="11" priority="19" stopIfTrue="1" operator="lessThan">
      <formula>69.99</formula>
    </cfRule>
    <cfRule type="cellIs" dxfId="10" priority="20" stopIfTrue="1" operator="greaterThanOrEqual">
      <formula>100</formula>
    </cfRule>
    <cfRule type="cellIs" dxfId="9" priority="21" stopIfTrue="1" operator="between">
      <formula>70</formula>
      <formula>99.99</formula>
    </cfRule>
  </conditionalFormatting>
  <conditionalFormatting sqref="AE28">
    <cfRule type="cellIs" dxfId="8" priority="16" stopIfTrue="1" operator="lessThan">
      <formula>69.99</formula>
    </cfRule>
    <cfRule type="cellIs" dxfId="7" priority="17" stopIfTrue="1" operator="greaterThanOrEqual">
      <formula>100</formula>
    </cfRule>
    <cfRule type="cellIs" dxfId="6" priority="18" stopIfTrue="1" operator="between">
      <formula>70</formula>
      <formula>99.99</formula>
    </cfRule>
  </conditionalFormatting>
  <conditionalFormatting sqref="S7">
    <cfRule type="cellIs" dxfId="5" priority="4" stopIfTrue="1" operator="lessThan">
      <formula>69.99</formula>
    </cfRule>
    <cfRule type="cellIs" dxfId="4" priority="5" stopIfTrue="1" operator="greaterThanOrEqual">
      <formula>100</formula>
    </cfRule>
    <cfRule type="cellIs" dxfId="3" priority="6" stopIfTrue="1" operator="between">
      <formula>70</formula>
      <formula>99.99</formula>
    </cfRule>
  </conditionalFormatting>
  <conditionalFormatting sqref="T7">
    <cfRule type="cellIs" dxfId="2" priority="1" stopIfTrue="1" operator="lessThan">
      <formula>69.99</formula>
    </cfRule>
    <cfRule type="cellIs" dxfId="1" priority="2" stopIfTrue="1" operator="greaterThanOrEqual">
      <formula>100</formula>
    </cfRule>
    <cfRule type="cellIs" dxfId="0" priority="3" stopIfTrue="1" operator="between">
      <formula>70</formula>
      <formula>99.99</formula>
    </cfRule>
  </conditionalFormatting>
  <pageMargins left="0.7" right="0.7" top="0.75" bottom="0.75" header="0.3" footer="0.3"/>
  <pageSetup paperSize="14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Resumen Focos-objetivos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Hector Eduardo Vanegas Gamez</cp:lastModifiedBy>
  <cp:lastPrinted>2018-01-29T18:54:04Z</cp:lastPrinted>
  <dcterms:created xsi:type="dcterms:W3CDTF">2017-08-17T02:04:28Z</dcterms:created>
  <dcterms:modified xsi:type="dcterms:W3CDTF">2018-08-09T03:49:40Z</dcterms:modified>
</cp:coreProperties>
</file>