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mayala\OneDrive para la Empresa\G.RIESGOS - LAURA AYALA\4. RIESGOS INSTITUCIONAL\2016\8. GESTIÓN JURÍDICA\"/>
    </mc:Choice>
  </mc:AlternateContent>
  <bookViews>
    <workbookView xWindow="0" yWindow="0" windowWidth="24000" windowHeight="9135" firstSheet="1" activeTab="7"/>
  </bookViews>
  <sheets>
    <sheet name="SEPG-F-040" sheetId="16" r:id="rId1"/>
    <sheet name="SEPG-F-007" sheetId="9" r:id="rId2"/>
    <sheet name="SEPG-012" sheetId="1" r:id="rId3"/>
    <sheet name="SEPG-F-013" sheetId="8" r:id="rId4"/>
    <sheet name="SEPG-F-008" sheetId="6" r:id="rId5"/>
    <sheet name="SEPG-F-014" sheetId="5" r:id="rId6"/>
    <sheet name="Cambios 2014- 2015" sheetId="18" state="hidden" r:id="rId7"/>
    <sheet name="Cambios 2015 - 2016" sheetId="19" r:id="rId8"/>
    <sheet name="Fm-20 " sheetId="15" state="hidden" r:id="rId9"/>
    <sheet name="DB" sheetId="14" state="hidden" r:id="rId10"/>
    <sheet name="Hoja1" sheetId="17" state="hidden" r:id="rId11"/>
  </sheets>
  <definedNames>
    <definedName name="¿TIENE_HERRAMIENTA_PARA_EJERCER_EL_CONTROL?">DB!$D$8:$D$10</definedName>
    <definedName name="A">DB!$J$5:$J$6</definedName>
    <definedName name="_xlnm.Print_Area" localSheetId="1">'SEPG-F-007'!$A$1:$L$45</definedName>
    <definedName name="B">DB!$K$5:$K$6</definedName>
    <definedName name="CE">DB!$L$5:$L$6</definedName>
    <definedName name="EXISTENCONTROLES">DB!$D$5:$D$6</definedName>
    <definedName name="FrecuenciaSeguim">DB!$H$9:$H$10</definedName>
    <definedName name="FrecuendiaSeguim">DB!$H$9:$H$10</definedName>
    <definedName name="HerramientaControl">DB!$D$9:$D$10</definedName>
    <definedName name="HerramientaEfectiva">DB!$F$9:$F$10</definedName>
    <definedName name="IMPACTO">DB!$H$5</definedName>
    <definedName name="ManualesInstructivos">DB!$E$9:$E$10</definedName>
    <definedName name="OP" localSheetId="8">'Fm-20 '!$L$11</definedName>
    <definedName name="OPCIONESDEMANEJO">DB!$N$5:$N$8</definedName>
    <definedName name="PROBABILIDAD">DB!$G$5</definedName>
    <definedName name="ResponDefinidos">DB!$G$9:$G$10</definedName>
    <definedName name="TieneHerramientaControl1">DB!$D$9:$D$10</definedName>
    <definedName name="TIPODERIESGO">DB!$B$5:$B$11</definedName>
    <definedName name="_xlnm.Print_Titles" localSheetId="5">'SEPG-F-014'!$15:$17</definedName>
  </definedNames>
  <calcPr calcId="152511"/>
</workbook>
</file>

<file path=xl/calcChain.xml><?xml version="1.0" encoding="utf-8"?>
<calcChain xmlns="http://schemas.openxmlformats.org/spreadsheetml/2006/main">
  <c r="K19" i="5" l="1"/>
  <c r="F36" i="6" l="1"/>
  <c r="F34" i="6"/>
  <c r="K29" i="5"/>
  <c r="K27" i="5"/>
  <c r="K30" i="5"/>
  <c r="H35" i="5" l="1"/>
  <c r="G35" i="5"/>
  <c r="H32" i="5"/>
  <c r="G32" i="5"/>
  <c r="F35" i="5"/>
  <c r="F32" i="5"/>
  <c r="C42" i="6"/>
  <c r="C39" i="6"/>
  <c r="C40" i="1"/>
  <c r="C38" i="1"/>
  <c r="C42" i="1"/>
  <c r="C44" i="1"/>
  <c r="C46" i="1"/>
  <c r="C48" i="1"/>
  <c r="L27" i="5" l="1"/>
  <c r="P34" i="6"/>
  <c r="Q33" i="6" s="1"/>
  <c r="C50" i="1"/>
  <c r="H50" i="5"/>
  <c r="H47" i="5"/>
  <c r="H38" i="5"/>
  <c r="G50" i="5"/>
  <c r="G47" i="5"/>
  <c r="G38" i="5"/>
  <c r="F50" i="5"/>
  <c r="F47" i="5"/>
  <c r="F38" i="5"/>
  <c r="B18" i="9"/>
  <c r="B19" i="9"/>
  <c r="C66" i="6"/>
  <c r="C63" i="6"/>
  <c r="C60" i="6"/>
  <c r="C57" i="6"/>
  <c r="C54" i="6"/>
  <c r="C45" i="6"/>
  <c r="Y59" i="1"/>
  <c r="E69" i="6" s="1"/>
  <c r="R69" i="6"/>
  <c r="U69" i="6" s="1"/>
  <c r="N62" i="5" s="1"/>
  <c r="N63" i="5" s="1"/>
  <c r="Y58" i="1"/>
  <c r="D69" i="6" s="1"/>
  <c r="Q69" i="6"/>
  <c r="L64" i="5"/>
  <c r="L63" i="5"/>
  <c r="L62" i="5"/>
  <c r="L61" i="5"/>
  <c r="Y57" i="1"/>
  <c r="J59" i="5" s="1"/>
  <c r="J60" i="5" s="1"/>
  <c r="Y55" i="1"/>
  <c r="E63" i="6" s="1"/>
  <c r="Y53" i="1"/>
  <c r="Y56" i="1"/>
  <c r="I62" i="5" s="1"/>
  <c r="I63" i="5" s="1"/>
  <c r="Y54" i="1"/>
  <c r="I59" i="5"/>
  <c r="I60" i="5" s="1"/>
  <c r="Y52" i="1"/>
  <c r="I56" i="5" s="1"/>
  <c r="I57" i="5" s="1"/>
  <c r="I53" i="5"/>
  <c r="I54" i="5" s="1"/>
  <c r="H62" i="5"/>
  <c r="H59" i="5"/>
  <c r="H56" i="5"/>
  <c r="H53" i="5"/>
  <c r="F62" i="5"/>
  <c r="F59" i="5"/>
  <c r="F56" i="5"/>
  <c r="F53" i="5"/>
  <c r="Q66" i="6"/>
  <c r="R66" i="6"/>
  <c r="L60" i="5"/>
  <c r="Y62" i="1"/>
  <c r="Y63" i="1"/>
  <c r="AA62" i="1"/>
  <c r="AB62" i="1" s="1"/>
  <c r="K60" i="5" s="1"/>
  <c r="M59" i="5"/>
  <c r="L59" i="5"/>
  <c r="G59" i="5"/>
  <c r="Y60" i="1"/>
  <c r="Y61" i="1"/>
  <c r="AA60" i="1"/>
  <c r="M62" i="5"/>
  <c r="G62" i="5"/>
  <c r="L58" i="5"/>
  <c r="D63" i="6"/>
  <c r="Q63" i="6"/>
  <c r="R63" i="6"/>
  <c r="U63" i="6" s="1"/>
  <c r="L57" i="5"/>
  <c r="K57" i="5"/>
  <c r="M56" i="5"/>
  <c r="L56" i="5"/>
  <c r="K56" i="5"/>
  <c r="G56" i="5"/>
  <c r="L55" i="5"/>
  <c r="Q60" i="6"/>
  <c r="R60" i="6"/>
  <c r="L54" i="5"/>
  <c r="M53" i="5"/>
  <c r="L53" i="5"/>
  <c r="G53" i="5"/>
  <c r="L52" i="5"/>
  <c r="L51" i="5"/>
  <c r="K51" i="5"/>
  <c r="M50" i="5"/>
  <c r="L50" i="5"/>
  <c r="K50" i="5"/>
  <c r="D66" i="5"/>
  <c r="AA58" i="1"/>
  <c r="Z59" i="1"/>
  <c r="E70" i="6" s="1"/>
  <c r="Z57" i="1"/>
  <c r="E67" i="6" s="1"/>
  <c r="Z55" i="1"/>
  <c r="E64" i="6" s="1"/>
  <c r="Z53" i="1"/>
  <c r="E61" i="6" s="1"/>
  <c r="Z58" i="1"/>
  <c r="D70" i="6" s="1"/>
  <c r="Z56" i="1"/>
  <c r="D67" i="6" s="1"/>
  <c r="Z54" i="1"/>
  <c r="D64" i="6" s="1"/>
  <c r="Z52" i="1"/>
  <c r="D61" i="6" s="1"/>
  <c r="C69" i="6"/>
  <c r="P71" i="6"/>
  <c r="S71" i="6" s="1"/>
  <c r="M47" i="5" s="1"/>
  <c r="P70" i="6"/>
  <c r="S70" i="6" s="1"/>
  <c r="P69" i="6"/>
  <c r="S69" i="6" s="1"/>
  <c r="P68" i="6"/>
  <c r="S68" i="6" s="1"/>
  <c r="P67" i="6"/>
  <c r="S67" i="6" s="1"/>
  <c r="P66" i="6"/>
  <c r="S66" i="6" s="1"/>
  <c r="P65" i="6"/>
  <c r="S65" i="6" s="1"/>
  <c r="P64" i="6"/>
  <c r="S64" i="6" s="1"/>
  <c r="P63" i="6"/>
  <c r="S63" i="6" s="1"/>
  <c r="Y30" i="1"/>
  <c r="D30" i="6" s="1"/>
  <c r="P31" i="6"/>
  <c r="R30" i="6" s="1"/>
  <c r="Y33" i="1"/>
  <c r="E33" i="6" s="1"/>
  <c r="Y28" i="1"/>
  <c r="D27" i="6" s="1"/>
  <c r="Y29" i="1"/>
  <c r="E27" i="6" s="1"/>
  <c r="Y31" i="1"/>
  <c r="E30" i="6" s="1"/>
  <c r="Y32" i="1"/>
  <c r="D33" i="6" s="1"/>
  <c r="Y34" i="1"/>
  <c r="Z34" i="1" s="1"/>
  <c r="Y35" i="1"/>
  <c r="F23" i="15" s="1"/>
  <c r="Y36" i="1"/>
  <c r="I30" i="5" s="1"/>
  <c r="I31" i="5" s="1"/>
  <c r="Y37" i="1"/>
  <c r="J30" i="5" s="1"/>
  <c r="J31" i="5" s="1"/>
  <c r="Y38" i="1"/>
  <c r="D39" i="6" s="1"/>
  <c r="Y39" i="1"/>
  <c r="J32" i="5" s="1"/>
  <c r="J33" i="5" s="1"/>
  <c r="Y40" i="1"/>
  <c r="D42" i="6" s="1"/>
  <c r="Y41" i="1"/>
  <c r="J35" i="5" s="1"/>
  <c r="J36" i="5" s="1"/>
  <c r="Y42" i="1"/>
  <c r="Y43" i="1"/>
  <c r="AA42" i="1" s="1"/>
  <c r="Y44" i="1"/>
  <c r="I41" i="5" s="1"/>
  <c r="I42" i="5" s="1"/>
  <c r="Y45" i="1"/>
  <c r="E48" i="6" s="1"/>
  <c r="Z45" i="1"/>
  <c r="E49" i="6"/>
  <c r="Y46" i="1"/>
  <c r="D51" i="6" s="1"/>
  <c r="P51" i="6"/>
  <c r="S51" i="6" s="1"/>
  <c r="J23" i="15" s="1"/>
  <c r="P52" i="6"/>
  <c r="S52" i="6"/>
  <c r="J24" i="15" s="1"/>
  <c r="Y47" i="1"/>
  <c r="J44" i="5" s="1"/>
  <c r="J45" i="5" s="1"/>
  <c r="Z47" i="1"/>
  <c r="E52" i="6" s="1"/>
  <c r="Y48" i="1"/>
  <c r="I47" i="5" s="1"/>
  <c r="I48" i="5" s="1"/>
  <c r="Y49" i="1"/>
  <c r="Z49" i="1"/>
  <c r="E55" i="6"/>
  <c r="Y50" i="1"/>
  <c r="AA50" i="1" s="1"/>
  <c r="Z50" i="1"/>
  <c r="D58" i="6" s="1"/>
  <c r="Y51" i="1"/>
  <c r="J50" i="5" s="1"/>
  <c r="J51" i="5" s="1"/>
  <c r="Z51" i="1"/>
  <c r="E58" i="6"/>
  <c r="Y27" i="1"/>
  <c r="F11" i="15" s="1"/>
  <c r="Y26" i="1"/>
  <c r="D24" i="6" s="1"/>
  <c r="L44" i="5"/>
  <c r="L45" i="5"/>
  <c r="L46" i="5"/>
  <c r="L47" i="5"/>
  <c r="L48" i="5"/>
  <c r="L49" i="5"/>
  <c r="L22" i="5"/>
  <c r="D11" i="9"/>
  <c r="G13" i="6"/>
  <c r="F18" i="5"/>
  <c r="G18" i="5"/>
  <c r="H18" i="5"/>
  <c r="F21" i="5"/>
  <c r="G21" i="5"/>
  <c r="H21" i="5"/>
  <c r="F24" i="5"/>
  <c r="G24" i="5"/>
  <c r="H24" i="5"/>
  <c r="F26" i="5"/>
  <c r="G26" i="5"/>
  <c r="H26" i="5"/>
  <c r="F28" i="5"/>
  <c r="G28" i="5"/>
  <c r="H28" i="5"/>
  <c r="F30" i="5"/>
  <c r="G30" i="5"/>
  <c r="H30" i="5"/>
  <c r="R51" i="6"/>
  <c r="R54" i="6"/>
  <c r="R57" i="6"/>
  <c r="Q57" i="6"/>
  <c r="P24" i="6"/>
  <c r="S24" i="6" s="1"/>
  <c r="P25" i="6"/>
  <c r="S25" i="6" s="1"/>
  <c r="P26" i="6"/>
  <c r="P27" i="6"/>
  <c r="S27" i="6" s="1"/>
  <c r="P28" i="6"/>
  <c r="R27" i="6" s="1"/>
  <c r="P29" i="6"/>
  <c r="Z63" i="1"/>
  <c r="Z61" i="1"/>
  <c r="Z62" i="1"/>
  <c r="Z60" i="1"/>
  <c r="Z43" i="1"/>
  <c r="E46" i="6" s="1"/>
  <c r="G7" i="5"/>
  <c r="B12" i="6"/>
  <c r="B8" i="1"/>
  <c r="B10" i="9"/>
  <c r="D11" i="15"/>
  <c r="AA60" i="6"/>
  <c r="AA61" i="6"/>
  <c r="AA62" i="6"/>
  <c r="AA57" i="6"/>
  <c r="AA58" i="6"/>
  <c r="AA59" i="6"/>
  <c r="AA54" i="6"/>
  <c r="AA56" i="6"/>
  <c r="AA51" i="6"/>
  <c r="AA52" i="6"/>
  <c r="AA53" i="6"/>
  <c r="AA48" i="6"/>
  <c r="P49" i="6"/>
  <c r="Q48" i="6"/>
  <c r="AA49" i="6"/>
  <c r="AA45" i="6"/>
  <c r="P46" i="6"/>
  <c r="S46" i="6" s="1"/>
  <c r="R45" i="6"/>
  <c r="AA47" i="6"/>
  <c r="P43" i="6"/>
  <c r="S43" i="6" s="1"/>
  <c r="Z43" i="6" s="1"/>
  <c r="AA43" i="6"/>
  <c r="AA44" i="6"/>
  <c r="P42" i="6"/>
  <c r="S42" i="6" s="1"/>
  <c r="AA42" i="6"/>
  <c r="P44" i="6"/>
  <c r="S44" i="6" s="1"/>
  <c r="Z44" i="6" s="1"/>
  <c r="P40" i="6"/>
  <c r="S40" i="6" s="1"/>
  <c r="Z40" i="6" s="1"/>
  <c r="AA40" i="6"/>
  <c r="P37" i="6"/>
  <c r="S37" i="6" s="1"/>
  <c r="M30" i="5" s="1"/>
  <c r="AA37" i="6"/>
  <c r="AA38" i="6"/>
  <c r="P33" i="6"/>
  <c r="P30" i="6"/>
  <c r="Q30" i="6" s="1"/>
  <c r="S31" i="6"/>
  <c r="AA31" i="6" s="1"/>
  <c r="AA27" i="6"/>
  <c r="AA29" i="6"/>
  <c r="AA26" i="6"/>
  <c r="Z60" i="6"/>
  <c r="Z61" i="6"/>
  <c r="Z62" i="6"/>
  <c r="Z57" i="6"/>
  <c r="Z58" i="6"/>
  <c r="Z59" i="6"/>
  <c r="P48" i="6"/>
  <c r="S48" i="6" s="1"/>
  <c r="Z48" i="6"/>
  <c r="P45" i="6"/>
  <c r="S45" i="6" s="1"/>
  <c r="M38" i="5" s="1"/>
  <c r="P47" i="6"/>
  <c r="S47" i="6"/>
  <c r="Z47" i="6"/>
  <c r="P39" i="6"/>
  <c r="S39" i="6" s="1"/>
  <c r="M32" i="5" s="1"/>
  <c r="P41" i="6"/>
  <c r="S41" i="6" s="1"/>
  <c r="AA41" i="6"/>
  <c r="Z41" i="6"/>
  <c r="P38" i="6"/>
  <c r="S38" i="6" s="1"/>
  <c r="Z38" i="6" s="1"/>
  <c r="P35" i="6"/>
  <c r="S35" i="6" s="1"/>
  <c r="P62" i="6"/>
  <c r="S62" i="6" s="1"/>
  <c r="P61" i="6"/>
  <c r="S61" i="6"/>
  <c r="P60" i="6"/>
  <c r="S60" i="6" s="1"/>
  <c r="M44" i="5" s="1"/>
  <c r="P59" i="6"/>
  <c r="S59" i="6" s="1"/>
  <c r="P58" i="6"/>
  <c r="S58" i="6" s="1"/>
  <c r="P57" i="6"/>
  <c r="S57" i="6" s="1"/>
  <c r="P56" i="6"/>
  <c r="S56" i="6" s="1"/>
  <c r="Z56" i="6"/>
  <c r="P55" i="6"/>
  <c r="S55" i="6" s="1"/>
  <c r="Z55" i="6"/>
  <c r="AA55" i="6"/>
  <c r="P54" i="6"/>
  <c r="S54" i="6" s="1"/>
  <c r="Z54" i="6"/>
  <c r="P53" i="6"/>
  <c r="S53" i="6" s="1"/>
  <c r="Z53" i="6"/>
  <c r="P50" i="6"/>
  <c r="S50" i="6"/>
  <c r="Z50" i="6"/>
  <c r="P36" i="6"/>
  <c r="S36" i="6" s="1"/>
  <c r="AA36" i="6" s="1"/>
  <c r="Z36" i="6"/>
  <c r="P32" i="6"/>
  <c r="S32" i="6" s="1"/>
  <c r="Z32" i="6"/>
  <c r="L43" i="5"/>
  <c r="L42" i="5"/>
  <c r="L41" i="5"/>
  <c r="L38" i="5"/>
  <c r="L39" i="5"/>
  <c r="L40" i="5"/>
  <c r="L35" i="5"/>
  <c r="L36" i="5"/>
  <c r="L37" i="5"/>
  <c r="E7" i="5"/>
  <c r="T11" i="6"/>
  <c r="Z7" i="1"/>
  <c r="L9" i="9"/>
  <c r="C62" i="1"/>
  <c r="C60" i="1"/>
  <c r="C58" i="1"/>
  <c r="C56" i="1"/>
  <c r="C54" i="1"/>
  <c r="C52" i="1"/>
  <c r="C36" i="1"/>
  <c r="C34" i="1"/>
  <c r="C32" i="1"/>
  <c r="C30" i="1"/>
  <c r="C28" i="1"/>
  <c r="D18" i="5"/>
  <c r="C26" i="1"/>
  <c r="B37" i="9"/>
  <c r="B64" i="1"/>
  <c r="B73" i="6"/>
  <c r="L34" i="5"/>
  <c r="L33" i="5"/>
  <c r="L32" i="5"/>
  <c r="L31" i="5"/>
  <c r="L30" i="5"/>
  <c r="L29" i="5"/>
  <c r="L28" i="5"/>
  <c r="L26" i="5"/>
  <c r="L25" i="5"/>
  <c r="L24" i="5"/>
  <c r="L23" i="5"/>
  <c r="L21" i="5"/>
  <c r="C37" i="6"/>
  <c r="C35" i="6"/>
  <c r="C33" i="6"/>
  <c r="C30" i="6"/>
  <c r="C27" i="6"/>
  <c r="C24" i="6"/>
  <c r="G9" i="1"/>
  <c r="K23" i="15"/>
  <c r="K20" i="15"/>
  <c r="K17" i="15"/>
  <c r="K14" i="15"/>
  <c r="K11" i="15"/>
  <c r="Q14" i="15"/>
  <c r="R14" i="15"/>
  <c r="S14" i="15"/>
  <c r="Q17" i="15"/>
  <c r="R17" i="15"/>
  <c r="S17" i="15"/>
  <c r="Q20" i="15"/>
  <c r="R20" i="15"/>
  <c r="S20" i="15"/>
  <c r="Q23" i="15"/>
  <c r="R23" i="15"/>
  <c r="S23" i="15"/>
  <c r="S11" i="15"/>
  <c r="R11" i="15"/>
  <c r="Q11" i="15"/>
  <c r="N14" i="15"/>
  <c r="O14" i="15"/>
  <c r="P14" i="15"/>
  <c r="N17" i="15"/>
  <c r="O17" i="15"/>
  <c r="P17" i="15"/>
  <c r="N20" i="15"/>
  <c r="O20" i="15"/>
  <c r="P20" i="15"/>
  <c r="N23" i="15"/>
  <c r="O23" i="15"/>
  <c r="P23" i="15"/>
  <c r="P11" i="15"/>
  <c r="O11" i="15"/>
  <c r="N11" i="15"/>
  <c r="M14" i="15"/>
  <c r="M17" i="15"/>
  <c r="M20" i="15"/>
  <c r="M23" i="15"/>
  <c r="M11" i="15"/>
  <c r="I25" i="15"/>
  <c r="I24" i="15"/>
  <c r="I23" i="15"/>
  <c r="E23" i="15"/>
  <c r="I22" i="15"/>
  <c r="I21" i="15"/>
  <c r="I20" i="15"/>
  <c r="E20" i="15"/>
  <c r="I19" i="15"/>
  <c r="I18" i="15"/>
  <c r="I17" i="15"/>
  <c r="E17" i="15"/>
  <c r="I16" i="15"/>
  <c r="I15" i="15"/>
  <c r="I14" i="15"/>
  <c r="E14" i="15"/>
  <c r="I13" i="15"/>
  <c r="I12" i="15"/>
  <c r="I11" i="15"/>
  <c r="E11" i="15"/>
  <c r="B11" i="15"/>
  <c r="B24" i="6"/>
  <c r="B26" i="1"/>
  <c r="L20" i="5"/>
  <c r="L19" i="5"/>
  <c r="L18" i="5"/>
  <c r="K25" i="1"/>
  <c r="L25" i="1"/>
  <c r="M25" i="1" s="1"/>
  <c r="N25" i="1" s="1"/>
  <c r="O25" i="1" s="1"/>
  <c r="P25" i="1" s="1"/>
  <c r="Q25" i="1" s="1"/>
  <c r="R25" i="1" s="1"/>
  <c r="S25" i="1" s="1"/>
  <c r="T25" i="1" s="1"/>
  <c r="U25" i="1" s="1"/>
  <c r="V25" i="1" s="1"/>
  <c r="W25" i="1" s="1"/>
  <c r="X25" i="1" s="1"/>
  <c r="R39" i="6"/>
  <c r="AA39" i="6"/>
  <c r="Z31" i="6"/>
  <c r="AA24" i="6"/>
  <c r="AA32" i="6"/>
  <c r="AA35" i="6"/>
  <c r="AA30" i="6"/>
  <c r="Z28" i="6"/>
  <c r="R37" i="6"/>
  <c r="R42" i="6"/>
  <c r="R48" i="6"/>
  <c r="Z46" i="6"/>
  <c r="Z37" i="1"/>
  <c r="E38" i="6" s="1"/>
  <c r="J38" i="5"/>
  <c r="J39" i="5" s="1"/>
  <c r="AA46" i="6"/>
  <c r="AA50" i="6"/>
  <c r="G23" i="15"/>
  <c r="Z30" i="1"/>
  <c r="G18" i="15" s="1"/>
  <c r="J28" i="5"/>
  <c r="I50" i="5"/>
  <c r="I51" i="5" s="1"/>
  <c r="D57" i="6"/>
  <c r="B14" i="15"/>
  <c r="D50" i="5"/>
  <c r="B50" i="1"/>
  <c r="B57" i="6"/>
  <c r="B29" i="9"/>
  <c r="B30" i="9" s="1"/>
  <c r="B63" i="6" s="1"/>
  <c r="B60" i="6"/>
  <c r="Z33" i="6"/>
  <c r="Z25" i="6"/>
  <c r="D53" i="5"/>
  <c r="Q54" i="6"/>
  <c r="E51" i="6"/>
  <c r="Z46" i="1"/>
  <c r="D52" i="6" s="1"/>
  <c r="B30" i="6"/>
  <c r="B17" i="15"/>
  <c r="B20" i="9"/>
  <c r="D24" i="5"/>
  <c r="B30" i="1"/>
  <c r="B31" i="9"/>
  <c r="B66" i="6" s="1"/>
  <c r="D56" i="5"/>
  <c r="B54" i="1"/>
  <c r="B27" i="6"/>
  <c r="B52" i="1"/>
  <c r="D21" i="5"/>
  <c r="B28" i="1"/>
  <c r="D59" i="5"/>
  <c r="B32" i="9"/>
  <c r="B69" i="6" s="1"/>
  <c r="B56" i="1"/>
  <c r="B20" i="15"/>
  <c r="B21" i="9"/>
  <c r="D28" i="5" s="1"/>
  <c r="B35" i="6"/>
  <c r="B58" i="1"/>
  <c r="D62" i="5"/>
  <c r="B33" i="9"/>
  <c r="B34" i="9" s="1"/>
  <c r="B62" i="1" s="1"/>
  <c r="B60" i="1"/>
  <c r="Z52" i="6"/>
  <c r="Z45" i="6"/>
  <c r="S49" i="6"/>
  <c r="Z49" i="6"/>
  <c r="Z51" i="6"/>
  <c r="Q45" i="6"/>
  <c r="Q51" i="6"/>
  <c r="E57" i="6"/>
  <c r="U57" i="6"/>
  <c r="K59" i="5"/>
  <c r="I38" i="5"/>
  <c r="I39" i="5" s="1"/>
  <c r="Z42" i="1"/>
  <c r="D46" i="6" s="1"/>
  <c r="D45" i="6"/>
  <c r="Z44" i="1"/>
  <c r="D49" i="6" s="1"/>
  <c r="AB60" i="1"/>
  <c r="K63" i="5"/>
  <c r="K62" i="5"/>
  <c r="I44" i="5"/>
  <c r="I45" i="5" s="1"/>
  <c r="F69" i="6"/>
  <c r="AB58" i="1"/>
  <c r="F70" i="6"/>
  <c r="D54" i="6"/>
  <c r="Z48" i="1"/>
  <c r="D55" i="6"/>
  <c r="J53" i="5"/>
  <c r="J54" i="5" s="1"/>
  <c r="E60" i="6"/>
  <c r="AA52" i="1"/>
  <c r="AB52" i="1" s="1"/>
  <c r="AA54" i="1"/>
  <c r="F63" i="6" s="1"/>
  <c r="E66" i="6"/>
  <c r="F61" i="6"/>
  <c r="F60" i="6"/>
  <c r="K53" i="5"/>
  <c r="AB54" i="1"/>
  <c r="F64" i="6" s="1"/>
  <c r="AB50" i="1"/>
  <c r="F58" i="6"/>
  <c r="F57" i="6"/>
  <c r="K54" i="5"/>
  <c r="Z24" i="6" l="1"/>
  <c r="J11" i="15"/>
  <c r="M18" i="5"/>
  <c r="Z27" i="6"/>
  <c r="M21" i="5"/>
  <c r="J12" i="15"/>
  <c r="AA25" i="6"/>
  <c r="R24" i="6"/>
  <c r="U66" i="6"/>
  <c r="N59" i="5" s="1"/>
  <c r="N60" i="5" s="1"/>
  <c r="Q24" i="6"/>
  <c r="U60" i="6"/>
  <c r="N53" i="5" s="1"/>
  <c r="N54" i="5" s="1"/>
  <c r="T54" i="6"/>
  <c r="O47" i="5" s="1"/>
  <c r="O48" i="5" s="1"/>
  <c r="U51" i="6"/>
  <c r="N44" i="5" s="1"/>
  <c r="N45" i="5" s="1"/>
  <c r="Q35" i="6"/>
  <c r="S28" i="6"/>
  <c r="AA28" i="6" s="1"/>
  <c r="J18" i="15"/>
  <c r="M28" i="5"/>
  <c r="Z35" i="6"/>
  <c r="S34" i="6"/>
  <c r="T57" i="6"/>
  <c r="O50" i="5" s="1"/>
  <c r="O51" i="5" s="1"/>
  <c r="S30" i="6"/>
  <c r="T69" i="6"/>
  <c r="O62" i="5" s="1"/>
  <c r="O63" i="5" s="1"/>
  <c r="V63" i="6"/>
  <c r="P56" i="5" s="1"/>
  <c r="J14" i="15"/>
  <c r="T33" i="6"/>
  <c r="O26" i="5" s="1"/>
  <c r="O27" i="5" s="1"/>
  <c r="T63" i="6"/>
  <c r="O56" i="5" s="1"/>
  <c r="O57" i="5" s="1"/>
  <c r="R35" i="6"/>
  <c r="G24" i="15"/>
  <c r="I28" i="5"/>
  <c r="D35" i="6"/>
  <c r="T35" i="6" s="1"/>
  <c r="O28" i="5" s="1"/>
  <c r="J24" i="5"/>
  <c r="J25" i="5" s="1"/>
  <c r="U27" i="6"/>
  <c r="N21" i="5" s="1"/>
  <c r="N22" i="5" s="1"/>
  <c r="J21" i="5"/>
  <c r="J22" i="5" s="1"/>
  <c r="Z29" i="1"/>
  <c r="F14" i="15"/>
  <c r="I18" i="5"/>
  <c r="I19" i="5" s="1"/>
  <c r="Z41" i="1"/>
  <c r="E43" i="6" s="1"/>
  <c r="J26" i="5"/>
  <c r="J27" i="5" s="1"/>
  <c r="F20" i="15"/>
  <c r="E37" i="6"/>
  <c r="U37" i="6" s="1"/>
  <c r="G11" i="15"/>
  <c r="Z31" i="1"/>
  <c r="G20" i="15"/>
  <c r="E39" i="6"/>
  <c r="U39" i="6" s="1"/>
  <c r="N32" i="5" s="1"/>
  <c r="N33" i="5" s="1"/>
  <c r="Z35" i="1"/>
  <c r="Z33" i="1"/>
  <c r="J18" i="5"/>
  <c r="J19" i="5" s="1"/>
  <c r="AA34" i="1"/>
  <c r="H23" i="15" s="1"/>
  <c r="E35" i="6"/>
  <c r="Z32" i="1"/>
  <c r="D34" i="6" s="1"/>
  <c r="AA32" i="1"/>
  <c r="F33" i="6" s="1"/>
  <c r="I26" i="5"/>
  <c r="I27" i="5" s="1"/>
  <c r="U30" i="6"/>
  <c r="N24" i="5" s="1"/>
  <c r="N25" i="5" s="1"/>
  <c r="F17" i="15"/>
  <c r="AA30" i="1"/>
  <c r="G17" i="15"/>
  <c r="AA28" i="1"/>
  <c r="AB28" i="1" s="1"/>
  <c r="I21" i="5"/>
  <c r="I22" i="5" s="1"/>
  <c r="Z28" i="1"/>
  <c r="G15" i="15" s="1"/>
  <c r="G14" i="15"/>
  <c r="Z27" i="1"/>
  <c r="E24" i="6"/>
  <c r="AA26" i="1"/>
  <c r="K18" i="5" s="1"/>
  <c r="Z26" i="1"/>
  <c r="G12" i="15" s="1"/>
  <c r="B34" i="1"/>
  <c r="S33" i="6"/>
  <c r="R33" i="6"/>
  <c r="U33" i="6" s="1"/>
  <c r="V33" i="6" s="1"/>
  <c r="P26" i="5" s="1"/>
  <c r="E54" i="6"/>
  <c r="U54" i="6" s="1"/>
  <c r="AA48" i="1"/>
  <c r="F54" i="6" s="1"/>
  <c r="T30" i="6"/>
  <c r="O24" i="5" s="1"/>
  <c r="O25" i="5" s="1"/>
  <c r="B22" i="9"/>
  <c r="B33" i="6"/>
  <c r="D26" i="5"/>
  <c r="Q39" i="6"/>
  <c r="T24" i="6"/>
  <c r="O18" i="5" s="1"/>
  <c r="M24" i="5"/>
  <c r="B32" i="1"/>
  <c r="D31" i="6"/>
  <c r="J15" i="15"/>
  <c r="E45" i="6"/>
  <c r="U45" i="6" s="1"/>
  <c r="N38" i="5" s="1"/>
  <c r="N39" i="5" s="1"/>
  <c r="S29" i="6"/>
  <c r="Z29" i="6" s="1"/>
  <c r="Q27" i="6"/>
  <c r="T27" i="6" s="1"/>
  <c r="AA56" i="1"/>
  <c r="D66" i="6"/>
  <c r="T66" i="6" s="1"/>
  <c r="O59" i="5" s="1"/>
  <c r="O60" i="5" s="1"/>
  <c r="J56" i="5"/>
  <c r="J57" i="5" s="1"/>
  <c r="J62" i="5"/>
  <c r="J63" i="5" s="1"/>
  <c r="I24" i="5"/>
  <c r="I25" i="5" s="1"/>
  <c r="D60" i="6"/>
  <c r="T60" i="6" s="1"/>
  <c r="O53" i="5" s="1"/>
  <c r="O54" i="5" s="1"/>
  <c r="T45" i="6"/>
  <c r="O38" i="5" s="1"/>
  <c r="O39" i="5" s="1"/>
  <c r="AA44" i="1"/>
  <c r="AA46" i="1"/>
  <c r="T51" i="6"/>
  <c r="O44" i="5" s="1"/>
  <c r="O45" i="5" s="1"/>
  <c r="U48" i="6"/>
  <c r="N41" i="5" s="1"/>
  <c r="N42" i="5" s="1"/>
  <c r="M41" i="5"/>
  <c r="Z42" i="6"/>
  <c r="M35" i="5"/>
  <c r="Q42" i="6"/>
  <c r="T42" i="6" s="1"/>
  <c r="O35" i="5" s="1"/>
  <c r="O36" i="5" s="1"/>
  <c r="Z39" i="6"/>
  <c r="Z37" i="6"/>
  <c r="Q37" i="6"/>
  <c r="J41" i="5"/>
  <c r="J42" i="5" s="1"/>
  <c r="D48" i="6"/>
  <c r="T48" i="6" s="1"/>
  <c r="O41" i="5" s="1"/>
  <c r="O42" i="5" s="1"/>
  <c r="Z39" i="1"/>
  <c r="E40" i="6" s="1"/>
  <c r="AA38" i="1"/>
  <c r="F39" i="6" s="1"/>
  <c r="E42" i="6"/>
  <c r="U42" i="6" s="1"/>
  <c r="Z38" i="1"/>
  <c r="D40" i="6" s="1"/>
  <c r="Z36" i="1"/>
  <c r="D38" i="6" s="1"/>
  <c r="AA36" i="1"/>
  <c r="T39" i="6"/>
  <c r="O32" i="5" s="1"/>
  <c r="O33" i="5" s="1"/>
  <c r="J47" i="5"/>
  <c r="J48" i="5" s="1"/>
  <c r="K38" i="5"/>
  <c r="AB42" i="1"/>
  <c r="F45" i="6"/>
  <c r="D37" i="6"/>
  <c r="AB38" i="1"/>
  <c r="I32" i="5"/>
  <c r="I33" i="5" s="1"/>
  <c r="I35" i="5"/>
  <c r="I36" i="5" s="1"/>
  <c r="Z40" i="1"/>
  <c r="D43" i="6" s="1"/>
  <c r="AA40" i="1"/>
  <c r="S26" i="6"/>
  <c r="Z26" i="6" s="1"/>
  <c r="N50" i="5"/>
  <c r="N51" i="5" s="1"/>
  <c r="V69" i="6"/>
  <c r="N56" i="5"/>
  <c r="N57" i="5" s="1"/>
  <c r="V57" i="6" l="1"/>
  <c r="U24" i="6"/>
  <c r="N18" i="5" s="1"/>
  <c r="N19" i="5" s="1"/>
  <c r="V54" i="6"/>
  <c r="P47" i="5" s="1"/>
  <c r="W63" i="6"/>
  <c r="Q56" i="5" s="1"/>
  <c r="T37" i="6"/>
  <c r="O30" i="5" s="1"/>
  <c r="O31" i="5" s="1"/>
  <c r="V66" i="6"/>
  <c r="P59" i="5" s="1"/>
  <c r="J17" i="15"/>
  <c r="Z30" i="6"/>
  <c r="AA34" i="6"/>
  <c r="J21" i="15"/>
  <c r="Z34" i="6"/>
  <c r="V60" i="6"/>
  <c r="P53" i="5" s="1"/>
  <c r="U35" i="6"/>
  <c r="N28" i="5" s="1"/>
  <c r="F35" i="6"/>
  <c r="K26" i="5"/>
  <c r="E28" i="6"/>
  <c r="F15" i="15"/>
  <c r="V45" i="6"/>
  <c r="W45" i="6" s="1"/>
  <c r="Q38" i="5" s="1"/>
  <c r="H11" i="15"/>
  <c r="D25" i="6"/>
  <c r="V39" i="6"/>
  <c r="P32" i="5" s="1"/>
  <c r="K32" i="5"/>
  <c r="F24" i="15"/>
  <c r="D28" i="6"/>
  <c r="E34" i="6"/>
  <c r="F21" i="15"/>
  <c r="E31" i="6"/>
  <c r="F18" i="15"/>
  <c r="AB34" i="1"/>
  <c r="K28" i="5"/>
  <c r="G21" i="15"/>
  <c r="H20" i="15"/>
  <c r="AB32" i="1"/>
  <c r="F30" i="6"/>
  <c r="AB30" i="1"/>
  <c r="H17" i="15"/>
  <c r="K24" i="5"/>
  <c r="F27" i="6"/>
  <c r="H14" i="15"/>
  <c r="K21" i="5"/>
  <c r="F24" i="6"/>
  <c r="AB26" i="1"/>
  <c r="E25" i="6"/>
  <c r="F12" i="15"/>
  <c r="W33" i="6"/>
  <c r="Q26" i="5" s="1"/>
  <c r="N26" i="5"/>
  <c r="N27" i="5" s="1"/>
  <c r="O21" i="5"/>
  <c r="O22" i="5" s="1"/>
  <c r="V27" i="6"/>
  <c r="F66" i="6"/>
  <c r="AB56" i="1"/>
  <c r="F67" i="6" s="1"/>
  <c r="AA33" i="6"/>
  <c r="M26" i="5"/>
  <c r="J20" i="15"/>
  <c r="V30" i="6"/>
  <c r="K22" i="5"/>
  <c r="F28" i="6"/>
  <c r="H15" i="15"/>
  <c r="K47" i="5"/>
  <c r="B37" i="6"/>
  <c r="B23" i="9"/>
  <c r="B36" i="1"/>
  <c r="D30" i="5"/>
  <c r="AB48" i="1"/>
  <c r="K48" i="5" s="1"/>
  <c r="F48" i="6"/>
  <c r="K41" i="5"/>
  <c r="AB44" i="1"/>
  <c r="K42" i="5" s="1"/>
  <c r="V51" i="6"/>
  <c r="W51" i="6" s="1"/>
  <c r="Q44" i="5" s="1"/>
  <c r="F51" i="6"/>
  <c r="K44" i="5"/>
  <c r="AB46" i="1"/>
  <c r="N30" i="5"/>
  <c r="N31" i="5" s="1"/>
  <c r="V48" i="6"/>
  <c r="W48" i="6" s="1"/>
  <c r="Q41" i="5" s="1"/>
  <c r="F49" i="6"/>
  <c r="N35" i="5"/>
  <c r="N36" i="5" s="1"/>
  <c r="V42" i="6"/>
  <c r="W42" i="6" s="1"/>
  <c r="Q35" i="5" s="1"/>
  <c r="F37" i="6"/>
  <c r="AB36" i="1"/>
  <c r="N47" i="5"/>
  <c r="N48" i="5" s="1"/>
  <c r="F55" i="6"/>
  <c r="F46" i="6"/>
  <c r="K39" i="5"/>
  <c r="K33" i="5"/>
  <c r="F40" i="6"/>
  <c r="F42" i="6"/>
  <c r="K35" i="5"/>
  <c r="AB40" i="1"/>
  <c r="W69" i="6"/>
  <c r="P62" i="5"/>
  <c r="W66" i="6" l="1"/>
  <c r="Q59" i="5" s="1"/>
  <c r="V24" i="6"/>
  <c r="W24" i="6" s="1"/>
  <c r="Q18" i="5" s="1"/>
  <c r="W57" i="6"/>
  <c r="Q50" i="5" s="1"/>
  <c r="P50" i="5"/>
  <c r="W60" i="6"/>
  <c r="Q53" i="5" s="1"/>
  <c r="W54" i="6"/>
  <c r="Q47" i="5" s="1"/>
  <c r="V37" i="6"/>
  <c r="P30" i="5" s="1"/>
  <c r="V35" i="6"/>
  <c r="P28" i="5" s="1"/>
  <c r="P38" i="5"/>
  <c r="W39" i="6"/>
  <c r="Q32" i="5" s="1"/>
  <c r="H24" i="15"/>
  <c r="H21" i="15"/>
  <c r="K25" i="5"/>
  <c r="H18" i="15"/>
  <c r="F31" i="6"/>
  <c r="F25" i="6"/>
  <c r="H12" i="15"/>
  <c r="P24" i="5"/>
  <c r="W30" i="6"/>
  <c r="Q24" i="5" s="1"/>
  <c r="D32" i="5"/>
  <c r="B24" i="9"/>
  <c r="B38" i="1"/>
  <c r="B39" i="6"/>
  <c r="P21" i="5"/>
  <c r="W27" i="6"/>
  <c r="Q21" i="5" s="1"/>
  <c r="P44" i="5"/>
  <c r="F52" i="6"/>
  <c r="K45" i="5"/>
  <c r="P41" i="5"/>
  <c r="P35" i="5"/>
  <c r="F38" i="6"/>
  <c r="K31" i="5"/>
  <c r="F43" i="6"/>
  <c r="K36" i="5"/>
  <c r="P18" i="5" l="1"/>
  <c r="Q62" i="5"/>
  <c r="W37" i="6"/>
  <c r="Q30" i="5" s="1"/>
  <c r="W35" i="6"/>
  <c r="Q28" i="5" s="1"/>
  <c r="B25" i="9"/>
  <c r="B42" i="6"/>
  <c r="B40" i="1"/>
  <c r="D35" i="5"/>
  <c r="B42" i="1" l="1"/>
  <c r="B26" i="9"/>
  <c r="B45" i="6"/>
  <c r="D38" i="5"/>
  <c r="B44" i="1" l="1"/>
  <c r="B27" i="9"/>
  <c r="D41" i="5"/>
  <c r="B48" i="6"/>
  <c r="B46" i="1" l="1"/>
  <c r="B28" i="9"/>
  <c r="B51" i="6"/>
  <c r="B23" i="15"/>
  <c r="D44" i="5"/>
  <c r="B54" i="6" l="1"/>
  <c r="D47" i="5"/>
  <c r="B48" i="1"/>
</calcChain>
</file>

<file path=xl/comments1.xml><?xml version="1.0" encoding="utf-8"?>
<comments xmlns="http://schemas.openxmlformats.org/spreadsheetml/2006/main">
  <authors>
    <author>Laura Milena  Ayala Cuervo</author>
    <author>user</author>
    <author>Monica Viviana Parra Segura</author>
    <author>VIVI</author>
    <author xml:space="preserve">Mónica Viviana Parra </author>
  </authors>
  <commentList>
    <comment ref="G7" authorId="0" shapeId="0">
      <text>
        <r>
          <rPr>
            <b/>
            <sz val="11"/>
            <color indexed="81"/>
            <rFont val="Arial Narrow"/>
            <family val="2"/>
          </rPr>
          <t>Digite la fecha en la cual se realizara la actividad.</t>
        </r>
        <r>
          <rPr>
            <sz val="9"/>
            <color indexed="81"/>
            <rFont val="Tahoma"/>
            <family val="2"/>
          </rPr>
          <t xml:space="preserve">
</t>
        </r>
      </text>
    </comment>
    <comment ref="B8" authorId="1" shapeId="0">
      <text>
        <r>
          <rPr>
            <sz val="12"/>
            <color indexed="8"/>
            <rFont val="Arial"/>
            <family val="2"/>
          </rPr>
          <t>Digite el nombre del proceso al cual se le evaluaran los riesgos.</t>
        </r>
        <r>
          <rPr>
            <sz val="8"/>
            <color indexed="8"/>
            <rFont val="Arial"/>
            <family val="2"/>
          </rPr>
          <t xml:space="preserve">
</t>
        </r>
      </text>
    </comment>
    <comment ref="D9" authorId="1" shapeId="0">
      <text>
        <r>
          <rPr>
            <sz val="12"/>
            <color indexed="8"/>
            <rFont val="Arial"/>
            <family val="2"/>
          </rPr>
          <t xml:space="preserve">Digite el objetivo del proceso al cual se le evaluaran los riesgos.
</t>
        </r>
      </text>
    </comment>
    <comment ref="D10" authorId="2" shapeId="0">
      <text>
        <r>
          <rPr>
            <b/>
            <sz val="10"/>
            <color indexed="81"/>
            <rFont val="Arial Narrow"/>
            <family val="2"/>
          </rPr>
          <t>Digite el objetivo del proceso al cual se le evaluaran los riesgos</t>
        </r>
        <r>
          <rPr>
            <b/>
            <sz val="9"/>
            <color indexed="81"/>
            <rFont val="Tahoma"/>
            <family val="2"/>
          </rPr>
          <t>.</t>
        </r>
      </text>
    </comment>
    <comment ref="B13" authorId="3" shapeId="0">
      <text>
        <r>
          <rPr>
            <b/>
            <sz val="12"/>
            <color indexed="81"/>
            <rFont val="Tahoma"/>
            <family val="2"/>
          </rPr>
          <t>Elemento de control, que permite establecer el lineamiento estratégico que orienta las decisiones de la Entidad Publica, frente a los riesgos que pueden afectar el cumplimiento de sus objetivos producto de la observación, distinción y análisis del conjunto de circunstancias internas y externas que puedan generar eventos que originen oportunidades o afecten el cumplimiento de su función, misión y objetivos institucionales</t>
        </r>
      </text>
    </comment>
    <comment ref="E14" authorId="4" shapeId="0">
      <text>
        <r>
          <rPr>
            <b/>
            <sz val="9"/>
            <color indexed="81"/>
            <rFont val="Tahoma"/>
            <family val="2"/>
          </rPr>
          <t>Relacionados con estructura, cultura organizacional, el modelo de operación, el cumplimiento de los planes y programas, los sistemas de información, los procesos y procedimientos, los recursos humanos y económicos con los que cuenta una entidad.</t>
        </r>
        <r>
          <rPr>
            <sz val="9"/>
            <color indexed="81"/>
            <rFont val="Tahoma"/>
            <family val="2"/>
          </rPr>
          <t xml:space="preserve">
</t>
        </r>
      </text>
    </comment>
  </commentList>
</comments>
</file>

<file path=xl/comments2.xml><?xml version="1.0" encoding="utf-8"?>
<comments xmlns="http://schemas.openxmlformats.org/spreadsheetml/2006/main">
  <authors>
    <author>user</author>
    <author>Pilou</author>
  </authors>
  <commentList>
    <comment ref="C14" authorId="0" shapeId="0">
      <text>
        <r>
          <rPr>
            <sz val="12"/>
            <color indexed="81"/>
            <rFont val="Tahoma"/>
            <family val="2"/>
          </rPr>
          <t xml:space="preserve">Posibilidad de que suceda algún evento que tendrá un impacto sobre los objetivos institucionales o del proceso. Se expresa en términos de probabilidad y consecuencias.
</t>
        </r>
      </text>
    </comment>
    <comment ref="D14" authorId="0" shapeId="0">
      <text>
        <r>
          <rPr>
            <sz val="12"/>
            <color indexed="81"/>
            <rFont val="Tahoma"/>
            <family val="2"/>
          </rPr>
          <t xml:space="preserve">Se refiere a las características generales o las formas en que se observa o manifiesta el riesgo identificado.
</t>
        </r>
      </text>
    </comment>
    <comment ref="I14" authorId="0" shapeId="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4" authorId="0" shapeId="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 ref="B17" authorId="1" shapeId="0">
      <text>
        <r>
          <rPr>
            <b/>
            <sz val="9"/>
            <color indexed="81"/>
            <rFont val="Tahoma"/>
            <family val="2"/>
          </rPr>
          <t>Modificar el consecutivo para cada proceso.</t>
        </r>
      </text>
    </comment>
  </commentList>
</comments>
</file>

<file path=xl/comments3.xml><?xml version="1.0" encoding="utf-8"?>
<comments xmlns="http://schemas.openxmlformats.org/spreadsheetml/2006/main">
  <authors>
    <author>user</author>
  </authors>
  <commentList>
    <comment ref="B15" authorId="0" shapeId="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 (E), puede ocurrir solo en circunstancias excepcionales.(No se ha presentado en los últimos 5 años.)
Improbable (D), El evento puede ocurrir en algún momento. (Al menos una vez en los últimos 5 años.)
Posible (C), podría ocurrir en algún momento.(Al menos una vez en los últimos 2 años.)
Probable (B), probablemente ocurriría en la mayoría de las circunstancias.(Al menos una vez en el último año.)
Casi Certeza (A), se espera que ocurra en la mayoría de las circunstancias.(Más de una vez al año.)</t>
        </r>
      </text>
    </comment>
    <comment ref="L15" authorId="0" shapeId="0">
      <text>
        <r>
          <rPr>
            <b/>
            <sz val="12"/>
            <color indexed="81"/>
            <rFont val="Tahoma"/>
            <family val="2"/>
          </rPr>
          <t>* Insignificante:</t>
        </r>
        <r>
          <rPr>
            <sz val="12"/>
            <color indexed="81"/>
            <rFont val="Tahoma"/>
            <family val="2"/>
          </rPr>
          <t xml:space="preserve"> La materialización del riesgo </t>
        </r>
        <r>
          <rPr>
            <b/>
            <sz val="12"/>
            <color indexed="81"/>
            <rFont val="Tahoma"/>
            <family val="2"/>
          </rPr>
          <t>puede ser controlado</t>
        </r>
        <r>
          <rPr>
            <sz val="12"/>
            <color indexed="81"/>
            <rFont val="Tahoma"/>
            <family val="2"/>
          </rPr>
          <t xml:space="preserve"> por los participantes del proceso, y no afecta los objetivos del proceso.
* </t>
        </r>
        <r>
          <rPr>
            <b/>
            <sz val="12"/>
            <color indexed="81"/>
            <rFont val="Tahoma"/>
            <family val="2"/>
          </rPr>
          <t>Menor:</t>
        </r>
        <r>
          <rPr>
            <sz val="12"/>
            <color indexed="81"/>
            <rFont val="Tahoma"/>
            <family val="2"/>
          </rPr>
          <t xml:space="preserve"> La materialización del riesgo ocasiona </t>
        </r>
        <r>
          <rPr>
            <b/>
            <sz val="12"/>
            <color indexed="81"/>
            <rFont val="Tahoma"/>
            <family val="2"/>
          </rPr>
          <t>pequeñas demoras</t>
        </r>
        <r>
          <rPr>
            <sz val="12"/>
            <color indexed="81"/>
            <rFont val="Tahoma"/>
            <family val="2"/>
          </rPr>
          <t xml:space="preserve"> en el cumplimiento de las actividades del proceso, y </t>
        </r>
        <r>
          <rPr>
            <b/>
            <sz val="12"/>
            <color indexed="81"/>
            <rFont val="Tahoma"/>
            <family val="2"/>
          </rPr>
          <t>no afecta significativamente el cumplimiento de los objetivos del mismo</t>
        </r>
        <r>
          <rPr>
            <sz val="12"/>
            <color indexed="81"/>
            <rFont val="Tahoma"/>
            <family val="2"/>
          </rPr>
          <t xml:space="preserve">. Tiene un impacto bajo en los procesos de otras áreas de la Agencia.
</t>
        </r>
        <r>
          <rPr>
            <b/>
            <sz val="12"/>
            <color indexed="81"/>
            <rFont val="Tahoma"/>
            <family val="2"/>
          </rPr>
          <t>* Moderado:</t>
        </r>
        <r>
          <rPr>
            <sz val="12"/>
            <color indexed="81"/>
            <rFont val="Tahoma"/>
            <family val="2"/>
          </rPr>
          <t xml:space="preserve"> La materialización del riesgo </t>
        </r>
        <r>
          <rPr>
            <b/>
            <sz val="12"/>
            <color indexed="81"/>
            <rFont val="Tahoma"/>
            <family val="2"/>
          </rPr>
          <t>demora el cumplimiento de los objetivos del proceso</t>
        </r>
        <r>
          <rPr>
            <sz val="12"/>
            <color indexed="81"/>
            <rFont val="Tahoma"/>
            <family val="2"/>
          </rPr>
          <t xml:space="preserve">, y tiene un </t>
        </r>
        <r>
          <rPr>
            <b/>
            <sz val="12"/>
            <color indexed="81"/>
            <rFont val="Tahoma"/>
            <family val="2"/>
          </rPr>
          <t>impacto moderado en los procesos de otras áreas</t>
        </r>
        <r>
          <rPr>
            <sz val="12"/>
            <color indexed="81"/>
            <rFont val="Tahoma"/>
            <family val="2"/>
          </rPr>
          <t xml:space="preserve"> de la Agencia. Puede además causar un deterioro en el desarrollo del proceso dificultando o retrasando el cumplimiento de sus objetivos, impidiendo que éste se desarrolle en forma normal.
</t>
        </r>
        <r>
          <rPr>
            <b/>
            <sz val="12"/>
            <color indexed="81"/>
            <rFont val="Tahoma"/>
            <family val="2"/>
          </rPr>
          <t>* Mayor:</t>
        </r>
        <r>
          <rPr>
            <sz val="12"/>
            <color indexed="81"/>
            <rFont val="Tahoma"/>
            <family val="2"/>
          </rPr>
          <t xml:space="preserve"> La materialización del riesgo </t>
        </r>
        <r>
          <rPr>
            <b/>
            <sz val="12"/>
            <color indexed="81"/>
            <rFont val="Tahoma"/>
            <family val="2"/>
          </rPr>
          <t>retrasa el cumplimiento de los objetivos de la ANI</t>
        </r>
        <r>
          <rPr>
            <sz val="12"/>
            <color indexed="81"/>
            <rFont val="Tahoma"/>
            <family val="2"/>
          </rPr>
          <t xml:space="preserve"> y tiene un </t>
        </r>
        <r>
          <rPr>
            <b/>
            <sz val="12"/>
            <color indexed="81"/>
            <rFont val="Tahoma"/>
            <family val="2"/>
          </rPr>
          <t>impacto significativo en la imagen pública de la Agencia y</t>
        </r>
        <r>
          <rPr>
            <sz val="12"/>
            <color indexed="81"/>
            <rFont val="Tahoma"/>
            <family val="2"/>
          </rPr>
          <t xml:space="preserve">/o de la Nación. Puede además generar impactos en: la industria; sectores económicos, el cumplimiento de acuerdos y obligaciones legales nacionales e internacionales; multas y las finanzas públicas; entre otras
</t>
        </r>
        <r>
          <rPr>
            <b/>
            <sz val="12"/>
            <color indexed="81"/>
            <rFont val="Tahoma"/>
            <family val="2"/>
          </rPr>
          <t>* Catastrófico:</t>
        </r>
        <r>
          <rPr>
            <sz val="12"/>
            <color indexed="81"/>
            <rFont val="Tahoma"/>
            <family val="2"/>
          </rPr>
          <t xml:space="preserve"> La materialización del riesgo </t>
        </r>
        <r>
          <rPr>
            <b/>
            <sz val="12"/>
            <color indexed="81"/>
            <rFont val="Tahoma"/>
            <family val="2"/>
          </rPr>
          <t>imposibilita el cumplimiento de los objetivos de la Agencia,</t>
        </r>
        <r>
          <rPr>
            <sz val="12"/>
            <color indexed="81"/>
            <rFont val="Tahoma"/>
            <family val="2"/>
          </rPr>
          <t xml:space="preserve"> tiene un </t>
        </r>
        <r>
          <rPr>
            <b/>
            <sz val="12"/>
            <color indexed="81"/>
            <rFont val="Tahoma"/>
            <family val="2"/>
          </rPr>
          <t xml:space="preserve">impacto catastrófico en la imagen pública de la Agencia </t>
        </r>
        <r>
          <rPr>
            <sz val="12"/>
            <color indexed="81"/>
            <rFont val="Tahoma"/>
            <family val="2"/>
          </rPr>
          <t>y/o de la Nación. Puede además generar impactos en: sectores económicos, los mercados; la industria, el cumplimiento de acuerdos y obligaciones legales nacionales e internacionales; multas y las finanzas públicas; entre otras.</t>
        </r>
      </text>
    </comment>
  </commentList>
</comments>
</file>

<file path=xl/comments4.xml><?xml version="1.0" encoding="utf-8"?>
<comments xmlns="http://schemas.openxmlformats.org/spreadsheetml/2006/main">
  <authors>
    <author xml:space="preserve">Mónica Viviana Parra </author>
  </authors>
  <commentList>
    <comment ref="L11" authorId="0" shapeId="0">
      <text>
        <r>
          <rPr>
            <b/>
            <sz val="9"/>
            <color indexed="81"/>
            <rFont val="Tahoma"/>
            <family val="2"/>
          </rPr>
          <t xml:space="preserve">Riesgo ascendente: a Mayor nivel de zona mayor riesgo)
</t>
        </r>
      </text>
    </comment>
  </commentList>
</comments>
</file>

<file path=xl/comments5.xml><?xml version="1.0" encoding="utf-8"?>
<comments xmlns="http://schemas.openxmlformats.org/spreadsheetml/2006/main">
  <authors>
    <author>Monica Viviana Parra Segura</author>
    <author>user</author>
    <author>hvanegas</author>
  </authors>
  <commentList>
    <comment ref="X21" authorId="0" shapeId="0">
      <text>
        <r>
          <rPr>
            <b/>
            <sz val="9"/>
            <color indexed="81"/>
            <rFont val="Tahoma"/>
            <family val="2"/>
          </rPr>
          <t>Monica Viviana Parra Segura:</t>
        </r>
        <r>
          <rPr>
            <sz val="9"/>
            <color indexed="81"/>
            <rFont val="Tahoma"/>
            <family val="2"/>
          </rPr>
          <t xml:space="preserve">
Espacio utilizado solo por la Gerencia de Riesgos, posterior al ejercicio del  de construcción de mapa total del proceso. .Valida disminución de cuadrantes en zona de Riesgo para casos especiales.</t>
        </r>
      </text>
    </comment>
    <comment ref="S22" authorId="0" shapeId="0">
      <text>
        <r>
          <rPr>
            <b/>
            <sz val="9"/>
            <color indexed="81"/>
            <rFont val="Tahoma"/>
            <family val="2"/>
          </rPr>
          <t>Monica Viviana Parra Segura:</t>
        </r>
        <r>
          <rPr>
            <sz val="9"/>
            <color indexed="81"/>
            <rFont val="Tahoma"/>
            <family val="2"/>
          </rPr>
          <t xml:space="preserve">
</t>
        </r>
      </text>
    </comment>
    <comment ref="F23" authorId="1" shapeId="0">
      <text>
        <r>
          <rPr>
            <b/>
            <sz val="12"/>
            <color indexed="81"/>
            <rFont val="Tahoma"/>
            <family val="2"/>
          </rPr>
          <t>Resultado de cruzar el  impacto Vs. La probabilidad.</t>
        </r>
      </text>
    </comment>
    <comment ref="G23" authorId="0" shapeId="0">
      <text>
        <r>
          <rPr>
            <b/>
            <sz val="9"/>
            <color indexed="81"/>
            <rFont val="Tahoma"/>
            <family val="2"/>
          </rPr>
          <t>Si en  la casilla ¿existen controles?, la respuesta es no (0), se mantiene la evaluación del riesgo, no continúe evaluando las  siguientes celdas para este riesgo.</t>
        </r>
      </text>
    </comment>
    <comment ref="H23" authorId="1" shapeId="0">
      <text>
        <r>
          <rPr>
            <b/>
            <sz val="11"/>
            <color indexed="81"/>
            <rFont val="Tahoma"/>
            <family val="2"/>
          </rPr>
          <t>Digite el nombre claro del control</t>
        </r>
      </text>
    </comment>
    <comment ref="I23" authorId="2" shapeId="0">
      <text>
        <r>
          <rPr>
            <b/>
            <sz val="8"/>
            <color indexed="81"/>
            <rFont val="Tahoma"/>
            <family val="2"/>
          </rPr>
          <t>Control hacia la probabilidad</t>
        </r>
      </text>
    </comment>
    <comment ref="J23" authorId="2" shapeId="0">
      <text>
        <r>
          <rPr>
            <b/>
            <sz val="8"/>
            <color indexed="81"/>
            <rFont val="Tahoma"/>
            <family val="2"/>
          </rPr>
          <t>Control hacia el  (Impacto),</t>
        </r>
      </text>
    </comment>
    <comment ref="S24" authorId="0" shapeId="0">
      <text>
        <r>
          <rPr>
            <b/>
            <sz val="9"/>
            <color indexed="81"/>
            <rFont val="Tahoma"/>
            <family val="2"/>
          </rPr>
          <t xml:space="preserve">Monica Viviana Parra Segura:
</t>
        </r>
        <r>
          <rPr>
            <b/>
            <sz val="11"/>
            <color indexed="81"/>
            <rFont val="Tahoma"/>
            <family val="2"/>
          </rPr>
          <t>Recuerda que por normatividad cada  riesgo solo puede bajar hasta dos casillas via impacto y hasta 2 via probabilidad. Por lo tanto, ajustar para que se vea solo eso, y no que baja dos por cada control.</t>
        </r>
        <r>
          <rPr>
            <sz val="9"/>
            <color indexed="81"/>
            <rFont val="Tahoma"/>
            <family val="2"/>
          </rPr>
          <t xml:space="preserve">
</t>
        </r>
      </text>
    </comment>
  </commentList>
</comments>
</file>

<file path=xl/comments6.xml><?xml version="1.0" encoding="utf-8"?>
<comments xmlns="http://schemas.openxmlformats.org/spreadsheetml/2006/main">
  <authors>
    <author>Pilar Gomez</author>
    <author>hvanegas</author>
    <author>Monica Viviana Parra Segura</author>
    <author>user</author>
  </authors>
  <commentList>
    <comment ref="S16" authorId="0" shapeId="0">
      <text>
        <r>
          <rPr>
            <sz val="12"/>
            <color indexed="81"/>
            <rFont val="Tahoma"/>
            <family val="2"/>
          </rPr>
          <t>Para plantear el plan de acción tenga en cuenta el contexto Estratégico del Fm-17(Identificación del riesgo).</t>
        </r>
      </text>
    </comment>
    <comment ref="T16" authorId="1" shapeId="0">
      <text>
        <r>
          <rPr>
            <b/>
            <sz val="8"/>
            <color indexed="81"/>
            <rFont val="Tahoma"/>
            <family val="2"/>
          </rPr>
          <t>Identifique  el nombre del responsable de implementar la acción de mejora al igual que los cargos y la dependencia.</t>
        </r>
      </text>
    </comment>
    <comment ref="W16" authorId="1" shapeId="0">
      <text>
        <r>
          <rPr>
            <b/>
            <sz val="8"/>
            <color indexed="81"/>
            <rFont val="Tahoma"/>
            <family val="2"/>
          </rPr>
          <t>son las fechas establecidas para implementar las acciones por parte del grupo de trabajo.</t>
        </r>
      </text>
    </comment>
    <comment ref="Y16" authorId="1" shapeId="0">
      <text>
        <r>
          <rPr>
            <b/>
            <sz val="8"/>
            <color indexed="81"/>
            <rFont val="Tahoma"/>
            <family val="2"/>
          </rPr>
          <t>Consignar el indicador para evaluar el desarrollo de las acciones implementadas.</t>
        </r>
      </text>
    </comment>
    <comment ref="Z16" authorId="2" shapeId="0">
      <text>
        <r>
          <rPr>
            <b/>
            <sz val="9"/>
            <color indexed="81"/>
            <rFont val="Tahoma"/>
            <family val="2"/>
          </rPr>
          <t>Describa tipo de medición (cualitativa; cuantitativa) y breve descripción del indicador</t>
        </r>
      </text>
    </comment>
    <comment ref="R17" authorId="3"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7.xml><?xml version="1.0" encoding="utf-8"?>
<comments xmlns="http://schemas.openxmlformats.org/spreadsheetml/2006/main">
  <authors>
    <author>Pilar Gomez</author>
    <author>user</author>
  </authors>
  <commentList>
    <comment ref="M9" authorId="0" shapeId="0">
      <text>
        <r>
          <rPr>
            <sz val="12"/>
            <color indexed="81"/>
            <rFont val="Tahoma"/>
            <family val="2"/>
          </rPr>
          <t>Para plantear el plan de acción tenga en cuenta el contexto Estratégico del Fm-17(Identificación del riesgo).</t>
        </r>
      </text>
    </comment>
    <comment ref="L10" authorId="1"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t>
        </r>
        <r>
          <rPr>
            <b/>
            <sz val="16"/>
            <color indexed="81"/>
            <rFont val="Tahoma"/>
            <family val="2"/>
          </rPr>
          <t xml:space="preserve">
Reducir el riesgo.
</t>
        </r>
        <r>
          <rPr>
            <b/>
            <sz val="12"/>
            <color indexed="81"/>
            <rFont val="Tahoma"/>
            <family val="2"/>
          </rPr>
          <t xml:space="preserve">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 xml:space="preserve">
Compartir o transferir el riesgo.
R</t>
        </r>
        <r>
          <rPr>
            <b/>
            <sz val="12"/>
            <color indexed="81"/>
            <rFont val="Tahoma"/>
            <family val="2"/>
          </rPr>
          <t xml:space="preserve">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 xml:space="preserve">
Asumir el riesgo.
</t>
        </r>
        <r>
          <rPr>
            <b/>
            <sz val="12"/>
            <color indexed="81"/>
            <rFont val="Tahoma"/>
            <family val="2"/>
          </rPr>
          <t>luego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8.xml><?xml version="1.0" encoding="utf-8"?>
<comments xmlns="http://schemas.openxmlformats.org/spreadsheetml/2006/main">
  <authors>
    <author xml:space="preserve">Mónica Viviana Parra </author>
  </authors>
  <commentList>
    <comment ref="J36" authorId="0" shapeId="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<sst xmlns="http://schemas.openxmlformats.org/spreadsheetml/2006/main" count="947" uniqueCount="473">
  <si>
    <t xml:space="preserve">           </t>
  </si>
  <si>
    <t xml:space="preserve">    </t>
  </si>
  <si>
    <t>PROBABILIDAD</t>
  </si>
  <si>
    <t>IMPACTO</t>
  </si>
  <si>
    <t>FECHA:</t>
  </si>
  <si>
    <t>El riesgo se debe calificar de acuerdo con los siguientes conceptos:</t>
  </si>
  <si>
    <t>Probabilidad</t>
  </si>
  <si>
    <t>Impacto</t>
  </si>
  <si>
    <t>valor</t>
  </si>
  <si>
    <t>Moderado</t>
  </si>
  <si>
    <t>Nota</t>
  </si>
  <si>
    <t>descripción</t>
  </si>
  <si>
    <t>Catastrófico</t>
  </si>
  <si>
    <t>RIESGO</t>
  </si>
  <si>
    <t>CONTROL EXISTENTE</t>
  </si>
  <si>
    <t>OPCIONES DE MANEJO</t>
  </si>
  <si>
    <t>P</t>
  </si>
  <si>
    <t>I</t>
  </si>
  <si>
    <t>CONTROL</t>
  </si>
  <si>
    <t>¿ES EFECTIVO PARA MINIMIZAR EL RIESGO?</t>
  </si>
  <si>
    <t>¿SE APLICAN EN LA ACTUALIDAD?</t>
  </si>
  <si>
    <t>¿EXISTEN CONTROLES?</t>
  </si>
  <si>
    <t>Notas</t>
  </si>
  <si>
    <t>¿LOS CONTROLES ESTÁN DOCUMENTADOS?</t>
  </si>
  <si>
    <t>VALORACIÓN DEL RIESGO</t>
  </si>
  <si>
    <t>TIPO DE RIESGO</t>
  </si>
  <si>
    <t>DESCRIPCIÓN DEL RIESGO</t>
  </si>
  <si>
    <t>Evitar el riesgo</t>
  </si>
  <si>
    <t>Asumir el riesgo</t>
  </si>
  <si>
    <t>B</t>
  </si>
  <si>
    <t>ZONA</t>
  </si>
  <si>
    <t>VALOR</t>
  </si>
  <si>
    <t>NOMBRE</t>
  </si>
  <si>
    <t>ÍTEM</t>
  </si>
  <si>
    <t>ANÁLISIS DEL RIESGO</t>
  </si>
  <si>
    <t>EVALUACIÓN 
RIESGO</t>
  </si>
  <si>
    <t>ITEM</t>
  </si>
  <si>
    <t>FUNCIONARIO</t>
  </si>
  <si>
    <t>EVALUACION</t>
  </si>
  <si>
    <t xml:space="preserve">Reducir el riesgo. </t>
  </si>
  <si>
    <t>ESTRATEGICO</t>
  </si>
  <si>
    <t>OPERATIVO</t>
  </si>
  <si>
    <t>FINANCIERO</t>
  </si>
  <si>
    <t>CUMPLIMIENTO</t>
  </si>
  <si>
    <t>TECNOLOGIA</t>
  </si>
  <si>
    <t>EXISTEN CONTROLES</t>
  </si>
  <si>
    <t>X</t>
  </si>
  <si>
    <t>A</t>
  </si>
  <si>
    <t>CE</t>
  </si>
  <si>
    <t>EVITAR EL RIESGO</t>
  </si>
  <si>
    <t>REDUCIR EL RIESGO</t>
  </si>
  <si>
    <t>ASUMIR EL RIESGO</t>
  </si>
  <si>
    <t>COMPARTIR O 
TRANSFERIR EL RIESGO</t>
  </si>
  <si>
    <t>RESPONSABLE</t>
  </si>
  <si>
    <t>CARGO</t>
  </si>
  <si>
    <t>DEPENDENCIA</t>
  </si>
  <si>
    <t>E (RARO)</t>
  </si>
  <si>
    <t>D(IMPROBABLE)</t>
  </si>
  <si>
    <t>B (PROBABLE)</t>
  </si>
  <si>
    <t>INSIGNIFICANTE (1)</t>
  </si>
  <si>
    <t>Compartir o transferir  el riesgo</t>
  </si>
  <si>
    <t>Raro</t>
  </si>
  <si>
    <t>Improbable</t>
  </si>
  <si>
    <t>Probable</t>
  </si>
  <si>
    <t>Insignificante</t>
  </si>
  <si>
    <t>Menor</t>
  </si>
  <si>
    <t>Mayor</t>
  </si>
  <si>
    <t>MENOR (6)</t>
  </si>
  <si>
    <t>MODERADO (7)</t>
  </si>
  <si>
    <t>MAYOR (11)</t>
  </si>
  <si>
    <t>CATASTROFICO (13)</t>
  </si>
  <si>
    <t>Improbable (D)</t>
  </si>
  <si>
    <t>Probable (B)</t>
  </si>
  <si>
    <t>VALORACION RIESGO</t>
  </si>
  <si>
    <t>ZONA DE RIESGO</t>
  </si>
  <si>
    <t>PROCESO</t>
  </si>
  <si>
    <t>SISTEMA INTEGRADO DE GESTIÓN</t>
  </si>
  <si>
    <t>Formato</t>
  </si>
  <si>
    <t>Hoja 1 de 1</t>
  </si>
  <si>
    <t>Hoja  1  de 1</t>
  </si>
  <si>
    <t>ACCION REQUERIDA PARA MITIGAR EL RIESGO</t>
  </si>
  <si>
    <t>Ap. No.</t>
  </si>
  <si>
    <t>Código:  Fm-20</t>
  </si>
  <si>
    <t>TIPO</t>
  </si>
  <si>
    <t>MAPA DE RIESGOS INSTITUCIONAL</t>
  </si>
  <si>
    <t>MAPA DE RIESGOS POR PROCESOS</t>
  </si>
  <si>
    <t xml:space="preserve"> ACCION DE MEJORA</t>
  </si>
  <si>
    <t>Elaborado por:</t>
  </si>
  <si>
    <t>Revisado por:</t>
  </si>
  <si>
    <t>Aprobado por:</t>
  </si>
  <si>
    <t>Nombre y Firma
Héctor Eduardo  Vanegas Gámez</t>
  </si>
  <si>
    <t>CRONOGRAMA</t>
  </si>
  <si>
    <t>FECHA INICIO</t>
  </si>
  <si>
    <t>FECHA FINAL</t>
  </si>
  <si>
    <t>INDICADOR.</t>
  </si>
  <si>
    <t>Versión: 4,0</t>
  </si>
  <si>
    <t>AGENCIA NACIONAL DE INFRAESTRUCTURA</t>
  </si>
  <si>
    <t>Fecha: 10/11/2011</t>
  </si>
  <si>
    <t>IMAGEN</t>
  </si>
  <si>
    <t>Factores Internos</t>
  </si>
  <si>
    <t>Factores Externos</t>
  </si>
  <si>
    <t>Social</t>
  </si>
  <si>
    <t>Cultural</t>
  </si>
  <si>
    <t>Económico</t>
  </si>
  <si>
    <t>Tecnológico</t>
  </si>
  <si>
    <t>Legal</t>
  </si>
  <si>
    <t>Medioambiental</t>
  </si>
  <si>
    <t>Político</t>
  </si>
  <si>
    <t>Estructura</t>
  </si>
  <si>
    <t>Cultura Organizacional</t>
  </si>
  <si>
    <t>Modelo de Operación</t>
  </si>
  <si>
    <t>Planes, Programas y proyectos</t>
  </si>
  <si>
    <t>Sistemas de informacion</t>
  </si>
  <si>
    <t>Procedimientos</t>
  </si>
  <si>
    <t>Recurso humano</t>
  </si>
  <si>
    <t>Recurso económico</t>
  </si>
  <si>
    <t>Infraestructura</t>
  </si>
  <si>
    <t>POSIBLES CONSECUENCIAS O EFECTOS</t>
  </si>
  <si>
    <t>Nombre y Firma
Diego Orlando Bustos Forero</t>
  </si>
  <si>
    <t>Posible (C)</t>
  </si>
  <si>
    <t>Raro (E)</t>
  </si>
  <si>
    <t>Posible</t>
  </si>
  <si>
    <t>Casi seguro</t>
  </si>
  <si>
    <t>Casi Seguro (A)</t>
  </si>
  <si>
    <t>C (POSIBLE)</t>
  </si>
  <si>
    <t>A (CASI SEGURO)</t>
  </si>
  <si>
    <t>IDENTIFICACIÓN DE RIESGOS</t>
  </si>
  <si>
    <t>CONSOLIDADO CALIFICACIÓN DEL RIESGO</t>
  </si>
  <si>
    <t>MATRIZ CALIFICACIÓN DEL RIESGO</t>
  </si>
  <si>
    <t>ACCIÓN REQUERIDA PARA MITIGAR EL RIESGO</t>
  </si>
  <si>
    <t>CONTEXTO ESTRATEGICO</t>
  </si>
  <si>
    <t>HERRAMIENTAS PARA EJERCER CONTROL</t>
  </si>
  <si>
    <t>¿LA FRECUENCIA DE EJECUCION DEL CONTROL Y SEGUIMIENTO ES ADECUADA?</t>
  </si>
  <si>
    <t>¿ESTAN DEFINIDOS LOS TRESPONSABLES DE SU EJECUCION Y SEGUIMIENTO?</t>
  </si>
  <si>
    <t>¿LA HERRAMIENTA HA DEMOSTRADO SER EFECTIVA?</t>
  </si>
  <si>
    <t>¿EXISTEN MANUALES, O INSTRUCTIVOS PARA EL MANEJO DE LA HERRAMIENTA?</t>
  </si>
  <si>
    <t>¿TIENE HERRAMIENTA PARA EJERCER EL CONTROL?</t>
  </si>
  <si>
    <t>SEGUIMIENTO AL CONTROL</t>
  </si>
  <si>
    <t>CUADRANTES A DISMINUIR</t>
  </si>
  <si>
    <t>PUNTUACION</t>
  </si>
  <si>
    <t>VALORACIÓN 
DE CONTROLES</t>
  </si>
  <si>
    <t>Talento Humano</t>
  </si>
  <si>
    <t>Modelo de Operación/Procedimientos</t>
  </si>
  <si>
    <t>Politico</t>
  </si>
  <si>
    <t>Econòmicos</t>
  </si>
  <si>
    <t>RIESGO INHERENTE</t>
  </si>
  <si>
    <t>CONTROLES EXISTENTES</t>
  </si>
  <si>
    <t>VALORACIÓN DE CONTROLES</t>
  </si>
  <si>
    <t>RIESGO RESIDUAL</t>
  </si>
  <si>
    <t>ANÁLISIS DEL RIESGO INHERENTE</t>
  </si>
  <si>
    <t>VALORACION / RIESGO RESIDUAL</t>
  </si>
  <si>
    <t>NIVEL DE RIESGO</t>
  </si>
  <si>
    <t>ZONA RIESGO BAJO</t>
  </si>
  <si>
    <t>ZONA DE RIESGO ALTA</t>
  </si>
  <si>
    <t>ZONA DE RIESGO EXTREMA</t>
  </si>
  <si>
    <t>VALORACION DE CONTROLES</t>
  </si>
  <si>
    <t>OPORTUNIDADES</t>
  </si>
  <si>
    <t>AMENAZAS</t>
  </si>
  <si>
    <t>FORTALEZAS</t>
  </si>
  <si>
    <t>DEBILIDADES</t>
  </si>
  <si>
    <t>Otros</t>
  </si>
  <si>
    <t>ORIGEN</t>
  </si>
  <si>
    <t>Sociales</t>
  </si>
  <si>
    <t>Tecnológicos</t>
  </si>
  <si>
    <t>Políticos</t>
  </si>
  <si>
    <t>Capacidad financiera</t>
  </si>
  <si>
    <t>Capacidad Tecnológica y sistemas de Información</t>
  </si>
  <si>
    <t xml:space="preserve"> Cultura Organizacional</t>
  </si>
  <si>
    <t>Elaborado por: (Colaboradores/facilitadores/personal que participa en la construcción del formato)</t>
  </si>
  <si>
    <t xml:space="preserve">Nombre 
</t>
  </si>
  <si>
    <t xml:space="preserve">Nombres
</t>
  </si>
  <si>
    <t>Firmas</t>
  </si>
  <si>
    <t xml:space="preserve">Nombre
</t>
  </si>
  <si>
    <t>Firma</t>
  </si>
  <si>
    <t xml:space="preserve">  Firma</t>
  </si>
  <si>
    <t>CAUSAS</t>
  </si>
  <si>
    <t>Probabilidad/ Impacto</t>
  </si>
  <si>
    <t>EVALUACIÓN DEL RIESGO INHERENTE</t>
  </si>
  <si>
    <t>ZONA DE RIESGO INHERENTE</t>
  </si>
  <si>
    <t>ZONA DE RIESGO RESIDUAL</t>
  </si>
  <si>
    <t>ANALISIS RIESGO INHERENTE</t>
  </si>
  <si>
    <t>¿ESTAN DEFINIDOS LOS RESPONSABLES DE SU EJECUCION Y SEGUIMIENTO?</t>
  </si>
  <si>
    <t>¿EXISTEN MANUALES, INSTRUCTIVOS O PROCEDIMIENTOS  PARA EL MANEJO DE LA HERRAMIENTA?</t>
  </si>
  <si>
    <t>Diligencie las casillas en blanco según los siguientes parámetros:</t>
  </si>
  <si>
    <t>DESCRIPCION DEL INDICADOR</t>
  </si>
  <si>
    <t>Elaborado por: (Responsables: Colaboradores/facilitadores/personal que participa en la construcción del mapa)</t>
  </si>
  <si>
    <t>Z-1</t>
  </si>
  <si>
    <t>Z-2</t>
  </si>
  <si>
    <t>Z-3</t>
  </si>
  <si>
    <t>Z- 4</t>
  </si>
  <si>
    <t>Z- 5</t>
  </si>
  <si>
    <t>Z-6</t>
  </si>
  <si>
    <t>Z-7</t>
  </si>
  <si>
    <t>Z-8</t>
  </si>
  <si>
    <t>Z-9</t>
  </si>
  <si>
    <t>Z-10</t>
  </si>
  <si>
    <t>Z-11</t>
  </si>
  <si>
    <t>Z-12</t>
  </si>
  <si>
    <t>Z-13</t>
  </si>
  <si>
    <t>Z-14</t>
  </si>
  <si>
    <t>Z-15</t>
  </si>
  <si>
    <t>Z-16</t>
  </si>
  <si>
    <t>Z-17</t>
  </si>
  <si>
    <t>Z-18</t>
  </si>
  <si>
    <t>Z-19</t>
  </si>
  <si>
    <t>Z-20</t>
  </si>
  <si>
    <t>Z-21</t>
  </si>
  <si>
    <t>Z-22</t>
  </si>
  <si>
    <t>Z-23</t>
  </si>
  <si>
    <t>Z-24</t>
  </si>
  <si>
    <t>Z-25</t>
  </si>
  <si>
    <t>Adaptado por Grupo Interno de Trabajo de Riesgos para la ANI del formato sugerido por la Oficina Control Interno</t>
  </si>
  <si>
    <t>Aprobado por: Nombre y firma del líder(s) del proceso</t>
  </si>
  <si>
    <t>Aprobado por Líder (s) del proceso</t>
  </si>
  <si>
    <t>ZONA RIESGO MODERADO</t>
  </si>
  <si>
    <t>Técnico</t>
  </si>
  <si>
    <t>TECNICO</t>
  </si>
  <si>
    <t>.</t>
  </si>
  <si>
    <t>PROB</t>
  </si>
  <si>
    <t/>
  </si>
  <si>
    <t>Riesgo Bajo (Z-1)</t>
  </si>
  <si>
    <t>Riesgo Bajo</t>
  </si>
  <si>
    <t>Riesgo Bajo (Z-2)</t>
  </si>
  <si>
    <t>Riesgo Bajo (Z-3)</t>
  </si>
  <si>
    <t>Riesgo Bajo (Z-4)</t>
  </si>
  <si>
    <t>Riesgo Alto</t>
  </si>
  <si>
    <t>Riesgo Alto (Z-10)</t>
  </si>
  <si>
    <t>Riesgo Alto (Z-15)</t>
  </si>
  <si>
    <t>Riesgo Alto (Z17)</t>
  </si>
  <si>
    <t>Riesgo Alto (Z-13)</t>
  </si>
  <si>
    <t>Riesgo Alto (Z-16)</t>
  </si>
  <si>
    <t>Riesgo Alto (Z-11)</t>
  </si>
  <si>
    <t>Riesgo Alto (Z-14)</t>
  </si>
  <si>
    <t>Riesgo Alto (Z-12)</t>
  </si>
  <si>
    <t>Riesgo Moderado</t>
  </si>
  <si>
    <t>Riesgo Moderado (Z-6)</t>
  </si>
  <si>
    <t>Riesgo Moderado (Z-8)</t>
  </si>
  <si>
    <t>Riesgo Moderado (Z-9)</t>
  </si>
  <si>
    <t>Riesgo Moderado (Z-7)</t>
  </si>
  <si>
    <t>Riesgo Extremo</t>
  </si>
  <si>
    <t>Riesgo Extremo (Z-22)</t>
  </si>
  <si>
    <t>Riesgo Extremo (Z-19)</t>
  </si>
  <si>
    <t>Riesgo Extremo (Z-18)</t>
  </si>
  <si>
    <t>Riesgo Extremo (Z-23)</t>
  </si>
  <si>
    <t>Riesgo Extremo (Z-20)</t>
  </si>
  <si>
    <t>Riesgo Extremo (Z-24)</t>
  </si>
  <si>
    <t>Riesgo Extremo (Z-21)</t>
  </si>
  <si>
    <t>Riesgo Extremo (Z-25)</t>
  </si>
  <si>
    <t>Caso especial por cuadrante limite                                               (ajustes G. Riesgo)</t>
  </si>
  <si>
    <t>Riesgo Bajo (Z-5)</t>
  </si>
  <si>
    <t>FACTORES EXTERNOS</t>
  </si>
  <si>
    <t>FACTOR INTERNOS</t>
  </si>
  <si>
    <t>Zona 1 de riesgo Bajo (B)</t>
  </si>
  <si>
    <t>Zona 4 de riesgo Bajo (B)</t>
  </si>
  <si>
    <t>Zona 2 de riesgo Bajo (B)</t>
  </si>
  <si>
    <t>Zona 5 de riesgo Bajo (B)</t>
  </si>
  <si>
    <t>Zona 3 de riesgo Bajo (B)</t>
  </si>
  <si>
    <t>Zona 8 de riesgo Moderado (M)</t>
  </si>
  <si>
    <t>Zona 9 de riesgo Moderado (M)</t>
  </si>
  <si>
    <t>Zona 7 de riesgo Moderado (M)</t>
  </si>
  <si>
    <t>Zona 6 de riesgo Moderado (M)</t>
  </si>
  <si>
    <t>Zona 15 de riesgo Alto (A)</t>
  </si>
  <si>
    <t>Zona 17 de riesgo Alto (A)</t>
  </si>
  <si>
    <t>Zona 16 de riesgo Alto (A)</t>
  </si>
  <si>
    <t>Zona 13 de riesgo Alto (A)</t>
  </si>
  <si>
    <t>Zona 11 de riesgo Alto (A)</t>
  </si>
  <si>
    <t>Zona 14 de riesgo Alto (A)</t>
  </si>
  <si>
    <t>Zona 10 de riesgo Alto (A)</t>
  </si>
  <si>
    <t>Zona 12 de riesgo Alto (A)</t>
  </si>
  <si>
    <t>Zona 22 de riesgo Extremo (E.)</t>
  </si>
  <si>
    <t>Zona 19 de riesgo Extremo (E.)</t>
  </si>
  <si>
    <t>Zona 23 de riesgo Extremo (E.)</t>
  </si>
  <si>
    <t>Zona 20 de riesgo Extremo (E.)</t>
  </si>
  <si>
    <t>Zona  24 de riesgo Extremo (E.)</t>
  </si>
  <si>
    <t>Zona 18 de riesgo Extremo (E.)</t>
  </si>
  <si>
    <t>Zona 21 de riesgo Extremo (E.)</t>
  </si>
  <si>
    <t>Zona  25 de riesgo Extremo (E.)</t>
  </si>
  <si>
    <t>ZONA DE RIESGO EXTREMO</t>
  </si>
  <si>
    <t>ZONA DE RIESGO ALTO</t>
  </si>
  <si>
    <t>Económicos</t>
  </si>
  <si>
    <t>Descripción del Riesgo</t>
  </si>
  <si>
    <t xml:space="preserve">OPCIONES DE MANEJO:                                                                                                                                                                                                                                                                                                                                                                                                                                                                                                                                                                                                                                                                                                                                                                                                                                                                                                                                                                                                                                                                                                                                                                                                                                        Evitar el riesgo.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emprendidas.Por ejemplo: el control de calidad, manejo de los insumos, mantenimiento preventivo de los equipos, desarrollo tecnológico, etc.
Reducir el riesgo.
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</si>
  <si>
    <t>Cargo/Área</t>
  </si>
  <si>
    <r>
      <t>*</t>
    </r>
    <r>
      <rPr>
        <b/>
        <sz val="14"/>
        <rFont val="Arial Narrow"/>
        <family val="2"/>
      </rPr>
      <t>¿EXISTEN CONTROLES?:</t>
    </r>
    <r>
      <rPr>
        <sz val="14"/>
        <rFont val="Arial Narrow"/>
        <family val="2"/>
      </rPr>
      <t xml:space="preserve">   SI=1, NO = 0. Si su respuesta es "SI" continúe evaluando las siguientes celdas para este riesgo.
* </t>
    </r>
    <r>
      <rPr>
        <b/>
        <sz val="14"/>
        <rFont val="Arial Narrow"/>
        <family val="2"/>
      </rPr>
      <t>CONTROL</t>
    </r>
    <r>
      <rPr>
        <sz val="14"/>
        <rFont val="Arial Narrow"/>
        <family val="2"/>
      </rPr>
      <t xml:space="preserve">: Digite claramente los controles existentes y vigentes a la fecha.
* </t>
    </r>
    <r>
      <rPr>
        <b/>
        <sz val="14"/>
        <rFont val="Arial Narrow"/>
        <family val="2"/>
      </rPr>
      <t>P/ I :</t>
    </r>
    <r>
      <rPr>
        <sz val="14"/>
        <rFont val="Arial Narrow"/>
        <family val="2"/>
      </rPr>
      <t xml:space="preserve"> Digite (X) en la casilla (P) e (I), si el control disminuye la probabilidad o al impacto.
*</t>
    </r>
    <r>
      <rPr>
        <b/>
        <sz val="14"/>
        <rFont val="Arial Narrow"/>
        <family val="2"/>
      </rPr>
      <t>¿Tiene Herramientas para ejercer el control?:</t>
    </r>
    <r>
      <rPr>
        <sz val="14"/>
        <rFont val="Arial Narrow"/>
        <family val="2"/>
      </rPr>
      <t xml:space="preserve"> Seleccione una opción  (0) = NO ; (15)= SI
*</t>
    </r>
    <r>
      <rPr>
        <b/>
        <sz val="14"/>
        <rFont val="Arial Narrow"/>
        <family val="2"/>
      </rPr>
      <t xml:space="preserve">¿Existen manuales o instructivos o procedimientos para manejo de la herramienta?: </t>
    </r>
    <r>
      <rPr>
        <sz val="14"/>
        <rFont val="Arial Narrow"/>
        <family val="2"/>
      </rPr>
      <t>Selecciones una opción  (0) = NO ; (15)= SI                                                                                                                                                                                                                                                                                                                                                                                                                                                                                                            *</t>
    </r>
    <r>
      <rPr>
        <b/>
        <sz val="14"/>
        <rFont val="Arial Narrow"/>
        <family val="2"/>
      </rPr>
      <t xml:space="preserve">¿La herramienta ha demostrado ser efectiva?: </t>
    </r>
    <r>
      <rPr>
        <sz val="14"/>
        <rFont val="Arial Narrow"/>
        <family val="2"/>
      </rPr>
      <t xml:space="preserve">Selecciones una opción:  (0) = NO ; (30)= SI                                                                                                                                                                                                                                                                                                                                                                                                                                                                                                        </t>
    </r>
    <r>
      <rPr>
        <b/>
        <sz val="14"/>
        <rFont val="Arial Narrow"/>
        <family val="2"/>
      </rPr>
      <t>*¿Están definidos los responsables de su ejecución y seguimiento?</t>
    </r>
    <r>
      <rPr>
        <sz val="14"/>
        <rFont val="Arial Narrow"/>
        <family val="2"/>
      </rPr>
      <t xml:space="preserve"> : Selecciones una opción:  (0) = NO ; (15)= SI.                                                                                                                                                                                                                                                                                                                                                                                                                                                                                                                                                                                                                                                                               *</t>
    </r>
    <r>
      <rPr>
        <b/>
        <sz val="14"/>
        <rFont val="Arial Narrow"/>
        <family val="2"/>
      </rPr>
      <t>¿La frecuencia de ejecución del control y seguimiento es adecuada?:</t>
    </r>
    <r>
      <rPr>
        <sz val="14"/>
        <rFont val="Arial Narrow"/>
        <family val="2"/>
      </rPr>
      <t xml:space="preserve"> Selecciones una opción:  (0) = NO ; (25)= SI                                                                                                                                                                                                                                                                                                                                                                                                                                                                                                   </t>
    </r>
    <r>
      <rPr>
        <b/>
        <sz val="14"/>
        <rFont val="Arial Narrow"/>
        <family val="2"/>
      </rPr>
      <t xml:space="preserve">Notas: </t>
    </r>
    <r>
      <rPr>
        <sz val="14"/>
        <rFont val="Arial Narrow"/>
        <family val="2"/>
      </rPr>
      <t xml:space="preserve">- La evaluación del riesgo inherente puede disminuir dependiendo si el control ha demostrado ser robusto y efectivo, y de acuerdo a si esta orientado hacia la probabilidad o el impacto.                                                                                                                                                                                                                                                                                                                                                                                                            - La evaluación de los controles deberá ser presentada en posteriores ejercicios de evaluación y seguimiento, por lo que la calificación aquí determinada debe ser objetiva y veraz. </t>
    </r>
  </si>
  <si>
    <r>
      <rPr>
        <b/>
        <sz val="18"/>
        <rFont val="Arial Narrow"/>
        <family val="2"/>
      </rPr>
      <t>Compartir o transferir el riesgo.</t>
    </r>
    <r>
      <rPr>
        <sz val="18"/>
        <rFont val="Arial Narrow"/>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8"/>
        <rFont val="Arial Narrow"/>
        <family val="2"/>
      </rPr>
      <t>Asumir el riesgo.</t>
    </r>
    <r>
      <rPr>
        <sz val="18"/>
        <rFont val="Arial Narrow"/>
        <family val="2"/>
      </rPr>
      <t xml:space="preserve">
luego de que el riesgo ha sido reducido o transferido puede quedar un riesgo residual que se mantiene, en este caso, el gerente del proceso simplemente acepta la pérdida residual probable y elabora planes de contingencia para su manejo.</t>
    </r>
  </si>
  <si>
    <t>Nombre</t>
  </si>
  <si>
    <t xml:space="preserve">Nombre </t>
  </si>
  <si>
    <t>descripcion</t>
  </si>
  <si>
    <t>Nombres</t>
  </si>
  <si>
    <t>Fecha</t>
  </si>
  <si>
    <t>NOTA:</t>
  </si>
  <si>
    <t>|</t>
  </si>
  <si>
    <t>OBJETIVO</t>
  </si>
  <si>
    <t>FECHA</t>
  </si>
  <si>
    <t xml:space="preserve">OBJETIVO </t>
  </si>
  <si>
    <t>VALORACIÓN DEL CONTROLES HACIA  PROBABILIDAD</t>
  </si>
  <si>
    <t>VALORACIÓN DEL CONTROLES HACIA  IMPACTO</t>
  </si>
  <si>
    <t>Versión: 2.0</t>
  </si>
  <si>
    <t>Código:  SEPG-F-007</t>
  </si>
  <si>
    <t>Fecha: 18/03/2014</t>
  </si>
  <si>
    <t>Código:  SEPG-F-014</t>
  </si>
  <si>
    <t>Fecha:  18/03/2014</t>
  </si>
  <si>
    <t>Código:</t>
  </si>
  <si>
    <t>SEPG-F-008</t>
  </si>
  <si>
    <t>Versión:</t>
  </si>
  <si>
    <t>2.0</t>
  </si>
  <si>
    <t>Fecha:</t>
  </si>
  <si>
    <t xml:space="preserve">Hoja 1 de 1 </t>
  </si>
  <si>
    <t>Código:  SEPG-F-013</t>
  </si>
  <si>
    <t xml:space="preserve">Versión: 2.0 </t>
  </si>
  <si>
    <t>Código:  SEPG-012</t>
  </si>
  <si>
    <t>Estructurar y evaluar técnica, financiera y legalmente diferentes formas de Asociación Público Privada de infraestructura de transporte, servicios conexos y relacionados y otro tipo de infraestrucutra pública que determine el Gobierno Nacional.</t>
  </si>
  <si>
    <t>Condiciones geográficas privilegiadas que pueden generan desarrollo económico nacional en los próximos años.</t>
  </si>
  <si>
    <t xml:space="preserve"> Recursos insuficientes para garantizar contratos de personal interno mas prolongados.</t>
  </si>
  <si>
    <t>PROCESO " GESTIÓN CONTRACTUAL Y DE SEGUIMIENTO DE INFRAESTRUCTURA DE TRANSPORTE "</t>
  </si>
  <si>
    <t>Incremento de trafico portuario, vial, aéreo, férreo por oportunidades comerciales.</t>
  </si>
  <si>
    <t>Faltan políticas / protocolos oficiales para manejo de relaciones y cortesías con concesionarios, interventores, estructuradores.</t>
  </si>
  <si>
    <t>Seguimiento a concesiones por supervisores, profesionales especializados e interventores</t>
  </si>
  <si>
    <t>validación de estructuraciones y seguimientos con terceros (DNP, MT, MHCP)</t>
  </si>
  <si>
    <t>Cambio de gobierno</t>
  </si>
  <si>
    <t>Demora en procesos de vinculación de personal</t>
  </si>
  <si>
    <t xml:space="preserve">Predial </t>
  </si>
  <si>
    <t>Sistema de correspondencia poco amigable.</t>
  </si>
  <si>
    <t>PROCESO " Gestión Jurídica  "</t>
  </si>
  <si>
    <t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t>
  </si>
  <si>
    <t>Grupos sociales al margen de la ley.</t>
  </si>
  <si>
    <t>Conflictos sociales, políticos, territoriales o interés particulares de las comunidades</t>
  </si>
  <si>
    <t>Corrupción</t>
  </si>
  <si>
    <t>Limitación de recursos presupuestales</t>
  </si>
  <si>
    <t>Internet Explorer al ser el navegador más utilizado proporciona mayores oportunidades para los hackers maliciosos que tratan de explotar sus vulnerabilidades.</t>
  </si>
  <si>
    <t>Políticas de gobierno en línea y otras entidades buscan la racionalización y organización de las entidades estatales.</t>
  </si>
  <si>
    <t>Alta rotación en personal de otras entidades</t>
  </si>
  <si>
    <t>Fortalecimiento de compendio normativo para contratación con APPS y en proyectos en infraestructura.</t>
  </si>
  <si>
    <t>Presiones políticas</t>
  </si>
  <si>
    <t>Cambios en la normatividad</t>
  </si>
  <si>
    <t>Vacíos e improvisación de políticas e instrumentos territoriales</t>
  </si>
  <si>
    <t>Instancias políticas externas, pueden comprometer la posición de la ANI.</t>
  </si>
  <si>
    <t>Subrogación de concesiones aeroportuarias con problemáticas y vacíos contractuales</t>
  </si>
  <si>
    <t>Demora en la toma de decisiones interinstitucionales</t>
  </si>
  <si>
    <t>Divisiones interinstitucionales.</t>
  </si>
  <si>
    <t>Inestabilidad condiciones geológicas, geomorfológicas, hidrológicas, climáticas del país.</t>
  </si>
  <si>
    <t xml:space="preserve">Insuficiencia en el manejo de cuencas hidrográficas, </t>
  </si>
  <si>
    <t>Demoras en el tramite de licencias ambientales.</t>
  </si>
  <si>
    <t xml:space="preserve">Noticias diarias sobre la Agencia, </t>
  </si>
  <si>
    <t>Campañas contra la imagen de la ANI (ingenieros; consorcios; medios comunicación)</t>
  </si>
  <si>
    <t>Dificultades en la adquisición de predios para el desarrollo de los proyectos.</t>
  </si>
  <si>
    <t>Dificultades en relaciones con otras entidades</t>
  </si>
  <si>
    <t>Falencias en las responsabilidades que deben asumir las interventorías</t>
  </si>
  <si>
    <t>Perdida de memoria institucional (tecnológica, protocolos, seguimientos)</t>
  </si>
  <si>
    <t>Interrupciones y fallos de redes tecnológicas</t>
  </si>
  <si>
    <t>Pocas herramientas tecnológicas que resguarden información especial o con reserva.</t>
  </si>
  <si>
    <t>Bajo esquema de seguridad en computadores personales</t>
  </si>
  <si>
    <t>Ausencia de políticas para optimización y manejo de recursos tecnológicos .(cambio de claves automáticos, seguridades de archivos; optimización de almacenamiento, procedimientos para almacenar archivos misionales, políticas de backup)</t>
  </si>
  <si>
    <t>No hay procedimientos o protocolos en gestión del conocimiento.</t>
  </si>
  <si>
    <t>Desarticulación y/o ausencia de información sobre los proyectos</t>
  </si>
  <si>
    <t>Clausulas y compromisos de confidencialidad</t>
  </si>
  <si>
    <t>Falencias en el manejo físico de los expedientes.</t>
  </si>
  <si>
    <t>Desarrollo  de nuevos manuales  y esquemas de seguridad y herramientas que blinden la contratación</t>
  </si>
  <si>
    <t>Falencias en el proceso de gestión documental.</t>
  </si>
  <si>
    <t>Proyectos en todos los frentes que quieren dar una nueva imagen  a la Agencia Nacional de infraestructura</t>
  </si>
  <si>
    <t>Ausencia contrato de backup para servidor (exp microfilmados)</t>
  </si>
  <si>
    <t>Debilidades en condiciones contractuales en reversiones y procedimientos para la misma</t>
  </si>
  <si>
    <t>No se toman decisiones oportunas, por  tramites de connotación integral previos.</t>
  </si>
  <si>
    <t>Contratos con vacíos que afectan la ejecución.</t>
  </si>
  <si>
    <t>Ausencia de políticas que regulen accesibilidad de externos a expedientes físicos.</t>
  </si>
  <si>
    <t>El grupo interno de trabajo es comprometido.</t>
  </si>
  <si>
    <t>Insuficiente vinculación de personal, frente al crecimiento de responsabilidades y proyectos de la ANI.</t>
  </si>
  <si>
    <t>Desconocimiento normativo básicos en otras áreas.</t>
  </si>
  <si>
    <t>Falta de comunicación, coordinación y trabajo en equipo entre áreas.</t>
  </si>
  <si>
    <t>Filtración de información.</t>
  </si>
  <si>
    <t>No hay cultura para declarar impedimentos por conflicto de intereses.</t>
  </si>
  <si>
    <t>Pese al cambio de estructura, aun se siente que algunas áreas operan como islas.</t>
  </si>
  <si>
    <t>Desconocimiento de funciones y responsabilidades de cada áreas.</t>
  </si>
  <si>
    <t>Falta cultura organizacional para manejo de Orfeo.</t>
  </si>
  <si>
    <t>Indebida o inadecuada defensa judicial de la agencia</t>
  </si>
  <si>
    <t>La defensa judicial de la entidad puede verse afectada por factores internos o externos que pueden comprometer su responsabilidad.</t>
  </si>
  <si>
    <t>Falta de impulso para iniciar los procesos sancionatorios en contra de los concesionarios.</t>
  </si>
  <si>
    <t xml:space="preserve"> - Falta de información y soportes para que Jurídica pueda iniciar procesos.
- Faltan sistemas centralizados de información  actualizados de los proyectos.
</t>
  </si>
  <si>
    <t xml:space="preserve"> - Atrasos en la ejecución de las obras.
- Hallazgos de la Contraloría.</t>
  </si>
  <si>
    <t>Conceptos desactualizados normativamente, y-o con ausencia del soporte técnico y financiero</t>
  </si>
  <si>
    <t>Los conceptos jurídicos que soportan en general las decisiones de la administración pueden presentar falencias.</t>
  </si>
  <si>
    <t xml:space="preserve"> - Falta de herramientas de actualización normativa.
 - Falta de capacitaciones y actualizaciones permanentes.
- Faltan sistemas centralizados de información  actualizados de los proyectos.
- Falta de comunicación, coordinación y trabajo en equipo entre áreas.
- Falta de acceso a la información (expedientes en Orfeo, y expedientes en la web, bases de datos sobre conceptos y demás antecedentes)</t>
  </si>
  <si>
    <t>Revelación y uso indebido de la información confidencial</t>
  </si>
  <si>
    <t xml:space="preserve">COBROS COACTIVOS / La caducidad de la acción de cobro. </t>
  </si>
  <si>
    <t>Sanciones pecunarias para el representante legal de la agencia; Incurrir en desacatos Conceptos inoportunos; Detrimento patrimonial a la Nación.
Posible configuración de silencio administrativo positivo.
Posibles acciones judiciales, disciplinarias, entre otras.</t>
  </si>
  <si>
    <t xml:space="preserve"> - Indebida o indecuada defensa de la entidad.
- La elaboración de conceptos y recomendaciones poco veraces.
-Expedición de conceptos que no se soportan en la totalidad de la información requerida.                                                                                                                                           - Los conceptos emitidos pueden adolecer de falencias en relación con las fuentes normativas citadas.                                                                      -Toma de decisiones que pueden contrariar el ordenamiento jurídico.
</t>
  </si>
  <si>
    <t>El impulso y trámite de los procesos de cobro coactivo pueden iniciar en forma tardía lo cual puede afectar el resultado del mismo.</t>
  </si>
  <si>
    <t>Incumplimiento en el término para expedir conceptos o responder solicitudes y efectuar actuaciones procesales</t>
  </si>
  <si>
    <t>Los conceptos y solicitudes no se reponden dentro del término solicitado por el peticionario.</t>
  </si>
  <si>
    <t xml:space="preserve"> - Falta de informacion; Falta de diligencia y colaboración de otras áreas - Se requiere información adicional no disponible - Información incompleta - Solicitud llega con poca antelación</t>
  </si>
  <si>
    <t xml:space="preserve"> - Falta de informacion -  falta de documentacion - Falta de diligencia y colaboracion de otras áreas y/o interventorías - Insuficiencia de pruebas. - Carencia de fundamento para imponer las sanciones que posteriormente pueda generar una declaración de nulidad de la actuación - No vincula a todos los actores del proceso sancionatorio por indebida identificación de obligados y garantes. - falta de mecanismos de actualizacion normativa - documentos judiciales se recepciónan en el área de manera tardía - Demora de terceros para atender requerimientos de la agencia - No se archivan en el expediente de la entidad la totalidad de los documentos que se producen durante el proceso judicial o administrativo - Deficiente informe de interventoría respecto del incumplimiento, sus pruebas o la identificación de quienes deben intervenir en calidad de contratistas o garantes - Demora por parte de la interventoría, el concesionario o la supervisión del contrato u otras dependencias de la entidad para atender los requerimientos. </t>
  </si>
  <si>
    <t xml:space="preserve"> - Imposibilidad de adoptar la decisión de carácter sancionatorío que corresponda - Eventual declaratoria de responsabilidad por parte de la entidad y consecuente condena - detrimentro patrimonial - retraso en proyectos de concesión - Vencimiento de términos y posibilidad de demanda contra la entidad - Actos procesales con insuficiencia documental o informativa</t>
  </si>
  <si>
    <t>Los documentos relacionados en procesos judiciales enviados en término oportuno, corren el riesgo de llegar a su destinatario por fuera de término.</t>
  </si>
  <si>
    <t xml:space="preserve"> - Fallas en el sistema de correo certificado, y no certificado contratado.; Fallas en el procedimiento de envío de correspondencia de la entidad; Ausencia de elementos técnicos el recibo y envíos de documentación.</t>
  </si>
  <si>
    <t xml:space="preserve"> - Incurrir en desacatos; sanciones disciplinarias y pecuniarias; Declaratoria de extemporaneidad del documento enviado.</t>
  </si>
  <si>
    <t>Cuando se presentan incumplimientos de parte de los concesionarios o interventorías, la entidad debe iniciar los procesos correspondientes.</t>
  </si>
  <si>
    <t>Pérdida de documentacion virtual o fisica relacionada con trámites juridicos</t>
  </si>
  <si>
    <t>Inicio tardío de la acción de cobro coactivo. / No contar con los documentos idoneos para el inicio de la acción de cobro. / La dificultad o imposibilidad de obtener información respecto de bienes suceptibles de medidas cautelares de embargo y secuestro.</t>
  </si>
  <si>
    <t xml:space="preserve">Detrimiento patrimonial por la pérdida de la oportunidad de ejecutar los actos administrativos que imponen multas o sanciones. </t>
  </si>
  <si>
    <t>Indebida Notificación por medio electrónico</t>
  </si>
  <si>
    <t>Interes indebido en conocer una decisión de la Agencia en relación con un trámite particular, y para ello suplanta al verdadero legitimado dentro de la actuación.</t>
  </si>
  <si>
    <t>Indebida notificación porque no se surte ante quien es el verdadero titular de la solicitud. // Posibilidad de presentación de reclamos o acciones contra la Agencia</t>
  </si>
  <si>
    <t>Indebida Notificación por medio electrónico a persona no legitimada para ello</t>
  </si>
  <si>
    <t>El correo electrónico suministrado para adelantar la notificación por medio electrónico no es el de la persona legitimada para notificarse.</t>
  </si>
  <si>
    <t xml:space="preserve">Filtración de la información </t>
  </si>
  <si>
    <t>Actitud irresponsable de quienes tienen acceso a la información y no guardan la debida confidencialidad, mientras se surte el procedimiento de notificación en la forma dispuesta por la ley.</t>
  </si>
  <si>
    <t>Alteración de la transparencia // vulneración del procedimiento fijado por la ley para adelantar esta actividad // Atenta contra la buena imagen de la entidad</t>
  </si>
  <si>
    <t xml:space="preserve">Debilidad en el procedimiento de Notificación </t>
  </si>
  <si>
    <t>Afectación del procedimiento de Notificación.</t>
  </si>
  <si>
    <t>ORFEO</t>
  </si>
  <si>
    <t>REVISIÓN DE VARIOS FILTROS</t>
  </si>
  <si>
    <t>PROCEDIMIENTO DE COBRO COACTIVO</t>
  </si>
  <si>
    <t>PROCEDIMIENTO DE INCUMPLIMIENTOS</t>
  </si>
  <si>
    <t>Recepción inoportuna o extemporánea de documentos que se envian en cumplimiento de requerimientos judiciales.</t>
  </si>
  <si>
    <t>Realización previa de llamada telefónica a los número de contacto que figuran en el memorando de numeración y notificación que envia cada Gerencia de Proyectos, a fin de confirmar la veracidad de la información y asegurar el destino de la información.</t>
  </si>
  <si>
    <t>Memorando dirigido a los Gerentes y Coordinadores de los modos de transporte instandolos a no entregar información antes de que materialice completa y en debida forma la notificación al titular del derecho.</t>
  </si>
  <si>
    <t>Envío correo electrónico por la Coordinadora Grupo Interno Trabajo Disciplinario en el que traza el lineamiento de reserva de la información para evitar infiltración, hasta tanto no sean debidamente notificados</t>
  </si>
  <si>
    <t>BITÁCORAS</t>
  </si>
  <si>
    <t>REMISIÓN DE LAS COMUNICACIONES POR MEDIO ELECTRÓNICO</t>
  </si>
  <si>
    <t>Vicepresidente Juridico</t>
  </si>
  <si>
    <t>Omitir terminos como mecanismos formales de citación para surtir las notificaciones y comunicaciones .     Aviso anticipado a quienes deben ser notificados por personas no autorizadas a través de diferentes medios.</t>
  </si>
  <si>
    <t>Experto Vicepresidencia Juridica</t>
  </si>
  <si>
    <t>En el sistema Orfeo queda registrado el correo electrónico y la manifestación expresa del titular del trámite para ser notificado por este medio</t>
  </si>
  <si>
    <t>x</t>
  </si>
  <si>
    <t xml:space="preserve">ITEM </t>
  </si>
  <si>
    <t>SEPG- 2014</t>
  </si>
  <si>
    <t>SEPG- 2015</t>
  </si>
  <si>
    <t xml:space="preserve">PROBABILIDAD </t>
  </si>
  <si>
    <t xml:space="preserve">IMPACTO </t>
  </si>
  <si>
    <t xml:space="preserve">INHERENTE </t>
  </si>
  <si>
    <t xml:space="preserve">RESIDUAL </t>
  </si>
  <si>
    <t>OBSERVACIONES</t>
  </si>
  <si>
    <t>El presente riesgo se disminuyó debido a que durante la vigencia 2014 se generaron alternativas de control sobre el riesgo planteado que permitieron asegurar que la  solicitud de notificación electrónica proviniera  de la persona legitimada para notificarse y no de una persona diferente, asi mismo se elaboró el formato GEJU-F-015 (Autorización notificaciones de información por medios electrónico) y se creó en el Sistema de Gestión Documental (Orfeo) una funcion mediante la cual se registra elcorreo electrónico y la manifestación expresa del titular del trámite para ser notificado por este medio, además del control que se viene ejerciendo desde el correo electrónico donde se reciben las manifestaciones de interés para adelantar procedimiento de notificación electrónica con la verificación de documentos como la cedula de ciudadanía, certificado de cámara y comercio y la autorización o poder en caso de que se deleguen las calidades .</t>
  </si>
  <si>
    <t xml:space="preserve">
Las acciones que se generaron para mitigar el riego planteado fueron efectivas, en tanto con apoyo del Grupo Interno de Trabajo de Talento Humano se logró la promulgación  y aplicación del código de ética y buen gobierno y la suscripción de los compromisos de transparencia y confidencialidad que obligan a los  servidores y colaboradores de la Agencia a no entregar información por anticipado de los actos administrativos que expida la Agencia y que requieran del trámite de notificación  para producir efectos legales.
</t>
  </si>
  <si>
    <t xml:space="preserve">
Se replantea el proceso de notificación obteniendo como resultado  la optimización de los recursos  fisicos y humanos destinados para dicha labor obteniendo de esta manera un procedimiento eficas y fortalecido y reduciendo de esta  manera el riesgo planteado inicialmente en el proceso de notificación.   
</t>
  </si>
  <si>
    <t xml:space="preserve">
El riesgo No. 13 debe ser suprimido por cuanto la declaración de  inexequibilidad prevista mediante sentencia  C -818 de 2011 de la Corte Constitucional para el código de procedimiento administrativo y de lo contencioso administrativo, solo afecto la regulación del derecho de petición y no el procedimiento de notificación; y en caso de que hubiere un cambio normativo, la misma legislación suplirá el vacío y establecerá las directrices a seguir para adelantar el procedimiento de notificación mediante la expedición de otra norma de carácter transitorio o permanente .
“El riesgo No. 13 se planteó cuando nos encontrábamos en tránsito normativo, pues mediante sentencia C-818 de 2011 se había   declarado la  inexequibilidad  diferida de algunos artículos del  código de procedimiento administrativo y de lo contencioso administrativo (Ley 1437 de 2011),  lo que nos hizo pensar que quizás cuando se sancionara la ley que regulara la normatividad declarada inexequible se establecerían algunos cambios en los procedimientos de notificación de los actos administrativos, y así se consolidaría el riesgo, pero no fue así,  el Consejo de Estado  a través de su Sala de Consulta y Servicio Civil profirió concepto 2243 del 28/01/2015 ratificando la inexequibilidad de solo las normas que atañen a la regulación del derecho fundamental de petición consagradas en el título  II de la ley 1437 y revivió  las disposiciones del decreto 01 de 1984 en sus capítulos II, III, IV, v , VI y parte del VIII  para suplir la ausencia de aquellas (Teoría de la reviviscencia de las normas); este concepto y el proyecto de ley que se encuentra para sanción no permearon el procedimiento de notificación, por lo que el mismo no sufrió ninguna variación y sigue rigiéndose por las disposiciones consagradas para tal fin en la ley 1437.
Por lo anterior solicito se suprima el riego No. 13, en tanto las cambios normativos no irrumpieron el curso del procedimiento de la notificación de los actos administrativos y en caso de que hubiere un cambio normativo, la misma legislación suplirá el vacío y establecerá las directrices a seguir para adelantar dicho procedimiento mediante la expedición de otra norma de carácter transitorio o permanente.”
</t>
  </si>
  <si>
    <t xml:space="preserve">SISTEMA ESTRATÉGICO DE PLANEACIÓN Y GESTIÓN </t>
  </si>
  <si>
    <t xml:space="preserve">CÓDIGO </t>
  </si>
  <si>
    <t>VERSIÓN</t>
  </si>
  <si>
    <t>SEGP-F-040</t>
  </si>
  <si>
    <t>002</t>
  </si>
  <si>
    <t xml:space="preserve">Seguimiento Plan de Acción </t>
  </si>
  <si>
    <t>Formulaciòn de pliego de cargos.</t>
  </si>
  <si>
    <t>(pliegos de cargos proyectados / pliegos de cargos solicitados)*100</t>
  </si>
  <si>
    <t xml:space="preserve">Elaboraciòn y actualizaciòn del Banco de Conceptos. </t>
  </si>
  <si>
    <t xml:space="preserve">Elaborar conceptos jurídicos  de los proyectos  asignados carreteros  y portuarios, de acuerdo a las solicitudes planteadas por las demás dependencias.                </t>
  </si>
  <si>
    <t xml:space="preserve">
# de conceptos emitidos / # de conceptos solicitados  al día 15 de cada mes</t>
  </si>
  <si>
    <t xml:space="preserve">Suscripción de compromisos de transparencia y confidencialidad por parte de los servidores y colaboradores de Agencia. </t>
  </si>
  <si>
    <t>Formato GEJU-F-015 (Autorización notificaciones de información por medios electrónico)</t>
  </si>
  <si>
    <t>CESAR AUGUSTO GARCÍA MONTOYA</t>
  </si>
  <si>
    <t xml:space="preserve">COMITÉ DE SUPERVISIÓN </t>
  </si>
  <si>
    <t>COMITÉ JURÍDICO</t>
  </si>
  <si>
    <t>16 de Febero de 2016</t>
  </si>
  <si>
    <t>LILIANA MARCELA POVEDA BUENDÍA</t>
  </si>
  <si>
    <t>JUAN MANUEL AZA MURCIA</t>
  </si>
  <si>
    <t>LILIANA MARCELA POVADA BUENDÍA</t>
  </si>
  <si>
    <t>ASESOR - VJ</t>
  </si>
  <si>
    <t>EXPERTO G3 -07 GIT Defensa Judicial - VJ</t>
  </si>
  <si>
    <t>Margarita Montilla Herrera
Priscila Sánchez Sanabria
Gabriel Velez</t>
  </si>
  <si>
    <t>Gerente de Gestión Contractual 1, 2 y 3</t>
  </si>
  <si>
    <t>Vicepresidencia Jurídica</t>
  </si>
  <si>
    <t xml:space="preserve">Emitir los conceptos jurídicos requeridos por las dependencias </t>
  </si>
  <si>
    <t xml:space="preserve">Elaborar los pliegos de cargos </t>
  </si>
  <si>
    <t>Juan Manuel Aza Murcia</t>
  </si>
  <si>
    <t xml:space="preserve">Asesor </t>
  </si>
  <si>
    <t xml:space="preserve">actualización de normograma </t>
  </si>
  <si>
    <t>actualización de normograma</t>
  </si>
  <si>
    <t>ALFREDO BOCANEGRA VARÓN</t>
  </si>
  <si>
    <t>GUSTAVO MONTERO SÁNCHEZ</t>
  </si>
  <si>
    <t>EXPERTO G3 - 07 GIT Contratación - VJ</t>
  </si>
  <si>
    <t>CONTRATISTA GIT Defensa Judicial - VJ</t>
  </si>
  <si>
    <t>Riesgo Moderaso (Z-7)</t>
  </si>
  <si>
    <r>
      <rPr>
        <b/>
        <sz val="10"/>
        <rFont val="Arial"/>
        <family val="2"/>
      </rPr>
      <t xml:space="preserve">RIESGO ELIMINADO   </t>
    </r>
    <r>
      <rPr>
        <sz val="10"/>
        <rFont val="Arial"/>
        <family val="2"/>
      </rPr>
      <t>Justificación por medio de memorando con número de Rad. 2016701002384-3.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</si>
</sst>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quot;FECHA:&quot;\ mmmm\ dd\ &quot;de&quot;\ yyyy"/>
  </numFmts>
  <fonts count="65"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b/>
      <sz val="14"/>
      <color indexed="9"/>
      <name val="Arial"/>
      <family val="2"/>
    </font>
    <font>
      <sz val="14"/>
      <name val="Arial"/>
      <family val="2"/>
    </font>
    <font>
      <b/>
      <sz val="10"/>
      <color indexed="9"/>
      <name val="Arial"/>
      <family val="2"/>
    </font>
    <font>
      <b/>
      <sz val="20"/>
      <name val="Arial"/>
      <family val="2"/>
    </font>
    <font>
      <b/>
      <sz val="16"/>
      <color indexed="81"/>
      <name val="Tahoma"/>
      <family val="2"/>
    </font>
    <font>
      <sz val="12"/>
      <name val="Arial"/>
      <family val="2"/>
    </font>
    <font>
      <b/>
      <sz val="24"/>
      <name val="Arial"/>
      <family val="2"/>
    </font>
    <font>
      <sz val="8"/>
      <name val="Arial"/>
      <family val="2"/>
    </font>
    <font>
      <b/>
      <sz val="12"/>
      <color indexed="81"/>
      <name val="Tahoma"/>
      <family val="2"/>
    </font>
    <font>
      <sz val="8"/>
      <color indexed="8"/>
      <name val="Arial"/>
      <family val="2"/>
    </font>
    <font>
      <sz val="12"/>
      <color indexed="8"/>
      <name val="Arial"/>
      <family val="2"/>
    </font>
    <font>
      <sz val="12"/>
      <color indexed="81"/>
      <name val="Tahoma"/>
      <family val="2"/>
    </font>
    <font>
      <b/>
      <sz val="14"/>
      <color indexed="9"/>
      <name val="Arial"/>
      <family val="2"/>
    </font>
    <font>
      <b/>
      <sz val="11"/>
      <color indexed="81"/>
      <name val="Tahoma"/>
      <family val="2"/>
    </font>
    <font>
      <sz val="16"/>
      <name val="Arial"/>
      <family val="2"/>
    </font>
    <font>
      <b/>
      <sz val="9"/>
      <color indexed="81"/>
      <name val="Tahoma"/>
      <family val="2"/>
    </font>
    <font>
      <b/>
      <sz val="11"/>
      <name val="Arial"/>
      <family val="2"/>
    </font>
    <font>
      <sz val="11"/>
      <name val="Arial"/>
      <family val="2"/>
    </font>
    <font>
      <b/>
      <sz val="8"/>
      <color indexed="81"/>
      <name val="Tahoma"/>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1"/>
      <name val="Arial Narrow"/>
      <family val="2"/>
    </font>
    <font>
      <sz val="12"/>
      <name val="Arial Narrow"/>
      <family val="2"/>
    </font>
    <font>
      <sz val="14"/>
      <name val="Arial Narrow"/>
      <family val="2"/>
    </font>
    <font>
      <b/>
      <sz val="10"/>
      <color indexed="81"/>
      <name val="Arial Narrow"/>
      <family val="2"/>
    </font>
    <font>
      <b/>
      <sz val="11"/>
      <color indexed="81"/>
      <name val="Arial Narrow"/>
      <family val="2"/>
    </font>
    <font>
      <sz val="18"/>
      <name val="Arial Narrow"/>
      <family val="2"/>
    </font>
    <font>
      <sz val="16"/>
      <name val="Arial Narrow"/>
      <family val="2"/>
    </font>
    <font>
      <b/>
      <sz val="14"/>
      <color rgb="FFFF0000"/>
      <name val="Arial"/>
      <family val="2"/>
    </font>
    <font>
      <b/>
      <sz val="14"/>
      <color theme="0"/>
      <name val="Arial"/>
      <family val="2"/>
    </font>
    <font>
      <sz val="10"/>
      <color theme="0"/>
      <name val="Arial"/>
      <family val="2"/>
    </font>
    <font>
      <sz val="10"/>
      <color rgb="FFFF0000"/>
      <name val="Arial"/>
      <family val="2"/>
    </font>
    <font>
      <b/>
      <sz val="14"/>
      <color rgb="FFFF0000"/>
      <name val="Arial Narrow"/>
      <family val="2"/>
    </font>
    <font>
      <sz val="14"/>
      <color rgb="FFFF0000"/>
      <name val="Arial Narrow"/>
      <family val="2"/>
    </font>
    <font>
      <b/>
      <sz val="18"/>
      <color rgb="FFFF0000"/>
      <name val="Arial Narrow"/>
      <family val="2"/>
    </font>
    <font>
      <sz val="18"/>
      <color rgb="FFFF0000"/>
      <name val="Arial Narrow"/>
      <family val="2"/>
    </font>
    <font>
      <b/>
      <sz val="12"/>
      <color rgb="FFFF0000"/>
      <name val="Arial"/>
      <family val="2"/>
    </font>
    <font>
      <sz val="12"/>
      <color rgb="FFFF0000"/>
      <name val="Arial"/>
      <family val="2"/>
    </font>
    <font>
      <b/>
      <sz val="10"/>
      <color rgb="FFFF0000"/>
      <name val="Arial"/>
      <family val="2"/>
    </font>
    <font>
      <b/>
      <sz val="12"/>
      <color theme="3" tint="0.39997558519241921"/>
      <name val="Arial Narrow"/>
      <family val="2"/>
    </font>
    <font>
      <sz val="9"/>
      <color rgb="FFFF0000"/>
      <name val="Arial Narrow"/>
      <family val="2"/>
    </font>
    <font>
      <sz val="9"/>
      <color rgb="FFFF0000"/>
      <name val="Arial"/>
      <family val="2"/>
    </font>
    <font>
      <sz val="16"/>
      <color rgb="FFFF0000"/>
      <name val="Arial Narrow"/>
      <family val="2"/>
    </font>
    <font>
      <b/>
      <sz val="16"/>
      <color rgb="FFFF0000"/>
      <name val="Arial Narrow"/>
      <family val="2"/>
    </font>
    <font>
      <sz val="18"/>
      <color theme="1"/>
      <name val="Arial Narrow"/>
      <family val="2"/>
    </font>
    <font>
      <sz val="16"/>
      <color theme="1"/>
      <name val="Arial Narrow"/>
      <family val="2"/>
    </font>
    <font>
      <b/>
      <sz val="12"/>
      <color theme="3" tint="0.39997558519241921"/>
      <name val="Arial"/>
      <family val="2"/>
    </font>
    <font>
      <sz val="10"/>
      <color theme="3" tint="0.39997558519241921"/>
      <name val="Arial"/>
      <family val="2"/>
    </font>
    <font>
      <b/>
      <sz val="20"/>
      <color rgb="FFFF0000"/>
      <name val="Arial"/>
      <family val="2"/>
    </font>
    <font>
      <b/>
      <sz val="16"/>
      <color rgb="FFFF0000"/>
      <name val="Arial"/>
      <family val="2"/>
    </font>
  </fonts>
  <fills count="24">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rgb="FF66669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B0F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cellStyleXfs>
  <cellXfs count="1166">
    <xf numFmtId="0" fontId="0" fillId="0" borderId="0" xfId="0"/>
    <xf numFmtId="0" fontId="0" fillId="0" borderId="0" xfId="0" applyBorder="1"/>
    <xf numFmtId="0" fontId="9" fillId="0" borderId="0" xfId="0" applyFont="1"/>
    <xf numFmtId="0" fontId="10" fillId="2"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xf numFmtId="0" fontId="6" fillId="0" borderId="2" xfId="0" applyFont="1" applyBorder="1" applyAlignment="1">
      <alignment horizontal="center" vertical="top" wrapText="1"/>
    </xf>
    <xf numFmtId="0" fontId="10" fillId="2" borderId="3" xfId="0" applyFont="1" applyFill="1" applyBorder="1" applyAlignment="1">
      <alignment horizontal="center" vertical="center" wrapText="1"/>
    </xf>
    <xf numFmtId="0" fontId="7" fillId="0" borderId="0" xfId="0" applyFont="1" applyBorder="1" applyAlignment="1">
      <alignment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0" fillId="0" borderId="0" xfId="0" applyBorder="1" applyAlignment="1">
      <alignment horizontal="center" vertical="center" wrapText="1"/>
    </xf>
    <xf numFmtId="0" fontId="10" fillId="5" borderId="1"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0" fillId="3" borderId="0" xfId="0" applyFill="1" applyBorder="1" applyAlignment="1">
      <alignment horizontal="center" vertical="center" wrapText="1"/>
    </xf>
    <xf numFmtId="0" fontId="15" fillId="3" borderId="0"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1"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14" fillId="3" borderId="0" xfId="0" applyFont="1" applyFill="1" applyBorder="1" applyAlignment="1">
      <alignment horizontal="center" vertical="center"/>
    </xf>
    <xf numFmtId="0" fontId="20" fillId="5" borderId="5" xfId="0" applyFont="1" applyFill="1" applyBorder="1" applyAlignment="1">
      <alignment horizontal="center" vertical="center" wrapText="1"/>
    </xf>
    <xf numFmtId="0" fontId="43"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6" xfId="0" applyFont="1" applyBorder="1" applyAlignment="1">
      <alignment horizontal="center" vertical="top" wrapText="1"/>
    </xf>
    <xf numFmtId="0" fontId="44" fillId="6" borderId="7" xfId="0" applyFont="1" applyFill="1" applyBorder="1" applyAlignment="1">
      <alignment vertical="top" wrapText="1"/>
    </xf>
    <xf numFmtId="0" fontId="44" fillId="7" borderId="7" xfId="0" applyFont="1" applyFill="1" applyBorder="1" applyAlignment="1">
      <alignment vertical="top" wrapText="1"/>
    </xf>
    <xf numFmtId="0" fontId="44" fillId="7" borderId="7" xfId="0" applyFont="1" applyFill="1" applyBorder="1" applyAlignment="1">
      <alignment horizontal="center" vertical="center" wrapText="1"/>
    </xf>
    <xf numFmtId="0" fontId="44" fillId="7" borderId="7" xfId="0" applyFont="1" applyFill="1" applyBorder="1" applyAlignment="1">
      <alignment horizontal="center" vertical="top" wrapText="1"/>
    </xf>
    <xf numFmtId="0" fontId="44" fillId="8" borderId="7" xfId="0" applyFont="1" applyFill="1" applyBorder="1" applyAlignment="1">
      <alignment horizontal="center" vertical="center" wrapText="1"/>
    </xf>
    <xf numFmtId="0" fontId="7" fillId="0" borderId="0" xfId="0" applyFont="1" applyBorder="1" applyAlignment="1">
      <alignment horizontal="left" vertical="center"/>
    </xf>
    <xf numFmtId="0" fontId="44" fillId="6" borderId="7" xfId="0" applyFont="1" applyFill="1" applyBorder="1" applyAlignment="1">
      <alignment horizontal="right" vertical="top" wrapText="1"/>
    </xf>
    <xf numFmtId="0" fontId="44" fillId="7" borderId="7" xfId="0" applyFont="1" applyFill="1" applyBorder="1" applyAlignment="1">
      <alignment horizontal="right" vertical="top" wrapText="1"/>
    </xf>
    <xf numFmtId="0" fontId="44" fillId="6" borderId="7" xfId="0" applyFont="1" applyFill="1" applyBorder="1" applyAlignment="1">
      <alignment horizontal="center" vertical="center" wrapText="1"/>
    </xf>
    <xf numFmtId="0" fontId="45" fillId="6" borderId="7" xfId="0" applyFont="1" applyFill="1" applyBorder="1" applyAlignment="1">
      <alignment vertical="top" wrapText="1"/>
    </xf>
    <xf numFmtId="0" fontId="45" fillId="6" borderId="8" xfId="0" applyFont="1" applyFill="1" applyBorder="1" applyAlignment="1">
      <alignment vertical="top" wrapText="1"/>
    </xf>
    <xf numFmtId="0" fontId="44" fillId="7" borderId="9" xfId="0" applyFont="1" applyFill="1" applyBorder="1" applyAlignment="1">
      <alignment vertical="top" wrapText="1"/>
    </xf>
    <xf numFmtId="0" fontId="44" fillId="8" borderId="7" xfId="0" applyFont="1" applyFill="1" applyBorder="1" applyAlignment="1">
      <alignment horizontal="right" vertical="top" wrapText="1"/>
    </xf>
    <xf numFmtId="0" fontId="44" fillId="8" borderId="7" xfId="0" applyFont="1" applyFill="1" applyBorder="1" applyAlignment="1">
      <alignment vertical="top" wrapText="1"/>
    </xf>
    <xf numFmtId="0" fontId="44" fillId="8" borderId="9" xfId="0" applyFont="1" applyFill="1" applyBorder="1" applyAlignment="1">
      <alignment vertical="top" wrapText="1"/>
    </xf>
    <xf numFmtId="0" fontId="6" fillId="9" borderId="7" xfId="0" applyFont="1" applyFill="1" applyBorder="1" applyAlignment="1">
      <alignment horizontal="right" vertical="top" wrapText="1"/>
    </xf>
    <xf numFmtId="0" fontId="6" fillId="9" borderId="7" xfId="0" applyFont="1" applyFill="1" applyBorder="1" applyAlignment="1">
      <alignment horizontal="center" vertical="center" wrapText="1"/>
    </xf>
    <xf numFmtId="0" fontId="6" fillId="9" borderId="7" xfId="0" applyFont="1" applyFill="1" applyBorder="1" applyAlignment="1">
      <alignment vertical="top" wrapText="1"/>
    </xf>
    <xf numFmtId="0" fontId="7" fillId="9" borderId="8" xfId="0" applyFont="1" applyFill="1" applyBorder="1" applyAlignment="1">
      <alignment vertical="top" wrapText="1"/>
    </xf>
    <xf numFmtId="0" fontId="0" fillId="0" borderId="10" xfId="0" applyBorder="1"/>
    <xf numFmtId="0" fontId="0" fillId="3" borderId="1" xfId="0" applyFill="1" applyBorder="1" applyAlignment="1">
      <alignment horizontal="center" vertical="center" wrapText="1"/>
    </xf>
    <xf numFmtId="0" fontId="4" fillId="0" borderId="0" xfId="0" applyFont="1" applyBorder="1" applyAlignment="1">
      <alignment horizontal="center" vertical="center"/>
    </xf>
    <xf numFmtId="0" fontId="7" fillId="10" borderId="1" xfId="0" applyFont="1" applyFill="1" applyBorder="1" applyAlignment="1">
      <alignment horizontal="left" vertical="center"/>
    </xf>
    <xf numFmtId="0" fontId="2" fillId="0" borderId="0" xfId="0" applyFont="1" applyBorder="1" applyAlignment="1">
      <alignment horizontal="center" vertical="center"/>
    </xf>
    <xf numFmtId="0" fontId="46" fillId="0" borderId="0" xfId="0" applyFont="1" applyBorder="1" applyAlignment="1">
      <alignment horizontal="center" vertical="center"/>
    </xf>
    <xf numFmtId="0" fontId="20" fillId="5" borderId="5"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3" fillId="0" borderId="1" xfId="0" applyFont="1" applyBorder="1"/>
    <xf numFmtId="0" fontId="4" fillId="9" borderId="1" xfId="0"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11" borderId="1" xfId="0" applyFont="1" applyFill="1" applyBorder="1" applyAlignment="1">
      <alignment horizontal="center" vertical="center" wrapText="1"/>
    </xf>
    <xf numFmtId="0" fontId="20" fillId="5" borderId="11" xfId="0" applyFont="1" applyFill="1" applyBorder="1" applyAlignment="1">
      <alignment vertical="center" wrapText="1"/>
    </xf>
    <xf numFmtId="0" fontId="20" fillId="5" borderId="12"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7" fillId="9" borderId="1" xfId="0" applyFont="1" applyFill="1" applyBorder="1"/>
    <xf numFmtId="0" fontId="7" fillId="6" borderId="17" xfId="0" applyFont="1" applyFill="1" applyBorder="1"/>
    <xf numFmtId="0" fontId="7" fillId="6" borderId="1" xfId="0" applyFont="1" applyFill="1" applyBorder="1"/>
    <xf numFmtId="0" fontId="7" fillId="6" borderId="1" xfId="0" applyFont="1" applyFill="1" applyBorder="1" applyAlignment="1">
      <alignment horizontal="center"/>
    </xf>
    <xf numFmtId="0" fontId="4" fillId="9" borderId="1" xfId="0" applyFont="1" applyFill="1" applyBorder="1" applyAlignment="1">
      <alignment horizontal="center" wrapText="1"/>
    </xf>
    <xf numFmtId="0" fontId="7" fillId="7" borderId="1" xfId="0" applyFont="1" applyFill="1" applyBorder="1"/>
    <xf numFmtId="0" fontId="4" fillId="7" borderId="1" xfId="0" applyFont="1" applyFill="1" applyBorder="1" applyAlignment="1">
      <alignment horizontal="center" wrapText="1"/>
    </xf>
    <xf numFmtId="0" fontId="7" fillId="12" borderId="1" xfId="0" applyFont="1" applyFill="1" applyBorder="1"/>
    <xf numFmtId="0" fontId="4" fillId="12" borderId="1" xfId="0" applyFont="1" applyFill="1" applyBorder="1" applyAlignment="1">
      <alignment horizontal="center" wrapText="1"/>
    </xf>
    <xf numFmtId="0" fontId="4" fillId="6" borderId="5" xfId="0" applyFont="1" applyFill="1" applyBorder="1" applyAlignment="1">
      <alignment horizontal="center" wrapText="1"/>
    </xf>
    <xf numFmtId="0" fontId="4" fillId="11"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28" fillId="10" borderId="0" xfId="0" applyFont="1" applyFill="1" applyBorder="1" applyAlignment="1">
      <alignment horizontal="left"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7" fillId="6" borderId="1" xfId="0" applyFont="1" applyFill="1" applyBorder="1" applyAlignment="1">
      <alignment horizontal="center" vertical="center"/>
    </xf>
    <xf numFmtId="0" fontId="0" fillId="0" borderId="0" xfId="0" applyAlignment="1">
      <alignment wrapText="1"/>
    </xf>
    <xf numFmtId="0" fontId="0" fillId="0" borderId="19" xfId="0" applyBorder="1"/>
    <xf numFmtId="0" fontId="0" fillId="0" borderId="20" xfId="0" applyBorder="1"/>
    <xf numFmtId="0" fontId="0" fillId="0" borderId="21"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0" xfId="0" applyAlignment="1">
      <alignment horizontal="right"/>
    </xf>
    <xf numFmtId="0" fontId="30" fillId="0" borderId="0" xfId="0" applyFont="1"/>
    <xf numFmtId="0" fontId="30" fillId="3" borderId="0" xfId="0" applyFont="1" applyFill="1"/>
    <xf numFmtId="0" fontId="30" fillId="0" borderId="0" xfId="0" applyFont="1" applyBorder="1" applyAlignment="1">
      <alignment horizontal="center" vertical="center" wrapText="1"/>
    </xf>
    <xf numFmtId="0" fontId="35" fillId="10" borderId="0" xfId="0" applyFont="1" applyFill="1" applyBorder="1" applyAlignment="1">
      <alignment horizontal="center" vertical="top" wrapText="1"/>
    </xf>
    <xf numFmtId="0" fontId="30" fillId="10" borderId="0" xfId="0" applyFont="1" applyFill="1" applyBorder="1"/>
    <xf numFmtId="0" fontId="30" fillId="0" borderId="0" xfId="0" applyFont="1" applyAlignment="1">
      <alignment vertical="center"/>
    </xf>
    <xf numFmtId="0" fontId="35" fillId="10" borderId="0" xfId="0" applyFont="1" applyFill="1" applyBorder="1" applyAlignment="1">
      <alignment vertical="top" wrapText="1"/>
    </xf>
    <xf numFmtId="0" fontId="31" fillId="3" borderId="0" xfId="0" applyFont="1" applyFill="1" applyAlignment="1">
      <alignment horizontal="right"/>
    </xf>
    <xf numFmtId="0" fontId="37" fillId="3" borderId="0" xfId="0" applyFont="1" applyFill="1"/>
    <xf numFmtId="0" fontId="38" fillId="0" borderId="0" xfId="0" applyFont="1"/>
    <xf numFmtId="0" fontId="38" fillId="3" borderId="0" xfId="0" applyFont="1" applyFill="1"/>
    <xf numFmtId="0" fontId="32" fillId="3" borderId="0" xfId="0" applyFont="1" applyFill="1" applyAlignment="1">
      <alignment horizontal="right"/>
    </xf>
    <xf numFmtId="0" fontId="38" fillId="0" borderId="0" xfId="0" quotePrefix="1" applyFont="1"/>
    <xf numFmtId="0" fontId="38" fillId="10" borderId="0" xfId="0" applyFont="1" applyFill="1" applyBorder="1" applyAlignment="1">
      <alignment horizontal="left" vertical="center"/>
    </xf>
    <xf numFmtId="0" fontId="38" fillId="10" borderId="0" xfId="0" applyFont="1" applyFill="1" applyBorder="1"/>
    <xf numFmtId="0" fontId="32" fillId="10" borderId="0" xfId="0" applyFont="1" applyFill="1" applyBorder="1" applyAlignment="1">
      <alignment horizontal="center" vertical="top" wrapText="1"/>
    </xf>
    <xf numFmtId="0" fontId="32" fillId="10" borderId="0" xfId="0" applyFont="1" applyFill="1" applyBorder="1" applyAlignment="1">
      <alignment vertical="top" wrapText="1"/>
    </xf>
    <xf numFmtId="0" fontId="38" fillId="0" borderId="0" xfId="0" applyFont="1" applyAlignment="1">
      <alignment vertical="center"/>
    </xf>
    <xf numFmtId="0" fontId="38" fillId="10" borderId="0" xfId="0" applyFont="1" applyFill="1" applyBorder="1" applyAlignment="1">
      <alignment vertical="center"/>
    </xf>
    <xf numFmtId="0" fontId="32" fillId="0" borderId="0" xfId="0" applyFont="1"/>
    <xf numFmtId="0" fontId="32" fillId="10" borderId="0" xfId="0" applyFont="1" applyFill="1" applyBorder="1"/>
    <xf numFmtId="0" fontId="30" fillId="0" borderId="0" xfId="0" applyFont="1" applyAlignment="1">
      <alignment horizontal="center" vertical="center"/>
    </xf>
    <xf numFmtId="0" fontId="30" fillId="0" borderId="0" xfId="0" applyFont="1" applyAlignment="1" applyProtection="1">
      <alignment wrapText="1"/>
      <protection locked="0"/>
    </xf>
    <xf numFmtId="0" fontId="37" fillId="3" borderId="0" xfId="0" applyFont="1" applyFill="1" applyBorder="1" applyAlignment="1">
      <alignment horizontal="left"/>
    </xf>
    <xf numFmtId="0" fontId="32"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30" fillId="0" borderId="0" xfId="0" applyFont="1" applyBorder="1" applyAlignment="1">
      <alignment wrapText="1"/>
    </xf>
    <xf numFmtId="0" fontId="33" fillId="0" borderId="0" xfId="0" applyFont="1" applyBorder="1" applyAlignment="1">
      <alignment horizontal="center" vertical="center" wrapText="1"/>
    </xf>
    <xf numFmtId="0" fontId="47" fillId="3" borderId="1" xfId="0" applyFont="1" applyFill="1" applyBorder="1" applyAlignment="1" applyProtection="1">
      <alignment horizontal="center" vertical="center"/>
      <protection locked="0"/>
    </xf>
    <xf numFmtId="0" fontId="48" fillId="0" borderId="1" xfId="0" applyFont="1" applyBorder="1" applyAlignment="1" applyProtection="1">
      <alignment horizontal="center" vertical="center" wrapText="1"/>
      <protection locked="0"/>
    </xf>
    <xf numFmtId="0" fontId="41" fillId="0" borderId="0" xfId="0" applyFont="1"/>
    <xf numFmtId="0" fontId="41" fillId="10" borderId="0" xfId="0" applyFont="1" applyFill="1"/>
    <xf numFmtId="0" fontId="41" fillId="10" borderId="24" xfId="0" applyFont="1" applyFill="1" applyBorder="1" applyAlignment="1">
      <alignment horizontal="center" vertical="center"/>
    </xf>
    <xf numFmtId="164" fontId="49" fillId="10" borderId="0" xfId="0" applyNumberFormat="1" applyFont="1" applyFill="1" applyBorder="1" applyAlignment="1">
      <alignment horizontal="center" vertical="center"/>
    </xf>
    <xf numFmtId="0" fontId="34" fillId="10" borderId="0" xfId="0" applyFont="1" applyFill="1" applyBorder="1" applyAlignment="1">
      <alignment horizontal="center" vertical="center"/>
    </xf>
    <xf numFmtId="0" fontId="41" fillId="10" borderId="25" xfId="0" applyFont="1" applyFill="1" applyBorder="1"/>
    <xf numFmtId="0" fontId="34" fillId="0" borderId="0" xfId="0" applyFont="1"/>
    <xf numFmtId="0" fontId="41" fillId="0" borderId="0" xfId="0" applyFont="1" applyBorder="1" applyAlignment="1">
      <alignment horizontal="center" vertical="center"/>
    </xf>
    <xf numFmtId="0" fontId="50" fillId="0" borderId="0" xfId="0" applyFont="1" applyBorder="1" applyAlignment="1">
      <alignment horizontal="center" vertical="center"/>
    </xf>
    <xf numFmtId="0" fontId="41" fillId="0" borderId="0" xfId="0" applyFont="1" applyAlignment="1">
      <alignment horizontal="center" vertical="center" wrapText="1"/>
    </xf>
    <xf numFmtId="0" fontId="41" fillId="13" borderId="1"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12" xfId="0" applyFont="1" applyBorder="1" applyAlignment="1">
      <alignment horizontal="center" vertical="center" wrapText="1"/>
    </xf>
    <xf numFmtId="0" fontId="41" fillId="3" borderId="0" xfId="0" applyFont="1" applyFill="1" applyBorder="1" applyAlignment="1">
      <alignment horizontal="left" vertical="center" wrapText="1"/>
    </xf>
    <xf numFmtId="0" fontId="41" fillId="3" borderId="0"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0" xfId="0" applyFont="1" applyFill="1" applyBorder="1" applyAlignment="1">
      <alignment horizontal="center" vertical="center"/>
    </xf>
    <xf numFmtId="0" fontId="41" fillId="0" borderId="0" xfId="0" applyFont="1" applyBorder="1"/>
    <xf numFmtId="0" fontId="41" fillId="0" borderId="0" xfId="0" applyFont="1" applyAlignment="1">
      <alignment vertical="center"/>
    </xf>
    <xf numFmtId="0" fontId="34" fillId="0" borderId="0" xfId="0" applyFont="1" applyAlignment="1">
      <alignment vertical="center"/>
    </xf>
    <xf numFmtId="0" fontId="41" fillId="0" borderId="1" xfId="0" applyFont="1" applyBorder="1" applyAlignment="1" applyProtection="1">
      <alignment horizontal="left"/>
      <protection locked="0"/>
    </xf>
    <xf numFmtId="0" fontId="41" fillId="0" borderId="0" xfId="0" applyFont="1" applyAlignment="1">
      <alignment horizontal="left"/>
    </xf>
    <xf numFmtId="0" fontId="34" fillId="14" borderId="1" xfId="0" applyFont="1" applyFill="1" applyBorder="1" applyAlignment="1">
      <alignment horizontal="center" vertical="center"/>
    </xf>
    <xf numFmtId="0" fontId="38" fillId="10" borderId="0" xfId="0" applyFont="1" applyFill="1"/>
    <xf numFmtId="0" fontId="34" fillId="15" borderId="16" xfId="0" applyFont="1" applyFill="1" applyBorder="1" applyAlignment="1">
      <alignment vertical="center" wrapText="1"/>
    </xf>
    <xf numFmtId="0" fontId="41" fillId="16" borderId="1" xfId="0" applyFont="1" applyFill="1" applyBorder="1" applyAlignment="1">
      <alignment horizontal="center" vertical="center" wrapText="1"/>
    </xf>
    <xf numFmtId="0" fontId="38" fillId="0" borderId="0" xfId="0" applyFont="1" applyProtection="1"/>
    <xf numFmtId="0" fontId="38" fillId="0" borderId="0" xfId="0" applyFont="1" applyAlignment="1" applyProtection="1">
      <alignment vertical="center"/>
    </xf>
    <xf numFmtId="0" fontId="38" fillId="0" borderId="0" xfId="0" applyFont="1" applyBorder="1" applyProtection="1"/>
    <xf numFmtId="0" fontId="38" fillId="0" borderId="0" xfId="0" applyFont="1" applyBorder="1" applyAlignment="1" applyProtection="1">
      <alignment vertical="center"/>
    </xf>
    <xf numFmtId="0" fontId="38" fillId="0" borderId="0" xfId="0" applyFont="1" applyBorder="1" applyAlignment="1" applyProtection="1">
      <alignment horizontal="left" vertical="top"/>
    </xf>
    <xf numFmtId="0" fontId="38" fillId="0" borderId="0" xfId="0" applyFont="1" applyAlignment="1" applyProtection="1">
      <alignment horizontal="right"/>
    </xf>
    <xf numFmtId="0" fontId="38" fillId="0" borderId="0" xfId="0" applyFont="1" applyBorder="1" applyAlignment="1" applyProtection="1"/>
    <xf numFmtId="0" fontId="32" fillId="0" borderId="0" xfId="0" applyFont="1" applyAlignment="1" applyProtection="1">
      <alignment horizontal="right"/>
    </xf>
    <xf numFmtId="14" fontId="47" fillId="3" borderId="0" xfId="0" applyNumberFormat="1" applyFont="1" applyFill="1" applyBorder="1" applyAlignment="1" applyProtection="1">
      <alignment horizontal="center"/>
    </xf>
    <xf numFmtId="0" fontId="32" fillId="0" borderId="0"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2" fillId="10" borderId="0" xfId="0" applyFont="1" applyFill="1" applyBorder="1" applyAlignment="1" applyProtection="1">
      <alignment vertical="center" wrapText="1"/>
    </xf>
    <xf numFmtId="0" fontId="32" fillId="0" borderId="0" xfId="0" applyFont="1" applyProtection="1"/>
    <xf numFmtId="0" fontId="32" fillId="10" borderId="0" xfId="0" applyFont="1" applyFill="1" applyBorder="1" applyAlignment="1" applyProtection="1">
      <alignment vertical="justify" wrapText="1"/>
    </xf>
    <xf numFmtId="0" fontId="38" fillId="10" borderId="0" xfId="0" applyFont="1" applyFill="1" applyBorder="1" applyAlignment="1" applyProtection="1">
      <alignment vertical="center" wrapText="1"/>
    </xf>
    <xf numFmtId="0" fontId="38" fillId="0" borderId="0" xfId="0" applyFont="1" applyBorder="1" applyAlignment="1" applyProtection="1">
      <alignment horizontal="left" vertical="center" wrapText="1"/>
    </xf>
    <xf numFmtId="0" fontId="32" fillId="16" borderId="1" xfId="0" applyFont="1" applyFill="1" applyBorder="1" applyAlignment="1" applyProtection="1">
      <alignment horizontal="center" vertical="center"/>
    </xf>
    <xf numFmtId="1" fontId="32" fillId="16" borderId="1" xfId="0" applyNumberFormat="1" applyFont="1" applyFill="1" applyBorder="1" applyAlignment="1" applyProtection="1">
      <alignment horizontal="center" vertical="center" wrapText="1"/>
    </xf>
    <xf numFmtId="0" fontId="38" fillId="10" borderId="0" xfId="0" applyFont="1" applyFill="1" applyBorder="1" applyAlignment="1" applyProtection="1">
      <alignment horizontal="left" vertical="center"/>
    </xf>
    <xf numFmtId="0" fontId="38" fillId="10" borderId="0" xfId="0" applyFont="1" applyFill="1" applyBorder="1" applyProtection="1"/>
    <xf numFmtId="0" fontId="32" fillId="10" borderId="0" xfId="0" applyFont="1" applyFill="1" applyBorder="1" applyAlignment="1" applyProtection="1">
      <alignment horizontal="center" vertical="top" wrapText="1"/>
    </xf>
    <xf numFmtId="0" fontId="32" fillId="10" borderId="0" xfId="0" applyFont="1" applyFill="1" applyBorder="1" applyAlignment="1" applyProtection="1">
      <alignment vertical="top" wrapText="1"/>
    </xf>
    <xf numFmtId="0" fontId="38" fillId="10" borderId="0" xfId="0" applyFont="1" applyFill="1" applyBorder="1" applyAlignment="1" applyProtection="1">
      <alignment vertical="center"/>
    </xf>
    <xf numFmtId="0" fontId="34" fillId="15" borderId="26" xfId="0" applyFont="1" applyFill="1" applyBorder="1" applyAlignment="1">
      <alignment horizontal="center" vertical="center" wrapText="1"/>
    </xf>
    <xf numFmtId="0" fontId="34" fillId="15" borderId="27" xfId="0" applyFont="1" applyFill="1" applyBorder="1" applyAlignment="1">
      <alignment vertical="center" wrapText="1"/>
    </xf>
    <xf numFmtId="0" fontId="34" fillId="15" borderId="28" xfId="0" applyFont="1" applyFill="1" applyBorder="1" applyAlignment="1">
      <alignment horizontal="center" vertical="center" wrapText="1"/>
    </xf>
    <xf numFmtId="0" fontId="34" fillId="15" borderId="29" xfId="0" applyFont="1" applyFill="1" applyBorder="1" applyAlignment="1">
      <alignment horizontal="center" vertical="center" wrapText="1"/>
    </xf>
    <xf numFmtId="0" fontId="51" fillId="3" borderId="1" xfId="0" applyFont="1" applyFill="1" applyBorder="1" applyAlignment="1" applyProtection="1">
      <alignment horizontal="center" vertical="center"/>
      <protection locked="0"/>
    </xf>
    <xf numFmtId="0" fontId="52" fillId="0" borderId="1" xfId="0" applyFont="1" applyBorder="1" applyAlignment="1" applyProtection="1">
      <alignment horizontal="center" vertical="center" wrapText="1"/>
      <protection locked="0"/>
    </xf>
    <xf numFmtId="0" fontId="53" fillId="3" borderId="1" xfId="0" applyFont="1" applyFill="1" applyBorder="1" applyAlignment="1" applyProtection="1">
      <alignment horizontal="center" vertical="center"/>
      <protection locked="0"/>
    </xf>
    <xf numFmtId="0" fontId="53" fillId="10" borderId="1" xfId="0" applyFont="1" applyFill="1" applyBorder="1" applyAlignment="1" applyProtection="1">
      <alignment horizontal="center" vertical="center"/>
      <protection locked="0"/>
    </xf>
    <xf numFmtId="0" fontId="32" fillId="10" borderId="0" xfId="0" applyFont="1" applyFill="1" applyBorder="1" applyAlignment="1" applyProtection="1">
      <alignment vertical="center" wrapText="1"/>
    </xf>
    <xf numFmtId="0" fontId="38" fillId="10" borderId="0" xfId="0" applyFont="1" applyFill="1" applyBorder="1" applyAlignment="1" applyProtection="1">
      <alignment vertical="center" wrapText="1"/>
    </xf>
    <xf numFmtId="1" fontId="32" fillId="9" borderId="1" xfId="0" applyNumberFormat="1" applyFont="1" applyFill="1" applyBorder="1" applyAlignment="1" applyProtection="1">
      <alignment horizontal="center" vertical="center" wrapText="1"/>
    </xf>
    <xf numFmtId="0" fontId="32" fillId="17" borderId="2" xfId="0" applyFont="1" applyFill="1" applyBorder="1" applyAlignment="1" applyProtection="1">
      <alignment horizontal="center" vertical="center" wrapText="1"/>
    </xf>
    <xf numFmtId="0" fontId="38" fillId="10" borderId="30" xfId="0" applyFont="1" applyFill="1" applyBorder="1" applyAlignment="1">
      <alignment horizontal="left" vertical="center" wrapText="1"/>
    </xf>
    <xf numFmtId="0" fontId="38" fillId="10" borderId="31" xfId="0" applyFont="1" applyFill="1" applyBorder="1" applyAlignment="1">
      <alignment horizontal="left" vertical="center" wrapText="1"/>
    </xf>
    <xf numFmtId="0" fontId="54" fillId="0" borderId="3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5" fillId="0" borderId="5" xfId="0" applyFont="1" applyBorder="1" applyAlignment="1" applyProtection="1">
      <alignment horizontal="center" wrapText="1"/>
      <protection locked="0"/>
    </xf>
    <xf numFmtId="0" fontId="31" fillId="17" borderId="34" xfId="0" applyFont="1" applyFill="1" applyBorder="1" applyAlignment="1">
      <alignment horizontal="center" wrapText="1"/>
    </xf>
    <xf numFmtId="0" fontId="31" fillId="17" borderId="35" xfId="0" applyFont="1" applyFill="1" applyBorder="1" applyAlignment="1">
      <alignment horizontal="center" wrapText="1"/>
    </xf>
    <xf numFmtId="0" fontId="31" fillId="17" borderId="36" xfId="0" applyFont="1" applyFill="1" applyBorder="1" applyAlignment="1">
      <alignment horizontal="center" wrapText="1"/>
    </xf>
    <xf numFmtId="0" fontId="31" fillId="17" borderId="29" xfId="0" applyFont="1" applyFill="1" applyBorder="1" applyAlignment="1">
      <alignment horizontal="center" wrapText="1"/>
    </xf>
    <xf numFmtId="0" fontId="31" fillId="17" borderId="37" xfId="0" applyFont="1" applyFill="1" applyBorder="1" applyAlignment="1">
      <alignment horizontal="center" wrapText="1"/>
    </xf>
    <xf numFmtId="0" fontId="56" fillId="0" borderId="38" xfId="0" applyFont="1" applyBorder="1" applyAlignment="1" applyProtection="1">
      <alignment horizontal="center" wrapText="1"/>
      <protection locked="0"/>
    </xf>
    <xf numFmtId="0" fontId="55" fillId="0" borderId="38" xfId="0" applyFont="1" applyBorder="1" applyAlignment="1" applyProtection="1">
      <alignment horizontal="center" wrapText="1"/>
      <protection locked="0"/>
    </xf>
    <xf numFmtId="0" fontId="55" fillId="0" borderId="31" xfId="0" applyFont="1" applyBorder="1" applyAlignment="1" applyProtection="1">
      <alignment horizontal="center" wrapText="1"/>
      <protection locked="0"/>
    </xf>
    <xf numFmtId="0" fontId="55" fillId="0" borderId="26" xfId="0" applyFont="1" applyBorder="1" applyAlignment="1" applyProtection="1">
      <alignment horizontal="center" wrapText="1"/>
      <protection locked="0"/>
    </xf>
    <xf numFmtId="0" fontId="31" fillId="17" borderId="39" xfId="0" applyFont="1" applyFill="1" applyBorder="1" applyAlignment="1">
      <alignment horizontal="center" wrapText="1"/>
    </xf>
    <xf numFmtId="0" fontId="56" fillId="0" borderId="26" xfId="0" applyFont="1" applyBorder="1" applyAlignment="1" applyProtection="1">
      <alignment horizontal="center" wrapText="1"/>
      <protection locked="0"/>
    </xf>
    <xf numFmtId="0" fontId="55" fillId="0" borderId="40" xfId="0" applyFont="1" applyBorder="1" applyAlignment="1" applyProtection="1">
      <alignment horizontal="center" wrapText="1"/>
      <protection locked="0"/>
    </xf>
    <xf numFmtId="0" fontId="31" fillId="17" borderId="41" xfId="0" applyFont="1" applyFill="1" applyBorder="1" applyAlignment="1">
      <alignment horizontal="center" wrapText="1"/>
    </xf>
    <xf numFmtId="0" fontId="56" fillId="0" borderId="3" xfId="0" applyFont="1" applyBorder="1" applyAlignment="1" applyProtection="1">
      <alignment horizontal="center" wrapText="1"/>
      <protection locked="0"/>
    </xf>
    <xf numFmtId="0" fontId="55" fillId="0" borderId="3" xfId="0" applyFont="1" applyBorder="1" applyAlignment="1" applyProtection="1">
      <alignment horizontal="center" wrapText="1"/>
      <protection locked="0"/>
    </xf>
    <xf numFmtId="0" fontId="55" fillId="0" borderId="42" xfId="0" applyFont="1" applyBorder="1" applyAlignment="1" applyProtection="1">
      <alignment horizontal="center" wrapText="1"/>
      <protection locked="0"/>
    </xf>
    <xf numFmtId="0" fontId="55" fillId="0" borderId="43" xfId="0" applyFont="1" applyBorder="1" applyAlignment="1" applyProtection="1">
      <alignment horizontal="center" wrapText="1"/>
      <protection locked="0"/>
    </xf>
    <xf numFmtId="0" fontId="32" fillId="16" borderId="5" xfId="0" applyFont="1" applyFill="1" applyBorder="1" applyAlignment="1" applyProtection="1">
      <alignment horizontal="center" vertical="center"/>
    </xf>
    <xf numFmtId="0" fontId="29" fillId="17" borderId="23" xfId="0" applyFont="1" applyFill="1" applyBorder="1" applyAlignment="1" applyProtection="1">
      <alignment horizontal="center" vertical="center" textRotation="90" wrapText="1"/>
    </xf>
    <xf numFmtId="0" fontId="32" fillId="17" borderId="6" xfId="0" applyFont="1" applyFill="1" applyBorder="1" applyAlignment="1" applyProtection="1">
      <alignment horizontal="center" vertical="center" wrapText="1"/>
    </xf>
    <xf numFmtId="0" fontId="32" fillId="16" borderId="38" xfId="0" applyFont="1" applyFill="1" applyBorder="1" applyAlignment="1" applyProtection="1">
      <alignment horizontal="center" vertical="center"/>
    </xf>
    <xf numFmtId="1" fontId="32" fillId="9" borderId="38" xfId="0" applyNumberFormat="1" applyFont="1" applyFill="1" applyBorder="1" applyAlignment="1" applyProtection="1">
      <alignment horizontal="center" vertical="center" wrapText="1"/>
    </xf>
    <xf numFmtId="0" fontId="47" fillId="3" borderId="26" xfId="0" applyFont="1" applyFill="1" applyBorder="1" applyAlignment="1" applyProtection="1">
      <alignment horizontal="center" vertical="center"/>
      <protection locked="0"/>
    </xf>
    <xf numFmtId="0" fontId="48" fillId="0" borderId="26" xfId="0" applyFont="1" applyBorder="1" applyAlignment="1" applyProtection="1">
      <alignment horizontal="center" vertical="center" wrapText="1"/>
      <protection locked="0"/>
    </xf>
    <xf numFmtId="0" fontId="32" fillId="16" borderId="26" xfId="0" applyFont="1" applyFill="1" applyBorder="1" applyAlignment="1" applyProtection="1">
      <alignment horizontal="center" vertical="center"/>
    </xf>
    <xf numFmtId="1" fontId="32" fillId="16" borderId="26" xfId="0" applyNumberFormat="1" applyFont="1" applyFill="1" applyBorder="1" applyAlignment="1" applyProtection="1">
      <alignment horizontal="center" vertical="center" wrapText="1"/>
    </xf>
    <xf numFmtId="0" fontId="34" fillId="17" borderId="2" xfId="0" applyFont="1" applyFill="1" applyBorder="1" applyAlignment="1" applyProtection="1">
      <alignment horizontal="center" vertical="center" wrapText="1"/>
    </xf>
    <xf numFmtId="0" fontId="33" fillId="17" borderId="2" xfId="0" applyFont="1" applyFill="1" applyBorder="1" applyAlignment="1" applyProtection="1">
      <alignment horizontal="center" vertical="center" wrapText="1"/>
    </xf>
    <xf numFmtId="0" fontId="33" fillId="17" borderId="36" xfId="0" applyFont="1" applyFill="1" applyBorder="1" applyAlignment="1" applyProtection="1">
      <alignment horizontal="center" vertical="center" wrapText="1"/>
    </xf>
    <xf numFmtId="0" fontId="33" fillId="17" borderId="6" xfId="0" applyFont="1" applyFill="1" applyBorder="1" applyAlignment="1" applyProtection="1">
      <alignment horizontal="center" vertical="center" wrapText="1"/>
    </xf>
    <xf numFmtId="49" fontId="32" fillId="17" borderId="2" xfId="0" applyNumberFormat="1" applyFont="1" applyFill="1" applyBorder="1" applyAlignment="1" applyProtection="1">
      <alignment horizontal="center" vertical="center" wrapText="1"/>
    </xf>
    <xf numFmtId="49" fontId="32" fillId="17" borderId="6" xfId="0" applyNumberFormat="1" applyFont="1" applyFill="1" applyBorder="1" applyAlignment="1" applyProtection="1">
      <alignment horizontal="center" vertical="center" wrapText="1"/>
    </xf>
    <xf numFmtId="0" fontId="32" fillId="16" borderId="44" xfId="0" applyFont="1" applyFill="1" applyBorder="1" applyAlignment="1" applyProtection="1">
      <alignment horizontal="center" vertical="center" wrapText="1"/>
    </xf>
    <xf numFmtId="0" fontId="32" fillId="16" borderId="20" xfId="0" applyFont="1" applyFill="1" applyBorder="1" applyAlignment="1" applyProtection="1">
      <alignment horizontal="center" vertical="center" wrapText="1"/>
    </xf>
    <xf numFmtId="0" fontId="32" fillId="16" borderId="39" xfId="0" applyFont="1" applyFill="1" applyBorder="1" applyAlignment="1" applyProtection="1">
      <alignment horizontal="center" vertical="center"/>
    </xf>
    <xf numFmtId="0" fontId="32" fillId="16" borderId="45"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34" xfId="0" applyFont="1" applyFill="1" applyBorder="1" applyAlignment="1" applyProtection="1">
      <alignment horizontal="center" vertical="center"/>
    </xf>
    <xf numFmtId="1" fontId="32" fillId="16" borderId="5" xfId="0" applyNumberFormat="1" applyFont="1" applyFill="1" applyBorder="1" applyAlignment="1" applyProtection="1">
      <alignment horizontal="center" vertical="center" wrapText="1"/>
    </xf>
    <xf numFmtId="1" fontId="32" fillId="9" borderId="26" xfId="0" applyNumberFormat="1" applyFont="1" applyFill="1" applyBorder="1" applyAlignment="1" applyProtection="1">
      <alignment horizontal="center" vertical="center" wrapText="1"/>
    </xf>
    <xf numFmtId="1" fontId="32" fillId="16" borderId="38" xfId="0" applyNumberFormat="1" applyFont="1" applyFill="1" applyBorder="1" applyAlignment="1" applyProtection="1">
      <alignment horizontal="center" vertical="center" wrapText="1"/>
    </xf>
    <xf numFmtId="0" fontId="32" fillId="16" borderId="3" xfId="0" applyFont="1" applyFill="1" applyBorder="1" applyAlignment="1" applyProtection="1">
      <alignment horizontal="center" vertical="center"/>
    </xf>
    <xf numFmtId="1" fontId="32" fillId="16" borderId="3" xfId="0" applyNumberFormat="1" applyFont="1" applyFill="1" applyBorder="1" applyAlignment="1" applyProtection="1">
      <alignment horizontal="center" vertical="center" wrapText="1"/>
    </xf>
    <xf numFmtId="0" fontId="47" fillId="3" borderId="5" xfId="0" applyFont="1" applyFill="1" applyBorder="1" applyAlignment="1" applyProtection="1">
      <alignment horizontal="center" vertical="center"/>
      <protection locked="0"/>
    </xf>
    <xf numFmtId="0" fontId="47" fillId="3" borderId="38" xfId="0" applyFont="1" applyFill="1" applyBorder="1" applyAlignment="1" applyProtection="1">
      <alignment horizontal="center" vertical="center"/>
      <protection locked="0"/>
    </xf>
    <xf numFmtId="0" fontId="48" fillId="0" borderId="5" xfId="0" applyFont="1" applyBorder="1" applyAlignment="1" applyProtection="1">
      <alignment horizontal="center" vertical="center" wrapText="1"/>
      <protection locked="0"/>
    </xf>
    <xf numFmtId="0" fontId="48" fillId="0" borderId="38" xfId="0" applyFont="1" applyBorder="1" applyAlignment="1" applyProtection="1">
      <alignment horizontal="center" vertical="center" wrapText="1"/>
      <protection locked="0"/>
    </xf>
    <xf numFmtId="0" fontId="42" fillId="0" borderId="0" xfId="0" applyFont="1" applyAlignment="1">
      <alignment horizontal="left" vertical="center" wrapText="1"/>
    </xf>
    <xf numFmtId="0" fontId="42" fillId="10" borderId="0" xfId="0" applyFont="1" applyFill="1" applyBorder="1" applyAlignment="1">
      <alignment vertical="center" wrapText="1"/>
    </xf>
    <xf numFmtId="0" fontId="42" fillId="0" borderId="0" xfId="0" applyFont="1" applyBorder="1" applyAlignment="1">
      <alignment horizontal="center" vertical="center" wrapText="1"/>
    </xf>
    <xf numFmtId="0" fontId="42" fillId="0" borderId="0" xfId="0" applyFont="1" applyBorder="1" applyAlignment="1">
      <alignment horizontal="left" vertical="center" wrapText="1"/>
    </xf>
    <xf numFmtId="0" fontId="57" fillId="0" borderId="0" xfId="0" applyFont="1" applyBorder="1" applyAlignment="1">
      <alignment horizontal="left" vertical="center" wrapText="1"/>
    </xf>
    <xf numFmtId="0" fontId="58" fillId="0" borderId="0" xfId="0" applyFont="1" applyBorder="1" applyAlignment="1">
      <alignment horizontal="left" vertical="center" wrapText="1"/>
    </xf>
    <xf numFmtId="0" fontId="29" fillId="10" borderId="0" xfId="0" applyFont="1" applyFill="1" applyBorder="1" applyAlignment="1">
      <alignment vertical="center" wrapText="1"/>
    </xf>
    <xf numFmtId="0" fontId="29" fillId="10" borderId="0" xfId="0" applyFont="1" applyFill="1" applyBorder="1" applyAlignment="1">
      <alignment vertical="top" wrapText="1"/>
    </xf>
    <xf numFmtId="0" fontId="42" fillId="10" borderId="0" xfId="0" applyFont="1" applyFill="1" applyBorder="1" applyAlignment="1">
      <alignment vertical="top" wrapText="1"/>
    </xf>
    <xf numFmtId="0" fontId="42" fillId="0" borderId="0" xfId="0" applyFont="1" applyAlignment="1">
      <alignment wrapText="1"/>
    </xf>
    <xf numFmtId="0" fontId="29" fillId="0" borderId="44" xfId="0" applyFont="1" applyBorder="1" applyAlignment="1">
      <alignment wrapText="1"/>
    </xf>
    <xf numFmtId="0" fontId="29" fillId="0" borderId="45" xfId="0" applyFont="1" applyBorder="1" applyAlignment="1">
      <alignment wrapText="1"/>
    </xf>
    <xf numFmtId="0" fontId="29" fillId="0" borderId="9" xfId="0" applyFont="1" applyBorder="1" applyAlignment="1">
      <alignment wrapText="1"/>
    </xf>
    <xf numFmtId="0" fontId="42" fillId="3" borderId="0" xfId="0" applyFont="1" applyFill="1" applyAlignment="1">
      <alignment wrapText="1"/>
    </xf>
    <xf numFmtId="0" fontId="29" fillId="0" borderId="0" xfId="0" applyFont="1" applyAlignment="1">
      <alignment horizontal="right" vertical="center" wrapText="1"/>
    </xf>
    <xf numFmtId="165" fontId="42" fillId="3" borderId="0" xfId="0" applyNumberFormat="1" applyFont="1" applyFill="1" applyBorder="1" applyAlignment="1">
      <alignment horizontal="left" vertical="center" wrapText="1"/>
    </xf>
    <xf numFmtId="0" fontId="42" fillId="10" borderId="0" xfId="0" applyFont="1" applyFill="1" applyBorder="1" applyAlignment="1">
      <alignment wrapText="1"/>
    </xf>
    <xf numFmtId="0" fontId="42" fillId="0" borderId="0" xfId="0" applyFont="1" applyAlignment="1">
      <alignment vertical="center" wrapText="1"/>
    </xf>
    <xf numFmtId="0" fontId="29" fillId="10" borderId="0" xfId="0" applyFont="1" applyFill="1" applyBorder="1" applyAlignment="1">
      <alignment wrapText="1"/>
    </xf>
    <xf numFmtId="0" fontId="29" fillId="0" borderId="0" xfId="0" applyFont="1" applyAlignment="1">
      <alignment wrapText="1"/>
    </xf>
    <xf numFmtId="0" fontId="47" fillId="3" borderId="47" xfId="0" applyFont="1" applyFill="1" applyBorder="1" applyAlignment="1" applyProtection="1">
      <alignment horizontal="left" vertical="center" wrapText="1"/>
      <protection locked="0"/>
    </xf>
    <xf numFmtId="0" fontId="47" fillId="3" borderId="10" xfId="0" applyFont="1" applyFill="1" applyBorder="1" applyAlignment="1" applyProtection="1">
      <alignment horizontal="left" vertical="center" wrapText="1"/>
      <protection locked="0"/>
    </xf>
    <xf numFmtId="0" fontId="47" fillId="3" borderId="48" xfId="0" applyFont="1" applyFill="1" applyBorder="1" applyAlignment="1" applyProtection="1">
      <alignment horizontal="left" vertical="center" wrapText="1"/>
      <protection locked="0"/>
    </xf>
    <xf numFmtId="0" fontId="47" fillId="3" borderId="16" xfId="0" applyFont="1" applyFill="1" applyBorder="1" applyAlignment="1" applyProtection="1">
      <alignment horizontal="left" vertical="center" wrapText="1"/>
      <protection locked="0"/>
    </xf>
    <xf numFmtId="0" fontId="7" fillId="10" borderId="1" xfId="0" applyFont="1" applyFill="1" applyBorder="1" applyAlignment="1">
      <alignment vertical="center" wrapText="1"/>
    </xf>
    <xf numFmtId="0" fontId="41" fillId="16"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38" fillId="0" borderId="17" xfId="0" applyFont="1" applyBorder="1" applyAlignment="1" applyProtection="1">
      <alignment horizontal="left" vertical="top"/>
    </xf>
    <xf numFmtId="0" fontId="38" fillId="0" borderId="10" xfId="0" applyFont="1" applyBorder="1" applyProtection="1"/>
    <xf numFmtId="0" fontId="38" fillId="0" borderId="11" xfId="0" applyFont="1" applyBorder="1" applyAlignment="1" applyProtection="1">
      <alignment horizontal="left" vertical="top"/>
    </xf>
    <xf numFmtId="0" fontId="38" fillId="0" borderId="13" xfId="0" applyFont="1" applyBorder="1" applyProtection="1"/>
    <xf numFmtId="0" fontId="38" fillId="0" borderId="17" xfId="0" applyFont="1" applyBorder="1" applyAlignment="1" applyProtection="1">
      <alignment horizontal="left" vertical="top" wrapText="1"/>
    </xf>
    <xf numFmtId="14" fontId="41" fillId="0" borderId="10" xfId="0" applyNumberFormat="1" applyFont="1" applyBorder="1" applyAlignment="1">
      <alignment horizontal="left" vertical="top"/>
    </xf>
    <xf numFmtId="0" fontId="55" fillId="0" borderId="49" xfId="0" applyFont="1" applyBorder="1" applyAlignment="1" applyProtection="1">
      <alignment horizontal="center" wrapText="1"/>
      <protection locked="0"/>
    </xf>
    <xf numFmtId="0" fontId="55" fillId="0" borderId="50" xfId="0" applyFont="1" applyBorder="1" applyAlignment="1" applyProtection="1">
      <alignment horizontal="center" wrapText="1"/>
      <protection locked="0"/>
    </xf>
    <xf numFmtId="0" fontId="55" fillId="0" borderId="11" xfId="0" applyFont="1" applyBorder="1" applyAlignment="1" applyProtection="1">
      <alignment horizontal="center" wrapText="1"/>
      <protection locked="0"/>
    </xf>
    <xf numFmtId="0" fontId="55" fillId="0" borderId="14" xfId="0" applyFont="1" applyBorder="1" applyAlignment="1" applyProtection="1">
      <alignment horizontal="center" wrapText="1"/>
      <protection locked="0"/>
    </xf>
    <xf numFmtId="0" fontId="30" fillId="17" borderId="51" xfId="0" applyFont="1" applyFill="1" applyBorder="1" applyAlignment="1">
      <alignment horizontal="center"/>
    </xf>
    <xf numFmtId="0" fontId="30" fillId="17" borderId="52" xfId="0" applyFont="1" applyFill="1" applyBorder="1" applyAlignment="1">
      <alignment horizontal="center"/>
    </xf>
    <xf numFmtId="0" fontId="28" fillId="17" borderId="39" xfId="0" applyFont="1" applyFill="1" applyBorder="1" applyAlignment="1">
      <alignment horizontal="center"/>
    </xf>
    <xf numFmtId="0" fontId="28" fillId="17" borderId="35" xfId="0" applyFont="1" applyFill="1" applyBorder="1" applyAlignment="1">
      <alignment horizontal="center"/>
    </xf>
    <xf numFmtId="0" fontId="41" fillId="16" borderId="3" xfId="0" applyFont="1" applyFill="1" applyBorder="1" applyAlignment="1">
      <alignment horizontal="center" vertical="center" wrapText="1"/>
    </xf>
    <xf numFmtId="0" fontId="59" fillId="0" borderId="0" xfId="0" applyFont="1" applyBorder="1" applyAlignment="1">
      <alignment vertical="center" wrapText="1"/>
    </xf>
    <xf numFmtId="0" fontId="59" fillId="0" borderId="45" xfId="0" applyFont="1" applyBorder="1" applyAlignment="1">
      <alignment vertical="center" wrapText="1"/>
    </xf>
    <xf numFmtId="0" fontId="59" fillId="0" borderId="2" xfId="0" applyFont="1" applyBorder="1" applyAlignment="1">
      <alignment vertical="center" wrapText="1"/>
    </xf>
    <xf numFmtId="0" fontId="59" fillId="0" borderId="9" xfId="0" applyFont="1" applyBorder="1" applyAlignment="1">
      <alignment vertical="center" wrapText="1"/>
    </xf>
    <xf numFmtId="0" fontId="41" fillId="0" borderId="9" xfId="0" applyFont="1" applyBorder="1" applyAlignment="1">
      <alignment horizontal="left" vertical="center" wrapText="1"/>
    </xf>
    <xf numFmtId="0" fontId="59" fillId="0" borderId="24" xfId="0" applyFont="1" applyBorder="1" applyAlignment="1">
      <alignment vertical="center" wrapText="1"/>
    </xf>
    <xf numFmtId="4" fontId="59" fillId="0" borderId="20" xfId="0" applyNumberFormat="1" applyFont="1" applyBorder="1" applyAlignment="1">
      <alignment vertical="center" wrapText="1"/>
    </xf>
    <xf numFmtId="0" fontId="56" fillId="0" borderId="5" xfId="0" applyFont="1" applyBorder="1" applyAlignment="1" applyProtection="1">
      <alignment horizontal="center" wrapText="1"/>
      <protection locked="0"/>
    </xf>
    <xf numFmtId="0" fontId="35" fillId="16" borderId="6" xfId="0" applyFont="1" applyFill="1" applyBorder="1" applyAlignment="1">
      <alignment horizontal="center" vertical="center" wrapText="1"/>
    </xf>
    <xf numFmtId="0" fontId="36" fillId="0" borderId="35" xfId="0" applyFont="1" applyBorder="1" applyAlignment="1" applyProtection="1">
      <alignment horizontal="center" vertical="top" wrapText="1"/>
      <protection locked="0"/>
    </xf>
    <xf numFmtId="0" fontId="53" fillId="3" borderId="1" xfId="0" applyFont="1" applyFill="1" applyBorder="1" applyAlignment="1" applyProtection="1">
      <alignment horizontal="left" vertical="center" wrapText="1"/>
      <protection locked="0"/>
    </xf>
    <xf numFmtId="0" fontId="32" fillId="16" borderId="16" xfId="0" applyFont="1" applyFill="1" applyBorder="1" applyAlignment="1" applyProtection="1">
      <alignment horizontal="center" vertical="center"/>
    </xf>
    <xf numFmtId="0" fontId="32" fillId="16" borderId="10" xfId="0" applyFont="1" applyFill="1" applyBorder="1" applyAlignment="1" applyProtection="1">
      <alignment horizontal="center" vertical="center"/>
    </xf>
    <xf numFmtId="0" fontId="32" fillId="16" borderId="47" xfId="0" applyFont="1" applyFill="1" applyBorder="1" applyAlignment="1" applyProtection="1">
      <alignment horizontal="center" vertical="center"/>
    </xf>
    <xf numFmtId="0" fontId="32" fillId="16" borderId="48" xfId="0" applyFont="1" applyFill="1" applyBorder="1" applyAlignment="1" applyProtection="1">
      <alignment horizontal="center" vertical="center"/>
    </xf>
    <xf numFmtId="0" fontId="59" fillId="0" borderId="45" xfId="0" applyFont="1" applyBorder="1" applyAlignment="1">
      <alignment horizontal="left" vertical="center" wrapText="1"/>
    </xf>
    <xf numFmtId="0" fontId="59" fillId="0" borderId="22" xfId="0" applyFont="1" applyBorder="1" applyAlignment="1">
      <alignment vertical="center" wrapText="1"/>
    </xf>
    <xf numFmtId="0" fontId="41" fillId="16" borderId="3" xfId="0" applyFont="1" applyFill="1" applyBorder="1" applyAlignment="1">
      <alignment horizontal="center" vertical="center" wrapText="1"/>
    </xf>
    <xf numFmtId="0" fontId="29" fillId="17" borderId="44" xfId="0" applyFont="1" applyFill="1" applyBorder="1" applyAlignment="1">
      <alignment horizontal="left" vertical="center" wrapText="1"/>
    </xf>
    <xf numFmtId="0" fontId="59" fillId="10" borderId="45" xfId="0" applyFont="1" applyFill="1" applyBorder="1" applyAlignment="1">
      <alignment vertical="center" wrapText="1"/>
    </xf>
    <xf numFmtId="0" fontId="59" fillId="0" borderId="7" xfId="0" applyFont="1" applyBorder="1" applyAlignment="1">
      <alignment horizontal="left" vertical="center" wrapText="1"/>
    </xf>
    <xf numFmtId="0" fontId="59" fillId="10" borderId="22" xfId="0" applyFont="1" applyFill="1" applyBorder="1" applyAlignment="1">
      <alignment vertical="center" wrapText="1"/>
    </xf>
    <xf numFmtId="0" fontId="59" fillId="10" borderId="19" xfId="0" applyFont="1" applyFill="1" applyBorder="1" applyAlignment="1">
      <alignment vertical="center" wrapText="1"/>
    </xf>
    <xf numFmtId="0" fontId="41" fillId="0" borderId="0" xfId="0" applyFont="1" applyBorder="1" applyAlignment="1">
      <alignment vertical="center"/>
    </xf>
    <xf numFmtId="0" fontId="59" fillId="0" borderId="20" xfId="0" applyFont="1" applyBorder="1" applyAlignment="1">
      <alignment vertical="center" wrapText="1"/>
    </xf>
    <xf numFmtId="0" fontId="41" fillId="0" borderId="2" xfId="0" applyFont="1" applyBorder="1" applyAlignment="1">
      <alignment vertical="center"/>
    </xf>
    <xf numFmtId="0" fontId="29" fillId="10" borderId="44" xfId="0" applyFont="1" applyFill="1" applyBorder="1" applyAlignment="1">
      <alignment horizontal="center" vertical="center" wrapText="1"/>
    </xf>
    <xf numFmtId="0" fontId="32" fillId="0" borderId="20" xfId="0" applyFont="1" applyBorder="1" applyAlignment="1">
      <alignment horizontal="center" vertical="top" wrapText="1"/>
    </xf>
    <xf numFmtId="0" fontId="52" fillId="0" borderId="5" xfId="0" applyFont="1" applyBorder="1" applyAlignment="1" applyProtection="1">
      <alignment horizontal="center" vertical="center" wrapText="1"/>
      <protection locked="0"/>
    </xf>
    <xf numFmtId="0" fontId="53" fillId="3" borderId="5" xfId="0" applyFont="1" applyFill="1" applyBorder="1" applyAlignment="1" applyProtection="1">
      <alignment horizontal="center" vertical="center"/>
      <protection locked="0"/>
    </xf>
    <xf numFmtId="0" fontId="53" fillId="10" borderId="1" xfId="0" applyFont="1" applyFill="1" applyBorder="1" applyAlignment="1" applyProtection="1">
      <alignment horizontal="left" vertical="center" wrapText="1"/>
      <protection locked="0"/>
    </xf>
    <xf numFmtId="0" fontId="51" fillId="10" borderId="1" xfId="0" applyFont="1" applyFill="1" applyBorder="1" applyAlignment="1" applyProtection="1">
      <alignment horizontal="center" vertical="center"/>
      <protection locked="0"/>
    </xf>
    <xf numFmtId="0" fontId="52" fillId="10" borderId="1" xfId="0" applyFont="1" applyFill="1" applyBorder="1" applyAlignment="1" applyProtection="1">
      <alignment horizontal="center" vertical="center" wrapText="1"/>
      <protection locked="0"/>
    </xf>
    <xf numFmtId="0" fontId="56" fillId="0" borderId="49" xfId="0" applyFont="1" applyBorder="1" applyAlignment="1" applyProtection="1">
      <alignment horizontal="center" wrapText="1"/>
      <protection locked="0"/>
    </xf>
    <xf numFmtId="0" fontId="56" fillId="0" borderId="50" xfId="0" applyFont="1" applyBorder="1" applyAlignment="1" applyProtection="1">
      <alignment horizontal="center" wrapText="1"/>
      <protection locked="0"/>
    </xf>
    <xf numFmtId="0" fontId="56" fillId="0" borderId="11" xfId="0" applyFont="1" applyBorder="1" applyAlignment="1" applyProtection="1">
      <alignment horizontal="center" wrapText="1"/>
      <protection locked="0"/>
    </xf>
    <xf numFmtId="0" fontId="56" fillId="0" borderId="14" xfId="0" applyFont="1" applyBorder="1" applyAlignment="1" applyProtection="1">
      <alignment horizontal="center" wrapText="1"/>
      <protection locked="0"/>
    </xf>
    <xf numFmtId="0" fontId="28" fillId="17" borderId="41" xfId="0" applyFont="1" applyFill="1" applyBorder="1" applyAlignment="1">
      <alignment horizontal="center"/>
    </xf>
    <xf numFmtId="0" fontId="32" fillId="16" borderId="45"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41" fillId="16" borderId="3"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60" fillId="0" borderId="45" xfId="1" applyFont="1" applyBorder="1" applyAlignment="1">
      <alignment vertical="center" wrapText="1"/>
    </xf>
    <xf numFmtId="0" fontId="60" fillId="0" borderId="45" xfId="1" applyFont="1" applyBorder="1" applyAlignment="1">
      <alignment horizontal="left" vertical="center" wrapText="1"/>
    </xf>
    <xf numFmtId="0" fontId="60" fillId="10" borderId="44" xfId="1" applyFont="1" applyFill="1" applyBorder="1" applyAlignment="1">
      <alignment vertical="center" wrapText="1"/>
    </xf>
    <xf numFmtId="0" fontId="60" fillId="10" borderId="53" xfId="1" applyFont="1" applyFill="1" applyBorder="1" applyAlignment="1">
      <alignment vertical="center" wrapText="1"/>
    </xf>
    <xf numFmtId="0" fontId="42" fillId="10" borderId="41" xfId="1" applyFont="1" applyFill="1" applyBorder="1" applyAlignment="1">
      <alignment vertical="center" wrapText="1"/>
    </xf>
    <xf numFmtId="0" fontId="60" fillId="0" borderId="41" xfId="1" applyFont="1" applyBorder="1" applyAlignment="1">
      <alignment vertical="center" wrapText="1"/>
    </xf>
    <xf numFmtId="0" fontId="60" fillId="0" borderId="45" xfId="1" applyFont="1" applyBorder="1" applyAlignment="1">
      <alignment vertical="center" wrapText="1"/>
    </xf>
    <xf numFmtId="0" fontId="60" fillId="10" borderId="22" xfId="1" applyFont="1" applyFill="1" applyBorder="1" applyAlignment="1">
      <alignment vertical="center" wrapText="1"/>
    </xf>
    <xf numFmtId="0" fontId="60" fillId="10" borderId="19" xfId="1" applyFont="1" applyFill="1" applyBorder="1" applyAlignment="1">
      <alignment vertical="center" wrapText="1"/>
    </xf>
    <xf numFmtId="0" fontId="60" fillId="10" borderId="22" xfId="1" applyFont="1" applyFill="1" applyBorder="1" applyAlignment="1">
      <alignment horizontal="left" vertical="center" wrapText="1"/>
    </xf>
    <xf numFmtId="0" fontId="42" fillId="0" borderId="44" xfId="1" applyFont="1" applyBorder="1" applyAlignment="1">
      <alignment vertical="center" wrapText="1"/>
    </xf>
    <xf numFmtId="0" fontId="42" fillId="10" borderId="45" xfId="1" applyFont="1" applyFill="1" applyBorder="1" applyAlignment="1">
      <alignment vertical="center" wrapText="1"/>
    </xf>
    <xf numFmtId="0" fontId="42" fillId="0" borderId="45" xfId="1" applyFont="1" applyBorder="1" applyAlignment="1">
      <alignment vertical="center" wrapText="1"/>
    </xf>
    <xf numFmtId="0" fontId="59" fillId="10" borderId="8" xfId="0" applyFont="1" applyFill="1" applyBorder="1" applyAlignment="1">
      <alignment vertical="center" wrapText="1"/>
    </xf>
    <xf numFmtId="0" fontId="41" fillId="0" borderId="9" xfId="0" applyFont="1" applyBorder="1" applyAlignment="1">
      <alignment vertical="center"/>
    </xf>
    <xf numFmtId="0" fontId="60" fillId="0" borderId="45" xfId="1" applyFont="1" applyBorder="1" applyAlignment="1">
      <alignment vertical="center" wrapText="1"/>
    </xf>
    <xf numFmtId="0" fontId="60" fillId="0" borderId="44" xfId="1" applyFont="1" applyBorder="1" applyAlignment="1">
      <alignment vertical="center" wrapText="1"/>
    </xf>
    <xf numFmtId="0" fontId="42" fillId="10" borderId="22" xfId="1" applyFont="1" applyFill="1" applyBorder="1" applyAlignment="1">
      <alignment horizontal="left" vertical="center" wrapText="1"/>
    </xf>
    <xf numFmtId="0" fontId="60" fillId="10" borderId="19" xfId="1" applyFont="1" applyFill="1" applyBorder="1" applyAlignment="1">
      <alignment vertical="center" wrapText="1"/>
    </xf>
    <xf numFmtId="0" fontId="60" fillId="10" borderId="22" xfId="1" applyFont="1" applyFill="1" applyBorder="1" applyAlignment="1">
      <alignment vertical="center" wrapText="1"/>
    </xf>
    <xf numFmtId="0" fontId="60" fillId="10" borderId="22" xfId="1" applyFont="1" applyFill="1" applyBorder="1" applyAlignment="1">
      <alignment horizontal="left" vertical="center" wrapText="1"/>
    </xf>
    <xf numFmtId="0" fontId="60" fillId="0" borderId="45" xfId="1" applyFont="1" applyBorder="1" applyAlignment="1">
      <alignment horizontal="left" vertical="center" wrapText="1"/>
    </xf>
    <xf numFmtId="0" fontId="60" fillId="0" borderId="44" xfId="1" applyFont="1" applyBorder="1" applyAlignment="1">
      <alignment vertical="center" wrapText="1"/>
    </xf>
    <xf numFmtId="0" fontId="60" fillId="10" borderId="45" xfId="1" applyFont="1" applyFill="1" applyBorder="1" applyAlignment="1">
      <alignment vertical="center" wrapText="1"/>
    </xf>
    <xf numFmtId="0" fontId="60" fillId="10" borderId="22" xfId="1" applyFont="1" applyFill="1" applyBorder="1" applyAlignment="1">
      <alignment vertical="center" wrapText="1"/>
    </xf>
    <xf numFmtId="4" fontId="60" fillId="10" borderId="53" xfId="1" applyNumberFormat="1" applyFont="1" applyFill="1" applyBorder="1" applyAlignment="1">
      <alignment vertical="center" wrapText="1"/>
    </xf>
    <xf numFmtId="4" fontId="60" fillId="10" borderId="22" xfId="1" applyNumberFormat="1" applyFont="1" applyFill="1" applyBorder="1" applyAlignment="1">
      <alignment vertical="center" wrapText="1"/>
    </xf>
    <xf numFmtId="0" fontId="60" fillId="0" borderId="45" xfId="1" applyFont="1" applyBorder="1" applyAlignment="1">
      <alignment vertical="center" wrapText="1"/>
    </xf>
    <xf numFmtId="0" fontId="42" fillId="10" borderId="22" xfId="1" applyFont="1" applyFill="1" applyBorder="1" applyAlignment="1">
      <alignment horizontal="left" vertical="center" wrapText="1"/>
    </xf>
    <xf numFmtId="0" fontId="42" fillId="0" borderId="19" xfId="1" applyFont="1" applyBorder="1" applyAlignment="1">
      <alignment vertical="center"/>
    </xf>
    <xf numFmtId="0" fontId="60" fillId="0" borderId="45" xfId="1" applyFont="1" applyBorder="1" applyAlignment="1">
      <alignment vertical="center" wrapText="1"/>
    </xf>
    <xf numFmtId="0" fontId="42" fillId="10" borderId="22" xfId="1" applyFont="1" applyFill="1" applyBorder="1" applyAlignment="1">
      <alignment horizontal="left" vertical="center" wrapText="1"/>
    </xf>
    <xf numFmtId="0" fontId="38" fillId="10" borderId="51" xfId="0" applyFont="1" applyFill="1" applyBorder="1" applyAlignment="1">
      <alignment horizontal="center" vertical="center"/>
    </xf>
    <xf numFmtId="0" fontId="38" fillId="10" borderId="54" xfId="0" applyFont="1" applyFill="1" applyBorder="1" applyAlignment="1">
      <alignment horizontal="center" vertical="center"/>
    </xf>
    <xf numFmtId="0" fontId="38" fillId="10" borderId="52" xfId="0" applyFont="1" applyFill="1" applyBorder="1" applyAlignment="1">
      <alignment horizontal="center" vertical="center" wrapText="1"/>
    </xf>
    <xf numFmtId="0" fontId="38" fillId="0" borderId="0" xfId="0" applyFont="1" applyAlignment="1">
      <alignment horizontal="center" vertical="center"/>
    </xf>
    <xf numFmtId="14" fontId="38" fillId="3" borderId="3" xfId="0" applyNumberFormat="1" applyFont="1" applyFill="1" applyBorder="1" applyAlignment="1">
      <alignment horizontal="center" vertical="center"/>
    </xf>
    <xf numFmtId="0" fontId="38" fillId="10" borderId="0" xfId="0" applyFont="1" applyFill="1" applyBorder="1" applyAlignment="1">
      <alignment horizontal="center" vertical="center"/>
    </xf>
    <xf numFmtId="0" fontId="32" fillId="0" borderId="44" xfId="0" applyFont="1" applyBorder="1" applyAlignment="1">
      <alignment horizontal="center" vertical="center" wrapText="1"/>
    </xf>
    <xf numFmtId="0" fontId="61" fillId="10" borderId="32" xfId="0" applyFont="1" applyFill="1" applyBorder="1" applyAlignment="1">
      <alignment horizontal="left" vertical="center" wrapText="1"/>
    </xf>
    <xf numFmtId="0" fontId="56" fillId="0" borderId="43" xfId="1" applyFont="1" applyBorder="1" applyAlignment="1" applyProtection="1">
      <alignment horizontal="center" wrapText="1"/>
      <protection locked="0"/>
    </xf>
    <xf numFmtId="0" fontId="56" fillId="0" borderId="38" xfId="1" applyFont="1" applyBorder="1" applyAlignment="1" applyProtection="1">
      <alignment horizontal="center" wrapText="1"/>
      <protection locked="0"/>
    </xf>
    <xf numFmtId="0" fontId="55" fillId="0" borderId="38" xfId="1" applyFont="1" applyBorder="1" applyAlignment="1" applyProtection="1">
      <alignment horizontal="center" wrapText="1"/>
      <protection locked="0"/>
    </xf>
    <xf numFmtId="0" fontId="55" fillId="0" borderId="26" xfId="1" applyFont="1" applyBorder="1" applyAlignment="1" applyProtection="1">
      <alignment horizontal="center" wrapText="1"/>
      <protection locked="0"/>
    </xf>
    <xf numFmtId="0" fontId="56" fillId="0" borderId="31" xfId="1" applyFont="1" applyBorder="1" applyAlignment="1" applyProtection="1">
      <alignment horizontal="center" wrapText="1"/>
      <protection locked="0"/>
    </xf>
    <xf numFmtId="0" fontId="56" fillId="0" borderId="26" xfId="1" applyFont="1" applyBorder="1" applyAlignment="1" applyProtection="1">
      <alignment horizontal="center" wrapText="1"/>
      <protection locked="0"/>
    </xf>
    <xf numFmtId="0" fontId="56" fillId="0" borderId="3" xfId="1" applyFont="1" applyBorder="1" applyAlignment="1" applyProtection="1">
      <alignment horizontal="center" wrapText="1"/>
      <protection locked="0"/>
    </xf>
    <xf numFmtId="0" fontId="32" fillId="17" borderId="55" xfId="0" applyFont="1" applyFill="1" applyBorder="1" applyAlignment="1">
      <alignment horizontal="center" vertical="center" wrapText="1"/>
    </xf>
    <xf numFmtId="0" fontId="32" fillId="17" borderId="56" xfId="0" applyFont="1" applyFill="1" applyBorder="1" applyAlignment="1">
      <alignment horizontal="center" vertical="center" wrapText="1"/>
    </xf>
    <xf numFmtId="0" fontId="32" fillId="17" borderId="57" xfId="0" applyFont="1" applyFill="1" applyBorder="1" applyAlignment="1">
      <alignment horizontal="center" vertical="center" wrapText="1"/>
    </xf>
    <xf numFmtId="0" fontId="62" fillId="10" borderId="58" xfId="1" applyFont="1" applyFill="1" applyBorder="1" applyAlignment="1">
      <alignment horizontal="center" vertical="center" wrapText="1"/>
    </xf>
    <xf numFmtId="0" fontId="62" fillId="10" borderId="32" xfId="1" applyFont="1" applyFill="1" applyBorder="1" applyAlignment="1">
      <alignment horizontal="center" vertical="center" wrapText="1"/>
    </xf>
    <xf numFmtId="0" fontId="62" fillId="0" borderId="32" xfId="1" applyFont="1" applyFill="1" applyBorder="1" applyAlignment="1">
      <alignment horizontal="center" vertical="center" wrapText="1"/>
    </xf>
    <xf numFmtId="0" fontId="38" fillId="0" borderId="32" xfId="0" applyFont="1" applyBorder="1" applyAlignment="1">
      <alignment horizontal="center" vertical="center"/>
    </xf>
    <xf numFmtId="0" fontId="7" fillId="0" borderId="30" xfId="1"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17"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7" fillId="10" borderId="17" xfId="1" applyFont="1" applyFill="1" applyBorder="1" applyAlignment="1">
      <alignment horizontal="left" vertical="center" wrapText="1"/>
    </xf>
    <xf numFmtId="0" fontId="7" fillId="10" borderId="59" xfId="1" applyFont="1" applyFill="1" applyBorder="1" applyAlignment="1">
      <alignment horizontal="left" vertical="center" wrapText="1"/>
    </xf>
    <xf numFmtId="0" fontId="7" fillId="10" borderId="10" xfId="1" applyFont="1" applyFill="1" applyBorder="1" applyAlignment="1">
      <alignment horizontal="left" vertical="center" wrapText="1"/>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1" fillId="17" borderId="9" xfId="0" applyFont="1" applyFill="1" applyBorder="1" applyAlignment="1">
      <alignment horizontal="center" vertical="center" wrapText="1"/>
    </xf>
    <xf numFmtId="0" fontId="31" fillId="17" borderId="45" xfId="0" applyFont="1" applyFill="1" applyBorder="1" applyAlignment="1">
      <alignment horizontal="center" vertical="center" wrapText="1"/>
    </xf>
    <xf numFmtId="0" fontId="7" fillId="10" borderId="1" xfId="1" applyFont="1" applyFill="1" applyBorder="1" applyAlignment="1">
      <alignment horizontal="left" vertical="center" wrapText="1"/>
    </xf>
    <xf numFmtId="0" fontId="30" fillId="16" borderId="1" xfId="0" applyFont="1" applyFill="1" applyBorder="1" applyAlignment="1">
      <alignment horizontal="center" vertical="center" wrapText="1"/>
    </xf>
    <xf numFmtId="0" fontId="31" fillId="17" borderId="5"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7" fillId="0" borderId="1" xfId="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Border="1" applyAlignment="1">
      <alignment horizontal="left" vertical="center" wrapText="1"/>
    </xf>
    <xf numFmtId="0" fontId="7" fillId="0" borderId="59" xfId="0" applyFont="1" applyBorder="1" applyAlignment="1">
      <alignment horizontal="left" vertical="center" wrapText="1"/>
    </xf>
    <xf numFmtId="0" fontId="7" fillId="0" borderId="10" xfId="0" applyFont="1" applyBorder="1" applyAlignment="1">
      <alignment horizontal="left" vertical="center" wrapText="1"/>
    </xf>
    <xf numFmtId="0" fontId="30" fillId="17" borderId="60" xfId="0" applyFont="1" applyFill="1" applyBorder="1" applyAlignment="1">
      <alignment horizontal="center"/>
    </xf>
    <xf numFmtId="0" fontId="28" fillId="17" borderId="34" xfId="0" applyFont="1" applyFill="1" applyBorder="1" applyAlignment="1">
      <alignment horizontal="center"/>
    </xf>
    <xf numFmtId="0" fontId="30" fillId="17" borderId="61" xfId="0" applyFont="1" applyFill="1" applyBorder="1" applyAlignment="1">
      <alignment horizontal="center"/>
    </xf>
    <xf numFmtId="0" fontId="31" fillId="17" borderId="1" xfId="0" applyFont="1" applyFill="1" applyBorder="1" applyAlignment="1">
      <alignment horizontal="center" wrapText="1"/>
    </xf>
    <xf numFmtId="0" fontId="55" fillId="0" borderId="1" xfId="0" applyFont="1" applyBorder="1" applyAlignment="1" applyProtection="1">
      <alignment horizontal="center" wrapText="1"/>
      <protection locked="0"/>
    </xf>
    <xf numFmtId="0" fontId="28" fillId="17" borderId="1" xfId="0" applyFont="1" applyFill="1" applyBorder="1" applyAlignment="1">
      <alignment horizontal="center"/>
    </xf>
    <xf numFmtId="0" fontId="30" fillId="17" borderId="1" xfId="0" applyFont="1" applyFill="1" applyBorder="1" applyAlignment="1">
      <alignment horizontal="center"/>
    </xf>
    <xf numFmtId="0" fontId="57" fillId="0" borderId="0" xfId="0" applyFont="1" applyAlignment="1">
      <alignment horizontal="center" wrapText="1"/>
    </xf>
    <xf numFmtId="0" fontId="29" fillId="17" borderId="9" xfId="0" applyFont="1" applyFill="1" applyBorder="1" applyAlignment="1">
      <alignment horizontal="center" vertical="center" wrapText="1"/>
    </xf>
    <xf numFmtId="0" fontId="30" fillId="10" borderId="43" xfId="0" applyFont="1" applyFill="1" applyBorder="1" applyAlignment="1">
      <alignment horizontal="left" vertical="center"/>
    </xf>
    <xf numFmtId="0" fontId="30" fillId="10" borderId="30" xfId="0" applyFont="1" applyFill="1" applyBorder="1" applyAlignment="1">
      <alignment horizontal="left" vertical="center"/>
    </xf>
    <xf numFmtId="0" fontId="30" fillId="10" borderId="31" xfId="0" applyFont="1" applyFill="1" applyBorder="1" applyAlignment="1">
      <alignment vertical="center" wrapText="1"/>
    </xf>
    <xf numFmtId="0" fontId="42" fillId="0" borderId="58" xfId="0" applyFont="1" applyBorder="1" applyAlignment="1">
      <alignment horizontal="center" vertical="center" wrapText="1"/>
    </xf>
    <xf numFmtId="49" fontId="42" fillId="0" borderId="32" xfId="0" applyNumberFormat="1" applyFont="1" applyBorder="1" applyAlignment="1">
      <alignment horizontal="center" vertical="center" wrapText="1"/>
    </xf>
    <xf numFmtId="14" fontId="42" fillId="0" borderId="33" xfId="0" applyNumberFormat="1" applyFont="1" applyBorder="1" applyAlignment="1">
      <alignment horizontal="center" vertical="center" wrapText="1"/>
    </xf>
    <xf numFmtId="0" fontId="7" fillId="0" borderId="17" xfId="1" applyFont="1" applyBorder="1" applyAlignment="1">
      <alignment horizontal="center" vertical="center" wrapText="1"/>
    </xf>
    <xf numFmtId="0" fontId="7" fillId="10" borderId="49" xfId="1" applyFont="1" applyFill="1" applyBorder="1" applyAlignment="1">
      <alignment horizontal="left" vertical="center" wrapText="1"/>
    </xf>
    <xf numFmtId="0" fontId="7" fillId="10" borderId="17" xfId="1" applyFont="1" applyFill="1" applyBorder="1" applyAlignment="1">
      <alignment horizontal="left" vertical="center" wrapText="1"/>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42" fillId="0" borderId="39"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32" fillId="16" borderId="45" xfId="0" applyFont="1" applyFill="1" applyBorder="1" applyAlignment="1" applyProtection="1">
      <alignment horizontal="center" vertical="center" wrapText="1"/>
    </xf>
    <xf numFmtId="0" fontId="32" fillId="16" borderId="9"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2"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41" fillId="16" borderId="4" xfId="0" applyFont="1" applyFill="1" applyBorder="1" applyAlignment="1">
      <alignment horizontal="center" vertical="center" wrapText="1"/>
    </xf>
    <xf numFmtId="0" fontId="41" fillId="16" borderId="5"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16" borderId="3" xfId="0" applyFont="1" applyFill="1" applyBorder="1" applyAlignment="1">
      <alignment horizontal="center" vertical="center" wrapText="1"/>
    </xf>
    <xf numFmtId="0" fontId="56" fillId="21" borderId="38" xfId="1" applyFont="1" applyFill="1" applyBorder="1" applyAlignment="1" applyProtection="1">
      <alignment horizontal="center" wrapText="1"/>
      <protection locked="0"/>
    </xf>
    <xf numFmtId="0" fontId="56" fillId="21" borderId="26" xfId="1" applyFont="1" applyFill="1" applyBorder="1" applyAlignment="1" applyProtection="1">
      <alignment horizontal="center" wrapText="1"/>
      <protection locked="0"/>
    </xf>
    <xf numFmtId="0" fontId="56" fillId="21" borderId="3" xfId="1" applyFont="1" applyFill="1" applyBorder="1" applyAlignment="1" applyProtection="1">
      <alignment horizontal="center" wrapText="1"/>
      <protection locked="0"/>
    </xf>
    <xf numFmtId="0" fontId="55" fillId="21" borderId="38" xfId="1" applyFont="1" applyFill="1" applyBorder="1" applyAlignment="1" applyProtection="1">
      <alignment horizontal="center" wrapText="1"/>
      <protection locked="0"/>
    </xf>
    <xf numFmtId="0" fontId="55" fillId="21" borderId="26" xfId="1" applyFont="1" applyFill="1" applyBorder="1" applyAlignment="1" applyProtection="1">
      <alignment horizontal="center" wrapText="1"/>
      <protection locked="0"/>
    </xf>
    <xf numFmtId="0" fontId="56" fillId="21" borderId="43" xfId="1" applyFont="1" applyFill="1" applyBorder="1" applyAlignment="1" applyProtection="1">
      <alignment horizontal="center" wrapText="1"/>
      <protection locked="0"/>
    </xf>
    <xf numFmtId="0" fontId="56" fillId="21" borderId="31" xfId="1" applyFont="1" applyFill="1" applyBorder="1" applyAlignment="1" applyProtection="1">
      <alignment horizontal="center" wrapText="1"/>
      <protection locked="0"/>
    </xf>
    <xf numFmtId="0" fontId="55" fillId="21" borderId="43" xfId="0" applyFont="1" applyFill="1" applyBorder="1" applyAlignment="1" applyProtection="1">
      <alignment horizontal="center" wrapText="1"/>
      <protection locked="0"/>
    </xf>
    <xf numFmtId="0" fontId="55" fillId="21" borderId="31" xfId="0" applyFont="1" applyFill="1" applyBorder="1" applyAlignment="1" applyProtection="1">
      <alignment horizontal="center" wrapText="1"/>
      <protection locked="0"/>
    </xf>
    <xf numFmtId="0" fontId="55" fillId="21" borderId="42" xfId="0" applyFont="1" applyFill="1" applyBorder="1" applyAlignment="1" applyProtection="1">
      <alignment horizontal="center" wrapText="1"/>
      <protection locked="0"/>
    </xf>
    <xf numFmtId="0" fontId="56" fillId="22" borderId="38" xfId="1" applyFont="1" applyFill="1" applyBorder="1" applyAlignment="1" applyProtection="1">
      <alignment horizontal="center" wrapText="1"/>
      <protection locked="0"/>
    </xf>
    <xf numFmtId="0" fontId="56" fillId="22" borderId="26" xfId="1" applyFont="1" applyFill="1" applyBorder="1" applyAlignment="1" applyProtection="1">
      <alignment horizontal="center" wrapText="1"/>
      <protection locked="0"/>
    </xf>
    <xf numFmtId="0" fontId="56" fillId="22" borderId="3" xfId="1" applyFont="1" applyFill="1" applyBorder="1" applyAlignment="1" applyProtection="1">
      <alignment horizontal="center" wrapText="1"/>
      <protection locked="0"/>
    </xf>
    <xf numFmtId="0" fontId="55" fillId="22" borderId="38" xfId="1" applyFont="1" applyFill="1" applyBorder="1" applyAlignment="1" applyProtection="1">
      <alignment horizontal="center" wrapText="1"/>
      <protection locked="0"/>
    </xf>
    <xf numFmtId="0" fontId="55" fillId="22" borderId="26" xfId="1" applyFont="1" applyFill="1" applyBorder="1" applyAlignment="1" applyProtection="1">
      <alignment horizontal="center" wrapText="1"/>
      <protection locked="0"/>
    </xf>
    <xf numFmtId="0" fontId="55" fillId="22" borderId="38" xfId="0" applyFont="1" applyFill="1" applyBorder="1" applyAlignment="1" applyProtection="1">
      <alignment horizontal="center" wrapText="1"/>
      <protection locked="0"/>
    </xf>
    <xf numFmtId="0" fontId="55" fillId="22" borderId="26" xfId="0" applyFont="1" applyFill="1" applyBorder="1" applyAlignment="1" applyProtection="1">
      <alignment horizontal="center" wrapText="1"/>
      <protection locked="0"/>
    </xf>
    <xf numFmtId="0" fontId="55" fillId="22" borderId="3" xfId="0" applyFont="1" applyFill="1" applyBorder="1" applyAlignment="1" applyProtection="1">
      <alignment horizontal="center" wrapText="1"/>
      <protection locked="0"/>
    </xf>
    <xf numFmtId="0" fontId="42" fillId="0" borderId="46" xfId="0" applyFont="1" applyBorder="1" applyAlignment="1">
      <alignment horizontal="left" vertical="center" wrapText="1"/>
    </xf>
    <xf numFmtId="0" fontId="42" fillId="0" borderId="35" xfId="0" applyFont="1" applyBorder="1" applyAlignment="1" applyProtection="1">
      <alignment horizontal="left" vertical="center" wrapText="1"/>
      <protection locked="0"/>
    </xf>
    <xf numFmtId="0" fontId="38" fillId="7" borderId="9" xfId="0" applyFont="1" applyFill="1" applyBorder="1" applyAlignment="1" applyProtection="1">
      <alignment horizontal="center" vertical="center" wrapText="1"/>
    </xf>
    <xf numFmtId="0" fontId="53" fillId="3" borderId="1" xfId="0" applyFont="1" applyFill="1" applyBorder="1" applyAlignment="1" applyProtection="1">
      <alignment horizontal="center" vertical="center" wrapText="1"/>
      <protection locked="0"/>
    </xf>
    <xf numFmtId="0" fontId="30" fillId="10"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30" fillId="9" borderId="1" xfId="0" applyFont="1" applyFill="1" applyBorder="1" applyAlignment="1">
      <alignment horizontal="center" vertical="center" wrapText="1"/>
    </xf>
    <xf numFmtId="0" fontId="0" fillId="0" borderId="0" xfId="0" applyAlignment="1">
      <alignment horizontal="center" vertical="center"/>
    </xf>
    <xf numFmtId="0" fontId="59" fillId="0" borderId="22"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21" xfId="0" applyFont="1" applyBorder="1" applyAlignment="1">
      <alignment horizontal="center" vertical="center" wrapText="1"/>
    </xf>
    <xf numFmtId="0" fontId="42" fillId="10" borderId="19" xfId="1" applyFont="1" applyFill="1" applyBorder="1" applyAlignment="1">
      <alignment horizontal="center" vertical="center" wrapText="1"/>
    </xf>
    <xf numFmtId="0" fontId="42" fillId="10" borderId="21" xfId="1" applyFont="1" applyFill="1" applyBorder="1" applyAlignment="1">
      <alignment horizontal="center" vertical="center" wrapText="1"/>
    </xf>
    <xf numFmtId="4" fontId="60" fillId="0" borderId="22" xfId="1" applyNumberFormat="1" applyFont="1" applyBorder="1" applyAlignment="1">
      <alignment horizontal="center" vertical="center" wrapText="1"/>
    </xf>
    <xf numFmtId="4" fontId="60" fillId="0" borderId="7" xfId="1" applyNumberFormat="1" applyFont="1" applyBorder="1" applyAlignment="1">
      <alignment horizontal="center" vertical="center" wrapText="1"/>
    </xf>
    <xf numFmtId="0" fontId="42" fillId="10" borderId="22" xfId="1" applyFont="1" applyFill="1" applyBorder="1" applyAlignment="1">
      <alignment horizontal="center" vertical="center" wrapText="1"/>
    </xf>
    <xf numFmtId="0" fontId="42" fillId="10" borderId="7" xfId="1" applyFont="1" applyFill="1" applyBorder="1" applyAlignment="1">
      <alignment horizontal="center" vertical="center" wrapText="1"/>
    </xf>
    <xf numFmtId="0" fontId="42" fillId="0" borderId="22" xfId="1" applyFont="1" applyBorder="1" applyAlignment="1">
      <alignment horizontal="center" vertical="center" wrapText="1"/>
    </xf>
    <xf numFmtId="0" fontId="42" fillId="0" borderId="7" xfId="1" applyFont="1" applyBorder="1" applyAlignment="1">
      <alignment horizontal="center" vertical="center" wrapText="1"/>
    </xf>
    <xf numFmtId="0" fontId="29" fillId="10" borderId="0" xfId="0" applyFont="1" applyFill="1" applyBorder="1" applyAlignment="1" applyProtection="1">
      <alignment horizontal="center" vertical="center" wrapText="1"/>
      <protection locked="0"/>
    </xf>
    <xf numFmtId="0" fontId="29" fillId="17" borderId="19" xfId="0" applyFont="1" applyFill="1" applyBorder="1" applyAlignment="1">
      <alignment horizontal="center" vertical="center" textRotation="90" wrapText="1"/>
    </xf>
    <xf numFmtId="0" fontId="29" fillId="17" borderId="22" xfId="0" applyFont="1" applyFill="1" applyBorder="1" applyAlignment="1">
      <alignment horizontal="center" vertical="center" textRotation="90" wrapText="1"/>
    </xf>
    <xf numFmtId="0" fontId="60" fillId="0" borderId="22" xfId="1" applyFont="1" applyBorder="1" applyAlignment="1">
      <alignment horizontal="center" vertical="center" wrapText="1"/>
    </xf>
    <xf numFmtId="0" fontId="60" fillId="0" borderId="7" xfId="1" applyFont="1" applyBorder="1" applyAlignment="1">
      <alignment horizontal="center" vertical="center" wrapText="1"/>
    </xf>
    <xf numFmtId="4" fontId="59" fillId="10" borderId="22" xfId="0" applyNumberFormat="1" applyFont="1" applyFill="1" applyBorder="1" applyAlignment="1">
      <alignment horizontal="center" vertical="center" wrapText="1"/>
    </xf>
    <xf numFmtId="4" fontId="59" fillId="10" borderId="7" xfId="0" applyNumberFormat="1" applyFont="1" applyFill="1" applyBorder="1" applyAlignment="1">
      <alignment horizontal="center" vertical="center" wrapText="1"/>
    </xf>
    <xf numFmtId="0" fontId="1" fillId="18" borderId="66" xfId="0" applyFont="1" applyFill="1" applyBorder="1" applyAlignment="1" applyProtection="1">
      <alignment horizontal="center" vertical="center" wrapText="1"/>
      <protection locked="0"/>
    </xf>
    <xf numFmtId="0" fontId="1" fillId="18" borderId="67" xfId="0" applyFont="1" applyFill="1" applyBorder="1" applyAlignment="1" applyProtection="1">
      <alignment horizontal="center" vertical="center" wrapText="1"/>
      <protection locked="0"/>
    </xf>
    <xf numFmtId="0" fontId="1" fillId="18" borderId="18" xfId="0" applyFont="1" applyFill="1" applyBorder="1" applyAlignment="1" applyProtection="1">
      <alignment horizontal="center" vertical="center" wrapText="1"/>
      <protection locked="0"/>
    </xf>
    <xf numFmtId="0" fontId="42" fillId="0" borderId="66" xfId="0" applyFont="1" applyFill="1" applyBorder="1" applyAlignment="1" applyProtection="1">
      <alignment horizontal="center" vertical="center" wrapText="1"/>
      <protection locked="0"/>
    </xf>
    <xf numFmtId="0" fontId="42" fillId="0" borderId="67" xfId="0" applyFont="1" applyFill="1" applyBorder="1" applyAlignment="1" applyProtection="1">
      <alignment horizontal="center" vertical="center" wrapText="1"/>
      <protection locked="0"/>
    </xf>
    <xf numFmtId="0" fontId="42" fillId="0" borderId="18" xfId="0" applyFont="1" applyFill="1" applyBorder="1" applyAlignment="1" applyProtection="1">
      <alignment horizontal="center" vertical="center" wrapText="1"/>
      <protection locked="0"/>
    </xf>
    <xf numFmtId="0" fontId="29" fillId="18" borderId="22" xfId="0" applyFont="1" applyFill="1" applyBorder="1" applyAlignment="1">
      <alignment horizontal="center" vertical="center" wrapText="1"/>
    </xf>
    <xf numFmtId="0" fontId="29" fillId="18" borderId="0" xfId="0" applyFont="1" applyFill="1" applyBorder="1" applyAlignment="1">
      <alignment horizontal="center" vertical="center" wrapText="1"/>
    </xf>
    <xf numFmtId="0" fontId="29" fillId="17" borderId="66" xfId="0" applyFont="1" applyFill="1" applyBorder="1" applyAlignment="1">
      <alignment horizontal="center" vertical="center" wrapText="1"/>
    </xf>
    <xf numFmtId="0" fontId="29" fillId="17" borderId="67" xfId="0" applyFont="1" applyFill="1" applyBorder="1" applyAlignment="1">
      <alignment horizontal="center" vertical="center" wrapText="1"/>
    </xf>
    <xf numFmtId="0" fontId="29" fillId="17" borderId="18" xfId="0" applyFont="1" applyFill="1" applyBorder="1" applyAlignment="1">
      <alignment horizontal="center" vertical="center" wrapText="1"/>
    </xf>
    <xf numFmtId="0" fontId="42" fillId="0" borderId="30" xfId="1" applyFont="1" applyBorder="1" applyAlignment="1" applyProtection="1">
      <alignment horizontal="left" vertical="center" wrapText="1"/>
      <protection locked="0"/>
    </xf>
    <xf numFmtId="0" fontId="42" fillId="0" borderId="32" xfId="1" applyFont="1" applyBorder="1" applyAlignment="1" applyProtection="1">
      <alignment horizontal="left" vertical="center" wrapText="1"/>
      <protection locked="0"/>
    </xf>
    <xf numFmtId="0" fontId="42" fillId="0" borderId="39"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7" xfId="1" applyFont="1" applyBorder="1" applyAlignment="1" applyProtection="1">
      <alignment horizontal="left" vertical="center" wrapText="1"/>
      <protection locked="0"/>
    </xf>
    <xf numFmtId="0" fontId="42" fillId="0" borderId="52" xfId="1" applyFont="1" applyBorder="1" applyAlignment="1" applyProtection="1">
      <alignment horizontal="left" vertical="center" wrapText="1"/>
      <protection locked="0"/>
    </xf>
    <xf numFmtId="0" fontId="42" fillId="0" borderId="10" xfId="0" applyFont="1" applyBorder="1" applyAlignment="1" applyProtection="1">
      <alignment horizontal="center" vertical="center" wrapText="1"/>
      <protection locked="0"/>
    </xf>
    <xf numFmtId="0" fontId="42" fillId="0" borderId="32" xfId="0" applyFont="1" applyBorder="1" applyAlignment="1" applyProtection="1">
      <alignment horizontal="center" vertical="center" wrapText="1"/>
      <protection locked="0"/>
    </xf>
    <xf numFmtId="0" fontId="29" fillId="10" borderId="68" xfId="0" applyFont="1" applyFill="1" applyBorder="1" applyAlignment="1">
      <alignment horizontal="center" vertical="center" wrapText="1"/>
    </xf>
    <xf numFmtId="0" fontId="29" fillId="10" borderId="69" xfId="0" applyFont="1" applyFill="1" applyBorder="1" applyAlignment="1">
      <alignment horizontal="center" vertical="center" wrapText="1"/>
    </xf>
    <xf numFmtId="0" fontId="42" fillId="0" borderId="46" xfId="0" applyFont="1" applyBorder="1" applyAlignment="1" applyProtection="1">
      <alignment horizontal="center" vertical="center" wrapText="1"/>
      <protection locked="0"/>
    </xf>
    <xf numFmtId="0" fontId="42" fillId="0" borderId="47"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29" fillId="17" borderId="7" xfId="0" applyFont="1" applyFill="1" applyBorder="1" applyAlignment="1">
      <alignment horizontal="center" vertical="center" textRotation="90" wrapText="1"/>
    </xf>
    <xf numFmtId="0" fontId="29" fillId="17" borderId="8" xfId="0" applyFont="1" applyFill="1" applyBorder="1" applyAlignment="1">
      <alignment horizontal="center" vertical="center" textRotation="90" wrapText="1"/>
    </xf>
    <xf numFmtId="0" fontId="29" fillId="10" borderId="20" xfId="0" applyFont="1" applyFill="1" applyBorder="1" applyAlignment="1">
      <alignment horizontal="center" vertical="center" wrapText="1"/>
    </xf>
    <xf numFmtId="0" fontId="59" fillId="0" borderId="45" xfId="0" applyFont="1" applyBorder="1" applyAlignment="1">
      <alignment horizontal="left" vertical="center" wrapText="1"/>
    </xf>
    <xf numFmtId="0" fontId="41" fillId="0" borderId="22" xfId="0" applyFont="1" applyBorder="1" applyAlignment="1">
      <alignment horizontal="left" vertical="center" wrapText="1"/>
    </xf>
    <xf numFmtId="0" fontId="42" fillId="0" borderId="55" xfId="1" applyFont="1" applyBorder="1" applyAlignment="1" applyProtection="1">
      <alignment horizontal="left" vertical="center" wrapText="1"/>
      <protection locked="0"/>
    </xf>
    <xf numFmtId="0" fontId="42" fillId="0" borderId="54" xfId="1" applyFont="1" applyBorder="1" applyAlignment="1" applyProtection="1">
      <alignment horizontal="left" vertical="center" wrapText="1"/>
      <protection locked="0"/>
    </xf>
    <xf numFmtId="0" fontId="42" fillId="0" borderId="62" xfId="1" applyFont="1" applyBorder="1" applyAlignment="1" applyProtection="1">
      <alignment horizontal="left" vertical="center" wrapText="1"/>
      <protection locked="0"/>
    </xf>
    <xf numFmtId="0" fontId="42" fillId="0" borderId="51" xfId="1" applyFont="1" applyBorder="1" applyAlignment="1" applyProtection="1">
      <alignment horizontal="left" vertical="center" wrapText="1"/>
      <protection locked="0"/>
    </xf>
    <xf numFmtId="0" fontId="29" fillId="17" borderId="45" xfId="0" applyFont="1" applyFill="1" applyBorder="1" applyAlignment="1">
      <alignment horizontal="center" vertical="center" textRotation="90" wrapText="1"/>
    </xf>
    <xf numFmtId="0" fontId="29" fillId="17" borderId="9" xfId="0" applyFont="1" applyFill="1" applyBorder="1" applyAlignment="1">
      <alignment horizontal="center" vertical="center" textRotation="90" wrapText="1"/>
    </xf>
    <xf numFmtId="0" fontId="29" fillId="17" borderId="44" xfId="0" applyFont="1" applyFill="1" applyBorder="1" applyAlignment="1">
      <alignment horizontal="center" vertical="center" textRotation="90" wrapText="1"/>
    </xf>
    <xf numFmtId="0" fontId="42" fillId="0" borderId="22" xfId="1" applyFont="1" applyBorder="1" applyAlignment="1">
      <alignment horizontal="center" vertical="center"/>
    </xf>
    <xf numFmtId="0" fontId="42" fillId="0" borderId="7" xfId="1" applyFont="1" applyBorder="1" applyAlignment="1">
      <alignment horizontal="center" vertical="center"/>
    </xf>
    <xf numFmtId="4" fontId="60" fillId="10" borderId="22" xfId="1" applyNumberFormat="1" applyFont="1" applyFill="1" applyBorder="1" applyAlignment="1">
      <alignment horizontal="center" vertical="center" wrapText="1"/>
    </xf>
    <xf numFmtId="4" fontId="60" fillId="10" borderId="7" xfId="1" applyNumberFormat="1" applyFont="1" applyFill="1" applyBorder="1" applyAlignment="1">
      <alignment horizontal="center" vertical="center" wrapText="1"/>
    </xf>
    <xf numFmtId="4" fontId="60" fillId="0" borderId="23" xfId="1" applyNumberFormat="1" applyFont="1" applyBorder="1" applyAlignment="1">
      <alignment horizontal="center" vertical="center" wrapText="1"/>
    </xf>
    <xf numFmtId="4" fontId="60" fillId="0" borderId="8" xfId="1" applyNumberFormat="1" applyFont="1" applyBorder="1" applyAlignment="1">
      <alignment horizontal="center" vertical="center" wrapText="1"/>
    </xf>
    <xf numFmtId="0" fontId="29" fillId="17" borderId="21" xfId="0" applyFont="1" applyFill="1" applyBorder="1" applyAlignment="1">
      <alignment horizontal="center" vertical="center" textRotation="90" wrapText="1"/>
    </xf>
    <xf numFmtId="0" fontId="29" fillId="0" borderId="0" xfId="0" applyFont="1" applyBorder="1" applyAlignment="1">
      <alignment horizontal="center" vertical="top" wrapText="1"/>
    </xf>
    <xf numFmtId="0" fontId="29" fillId="10" borderId="0" xfId="0" applyFont="1" applyFill="1" applyBorder="1" applyAlignment="1">
      <alignment horizontal="left" vertical="center" wrapText="1"/>
    </xf>
    <xf numFmtId="0" fontId="42" fillId="10" borderId="2" xfId="0" applyFont="1" applyFill="1" applyBorder="1" applyAlignment="1">
      <alignment horizontal="left" vertical="center" wrapText="1"/>
    </xf>
    <xf numFmtId="0" fontId="59" fillId="0" borderId="0" xfId="0" applyFont="1" applyBorder="1" applyAlignment="1">
      <alignment horizontal="left" vertical="center" wrapText="1"/>
    </xf>
    <xf numFmtId="0" fontId="60" fillId="0" borderId="19" xfId="1" applyFont="1" applyBorder="1" applyAlignment="1">
      <alignment horizontal="center" vertical="center" wrapText="1"/>
    </xf>
    <xf numFmtId="0" fontId="60" fillId="0" borderId="21" xfId="1" applyFont="1" applyBorder="1" applyAlignment="1">
      <alignment horizontal="center" vertical="center" wrapText="1"/>
    </xf>
    <xf numFmtId="0" fontId="42" fillId="0" borderId="45" xfId="0" applyFont="1" applyBorder="1" applyAlignment="1">
      <alignment horizontal="left" vertical="center" wrapText="1"/>
    </xf>
    <xf numFmtId="0" fontId="29" fillId="17" borderId="23" xfId="0" applyFont="1" applyFill="1" applyBorder="1" applyAlignment="1">
      <alignment horizontal="center" vertical="center" textRotation="90"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0" xfId="0" applyFont="1" applyAlignment="1">
      <alignment horizontal="center" wrapText="1"/>
    </xf>
    <xf numFmtId="0" fontId="29" fillId="18" borderId="28" xfId="0" applyFont="1" applyFill="1" applyBorder="1" applyAlignment="1">
      <alignment horizontal="center" vertical="center" wrapText="1"/>
    </xf>
    <xf numFmtId="0" fontId="29" fillId="18" borderId="64" xfId="0" applyFont="1" applyFill="1" applyBorder="1" applyAlignment="1">
      <alignment horizontal="center" vertical="center" wrapText="1"/>
    </xf>
    <xf numFmtId="0" fontId="29" fillId="0" borderId="57"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52" xfId="0" applyFont="1" applyBorder="1" applyAlignment="1">
      <alignment horizontal="center" vertical="center" wrapText="1"/>
    </xf>
    <xf numFmtId="0" fontId="59" fillId="0" borderId="20" xfId="0" applyFont="1" applyBorder="1" applyAlignment="1">
      <alignment horizontal="left" vertical="center" wrapText="1"/>
    </xf>
    <xf numFmtId="0" fontId="41" fillId="10" borderId="19" xfId="0" applyFont="1" applyFill="1" applyBorder="1" applyAlignment="1">
      <alignment horizontal="left" vertical="center" wrapText="1"/>
    </xf>
    <xf numFmtId="0" fontId="41" fillId="10" borderId="22" xfId="0" applyFont="1" applyFill="1" applyBorder="1" applyAlignment="1">
      <alignment horizontal="left" vertical="center" wrapText="1"/>
    </xf>
    <xf numFmtId="0" fontId="59" fillId="10" borderId="22" xfId="0" applyFont="1" applyFill="1" applyBorder="1" applyAlignment="1">
      <alignment horizontal="center" vertical="center" wrapText="1"/>
    </xf>
    <xf numFmtId="0" fontId="59" fillId="10" borderId="7" xfId="0" applyFont="1" applyFill="1" applyBorder="1" applyAlignment="1">
      <alignment horizontal="center" vertical="center" wrapText="1"/>
    </xf>
    <xf numFmtId="0" fontId="42" fillId="0" borderId="19" xfId="1" applyFont="1" applyBorder="1" applyAlignment="1">
      <alignment horizontal="center" vertical="center" wrapText="1"/>
    </xf>
    <xf numFmtId="0" fontId="42" fillId="0" borderId="21" xfId="1" applyFont="1" applyBorder="1" applyAlignment="1">
      <alignment horizontal="center" vertical="center" wrapText="1"/>
    </xf>
    <xf numFmtId="0" fontId="7" fillId="0" borderId="17"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10" borderId="17" xfId="1" applyFont="1" applyFill="1" applyBorder="1" applyAlignment="1">
      <alignment horizontal="justify" vertical="center" wrapText="1"/>
    </xf>
    <xf numFmtId="0" fontId="7" fillId="10" borderId="10" xfId="1" applyFont="1" applyFill="1" applyBorder="1" applyAlignment="1">
      <alignment horizontal="justify" vertical="center" wrapText="1"/>
    </xf>
    <xf numFmtId="0" fontId="38" fillId="0" borderId="50" xfId="0" applyFont="1" applyBorder="1" applyAlignment="1">
      <alignment horizontal="left" vertical="center" wrapText="1"/>
    </xf>
    <xf numFmtId="0" fontId="38" fillId="0" borderId="65" xfId="0" applyFont="1" applyBorder="1" applyAlignment="1">
      <alignment horizontal="left" vertical="center" wrapText="1"/>
    </xf>
    <xf numFmtId="0" fontId="38" fillId="0" borderId="48" xfId="0" applyFont="1" applyBorder="1" applyAlignment="1">
      <alignment horizontal="left" vertical="center" wrapText="1"/>
    </xf>
    <xf numFmtId="0" fontId="7" fillId="10" borderId="17" xfId="1" applyFont="1" applyFill="1" applyBorder="1" applyAlignment="1">
      <alignment horizontal="left" vertical="center" wrapText="1"/>
    </xf>
    <xf numFmtId="0" fontId="7" fillId="10" borderId="59" xfId="1" applyFont="1" applyFill="1" applyBorder="1" applyAlignment="1">
      <alignment horizontal="left" vertical="center" wrapText="1"/>
    </xf>
    <xf numFmtId="0" fontId="7" fillId="10" borderId="10" xfId="1" applyFont="1" applyFill="1" applyBorder="1" applyAlignment="1">
      <alignment horizontal="left" vertical="center" wrapText="1"/>
    </xf>
    <xf numFmtId="0" fontId="32" fillId="0" borderId="43" xfId="0" applyFont="1" applyBorder="1" applyAlignment="1">
      <alignment horizontal="center" vertical="center"/>
    </xf>
    <xf numFmtId="0" fontId="32" fillId="0" borderId="38" xfId="0" applyFont="1" applyBorder="1" applyAlignment="1">
      <alignment horizontal="center" vertical="center"/>
    </xf>
    <xf numFmtId="0" fontId="32" fillId="0" borderId="58" xfId="0" applyFont="1" applyBorder="1" applyAlignment="1">
      <alignment horizontal="center" vertical="center"/>
    </xf>
    <xf numFmtId="0" fontId="32" fillId="0" borderId="30" xfId="0" applyFont="1" applyBorder="1" applyAlignment="1">
      <alignment horizontal="center" vertical="center"/>
    </xf>
    <xf numFmtId="0" fontId="32" fillId="0" borderId="1" xfId="0" applyFont="1" applyBorder="1" applyAlignment="1">
      <alignment horizontal="center" vertical="center"/>
    </xf>
    <xf numFmtId="0" fontId="32" fillId="0" borderId="32" xfId="0" applyFont="1" applyBorder="1" applyAlignment="1">
      <alignment horizontal="center" vertical="center"/>
    </xf>
    <xf numFmtId="0" fontId="32" fillId="0" borderId="31" xfId="0" applyFont="1" applyBorder="1" applyAlignment="1">
      <alignment horizontal="center" vertical="center"/>
    </xf>
    <xf numFmtId="0" fontId="32" fillId="0" borderId="26" xfId="0" applyFont="1" applyBorder="1" applyAlignment="1">
      <alignment horizontal="center" vertical="center"/>
    </xf>
    <xf numFmtId="0" fontId="32" fillId="0" borderId="33" xfId="0" applyFont="1" applyBorder="1" applyAlignment="1">
      <alignment horizontal="center" vertical="center"/>
    </xf>
    <xf numFmtId="0" fontId="32" fillId="0" borderId="19" xfId="0" applyFont="1" applyBorder="1" applyAlignment="1">
      <alignment horizontal="center"/>
    </xf>
    <xf numFmtId="0" fontId="32" fillId="0" borderId="20" xfId="0" applyFont="1" applyBorder="1" applyAlignment="1">
      <alignment horizontal="center"/>
    </xf>
    <xf numFmtId="0" fontId="32" fillId="0" borderId="22" xfId="0" applyFont="1" applyBorder="1" applyAlignment="1">
      <alignment horizontal="center"/>
    </xf>
    <xf numFmtId="0" fontId="32" fillId="0" borderId="0" xfId="0" applyFont="1" applyBorder="1" applyAlignment="1">
      <alignment horizontal="center"/>
    </xf>
    <xf numFmtId="0" fontId="32" fillId="0" borderId="23" xfId="0" applyFont="1" applyBorder="1" applyAlignment="1">
      <alignment horizontal="center"/>
    </xf>
    <xf numFmtId="0" fontId="32" fillId="0" borderId="2" xfId="0" applyFont="1" applyBorder="1" applyAlignment="1">
      <alignment horizontal="center"/>
    </xf>
    <xf numFmtId="0" fontId="7" fillId="0" borderId="1" xfId="0" applyFont="1" applyFill="1" applyBorder="1" applyAlignment="1">
      <alignment horizontal="left" vertical="center" wrapText="1"/>
    </xf>
    <xf numFmtId="0" fontId="7" fillId="0" borderId="17"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10" xfId="1" applyFont="1" applyBorder="1" applyAlignment="1">
      <alignment horizontal="center" vertical="center" wrapText="1"/>
    </xf>
    <xf numFmtId="0" fontId="32" fillId="17" borderId="38"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2" fillId="17" borderId="26" xfId="0" applyFont="1" applyFill="1" applyBorder="1" applyAlignment="1">
      <alignment horizontal="center" vertical="center" wrapText="1"/>
    </xf>
    <xf numFmtId="0" fontId="7" fillId="0" borderId="17" xfId="1" applyFont="1" applyFill="1" applyBorder="1" applyAlignment="1">
      <alignment horizontal="justify" vertical="center" wrapText="1"/>
    </xf>
    <xf numFmtId="0" fontId="7" fillId="0" borderId="10" xfId="1" applyFont="1" applyFill="1" applyBorder="1" applyAlignment="1">
      <alignment horizontal="justify" vertical="center" wrapText="1"/>
    </xf>
    <xf numFmtId="0" fontId="32" fillId="0" borderId="0" xfId="0" applyFont="1" applyAlignment="1">
      <alignment horizontal="center"/>
    </xf>
    <xf numFmtId="0" fontId="32" fillId="10" borderId="0" xfId="0" applyFont="1" applyFill="1" applyBorder="1" applyAlignment="1">
      <alignment horizontal="left" vertical="center" wrapText="1"/>
    </xf>
    <xf numFmtId="0" fontId="38" fillId="10" borderId="0" xfId="0" applyFont="1" applyFill="1" applyBorder="1" applyAlignment="1">
      <alignment horizontal="left" vertical="center" wrapText="1"/>
    </xf>
    <xf numFmtId="0" fontId="32" fillId="18" borderId="66" xfId="0" applyFont="1" applyFill="1" applyBorder="1" applyAlignment="1">
      <alignment horizontal="center" vertical="center" wrapText="1"/>
    </xf>
    <xf numFmtId="0" fontId="38" fillId="18" borderId="18"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32" fillId="17" borderId="9" xfId="0" applyFont="1" applyFill="1" applyBorder="1" applyAlignment="1">
      <alignment horizontal="center" vertical="center" wrapText="1"/>
    </xf>
    <xf numFmtId="0" fontId="32" fillId="17" borderId="27" xfId="0" applyFont="1" applyFill="1" applyBorder="1" applyAlignment="1">
      <alignment horizontal="center" vertical="center" wrapText="1"/>
    </xf>
    <xf numFmtId="0" fontId="32" fillId="17" borderId="25" xfId="0" applyFont="1" applyFill="1" applyBorder="1" applyAlignment="1">
      <alignment horizontal="center" vertical="center" wrapText="1"/>
    </xf>
    <xf numFmtId="0" fontId="32" fillId="17" borderId="36" xfId="0" applyFont="1" applyFill="1" applyBorder="1" applyAlignment="1">
      <alignment horizontal="center" vertical="center" wrapText="1"/>
    </xf>
    <xf numFmtId="0" fontId="37" fillId="10" borderId="66" xfId="0" applyFont="1" applyFill="1" applyBorder="1" applyAlignment="1">
      <alignment horizontal="left" vertical="center" wrapText="1"/>
    </xf>
    <xf numFmtId="0" fontId="37" fillId="10" borderId="67" xfId="0" applyFont="1" applyFill="1" applyBorder="1" applyAlignment="1">
      <alignment horizontal="left" vertical="center" wrapText="1"/>
    </xf>
    <xf numFmtId="0" fontId="37" fillId="10" borderId="18" xfId="0" applyFont="1" applyFill="1" applyBorder="1" applyAlignment="1">
      <alignment horizontal="left" vertical="center" wrapText="1"/>
    </xf>
    <xf numFmtId="0" fontId="32" fillId="10" borderId="0" xfId="0" applyFont="1" applyFill="1" applyBorder="1" applyAlignment="1">
      <alignment horizontal="left" vertical="center"/>
    </xf>
    <xf numFmtId="0" fontId="7" fillId="10" borderId="49" xfId="1" applyFont="1" applyFill="1" applyBorder="1" applyAlignment="1">
      <alignment horizontal="justify" vertical="center" wrapText="1"/>
    </xf>
    <xf numFmtId="0" fontId="7" fillId="10" borderId="63" xfId="1" applyFont="1" applyFill="1" applyBorder="1" applyAlignment="1">
      <alignment horizontal="justify" vertical="center" wrapText="1"/>
    </xf>
    <xf numFmtId="0" fontId="7" fillId="10" borderId="47" xfId="1" applyFont="1" applyFill="1" applyBorder="1" applyAlignment="1">
      <alignment horizontal="justify" vertical="center" wrapText="1"/>
    </xf>
    <xf numFmtId="0" fontId="7" fillId="0" borderId="59" xfId="1" applyFont="1" applyFill="1" applyBorder="1" applyAlignment="1">
      <alignment horizontal="justify" vertical="center" wrapText="1"/>
    </xf>
    <xf numFmtId="0" fontId="7" fillId="10" borderId="59" xfId="1" applyFont="1" applyFill="1" applyBorder="1" applyAlignment="1">
      <alignment horizontal="justify" vertical="center" wrapText="1"/>
    </xf>
    <xf numFmtId="0" fontId="32" fillId="17" borderId="70" xfId="0" applyFont="1" applyFill="1" applyBorder="1" applyAlignment="1">
      <alignment horizontal="center" vertical="center" wrapText="1"/>
    </xf>
    <xf numFmtId="0" fontId="32" fillId="17" borderId="71" xfId="0" applyFont="1" applyFill="1" applyBorder="1" applyAlignment="1">
      <alignment horizontal="center" vertical="center" wrapText="1"/>
    </xf>
    <xf numFmtId="0" fontId="32" fillId="17" borderId="64" xfId="0" applyFont="1" applyFill="1" applyBorder="1" applyAlignment="1">
      <alignment horizontal="center" vertical="center" wrapText="1"/>
    </xf>
    <xf numFmtId="0" fontId="38" fillId="0" borderId="0" xfId="0" applyFont="1" applyBorder="1" applyAlignment="1">
      <alignment horizontal="left" vertical="top"/>
    </xf>
    <xf numFmtId="0" fontId="38" fillId="18" borderId="67" xfId="0" applyFont="1" applyFill="1" applyBorder="1" applyAlignment="1">
      <alignment horizontal="center" vertical="center" wrapText="1"/>
    </xf>
    <xf numFmtId="0" fontId="7" fillId="10" borderId="49" xfId="1" applyFont="1" applyFill="1" applyBorder="1" applyAlignment="1">
      <alignment horizontal="left" vertical="center" wrapText="1"/>
    </xf>
    <xf numFmtId="0" fontId="7" fillId="10" borderId="63" xfId="1" applyFont="1" applyFill="1" applyBorder="1" applyAlignment="1">
      <alignment horizontal="left" vertical="center" wrapText="1"/>
    </xf>
    <xf numFmtId="0" fontId="7" fillId="10" borderId="47" xfId="1" applyFont="1" applyFill="1" applyBorder="1" applyAlignment="1">
      <alignment horizontal="left" vertical="center" wrapText="1"/>
    </xf>
    <xf numFmtId="0" fontId="38" fillId="0" borderId="56" xfId="0" applyFont="1" applyBorder="1" applyAlignment="1">
      <alignment horizontal="center" vertical="top" wrapText="1"/>
    </xf>
    <xf numFmtId="0" fontId="38" fillId="0" borderId="61" xfId="0" applyFont="1" applyBorder="1" applyAlignment="1">
      <alignment horizontal="center" vertical="top" wrapText="1"/>
    </xf>
    <xf numFmtId="0" fontId="38" fillId="0" borderId="10" xfId="0" applyFont="1" applyBorder="1" applyAlignment="1">
      <alignment horizontal="center" vertical="top" wrapText="1"/>
    </xf>
    <xf numFmtId="0" fontId="38" fillId="0" borderId="17" xfId="0" applyFont="1" applyBorder="1" applyAlignment="1">
      <alignment horizontal="center" vertical="top" wrapText="1"/>
    </xf>
    <xf numFmtId="0" fontId="25" fillId="0" borderId="62"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38" fillId="0" borderId="62" xfId="0" applyFont="1" applyBorder="1" applyAlignment="1">
      <alignment horizontal="center" vertical="top" wrapText="1"/>
    </xf>
    <xf numFmtId="0" fontId="38" fillId="0" borderId="51" xfId="0" applyFont="1" applyBorder="1" applyAlignment="1">
      <alignment horizontal="center" vertical="top" wrapText="1"/>
    </xf>
    <xf numFmtId="0" fontId="38" fillId="0" borderId="47" xfId="0" applyFont="1" applyBorder="1" applyAlignment="1">
      <alignment horizontal="center" vertical="top" wrapText="1"/>
    </xf>
    <xf numFmtId="0" fontId="38" fillId="0" borderId="49" xfId="0" applyFont="1" applyBorder="1" applyAlignment="1">
      <alignment horizontal="center" vertical="top" wrapText="1"/>
    </xf>
    <xf numFmtId="0" fontId="25" fillId="0" borderId="55" xfId="0" applyFont="1" applyBorder="1" applyAlignment="1" applyProtection="1">
      <alignment horizontal="left" vertical="center" wrapText="1"/>
      <protection locked="0"/>
    </xf>
    <xf numFmtId="0" fontId="25" fillId="0" borderId="59" xfId="0" applyFont="1" applyBorder="1" applyAlignment="1" applyProtection="1">
      <alignment horizontal="left" vertical="center" wrapText="1"/>
      <protection locked="0"/>
    </xf>
    <xf numFmtId="0" fontId="25" fillId="0" borderId="54" xfId="0" applyFont="1" applyBorder="1" applyAlignment="1" applyProtection="1">
      <alignment horizontal="left" vertical="center" wrapText="1"/>
      <protection locked="0"/>
    </xf>
    <xf numFmtId="0" fontId="32" fillId="17" borderId="66" xfId="0" applyFont="1" applyFill="1" applyBorder="1" applyAlignment="1">
      <alignment horizontal="center" vertical="center" wrapText="1"/>
    </xf>
    <xf numFmtId="0" fontId="32" fillId="17" borderId="67" xfId="0" applyFont="1" applyFill="1" applyBorder="1" applyAlignment="1">
      <alignment horizontal="center" vertical="center" wrapText="1"/>
    </xf>
    <xf numFmtId="0" fontId="32" fillId="17" borderId="18"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59" xfId="0" applyFont="1" applyBorder="1" applyAlignment="1">
      <alignment horizontal="left" vertical="center" wrapText="1"/>
    </xf>
    <xf numFmtId="0" fontId="38" fillId="0" borderId="10" xfId="0" applyFont="1" applyBorder="1" applyAlignment="1">
      <alignment horizontal="left" vertical="center" wrapText="1"/>
    </xf>
    <xf numFmtId="0" fontId="32" fillId="0" borderId="68" xfId="0" applyFont="1" applyBorder="1" applyAlignment="1">
      <alignment horizontal="center" vertical="top" wrapText="1"/>
    </xf>
    <xf numFmtId="0" fontId="32" fillId="0" borderId="72" xfId="0" applyFont="1" applyBorder="1" applyAlignment="1">
      <alignment horizontal="center" vertical="top" wrapText="1"/>
    </xf>
    <xf numFmtId="0" fontId="32" fillId="0" borderId="69" xfId="0" applyFont="1" applyBorder="1" applyAlignment="1">
      <alignment horizontal="center" vertical="top" wrapText="1"/>
    </xf>
    <xf numFmtId="0" fontId="32" fillId="0" borderId="19" xfId="0" applyFont="1" applyBorder="1" applyAlignment="1">
      <alignment horizontal="center" vertical="top" wrapText="1"/>
    </xf>
    <xf numFmtId="0" fontId="32" fillId="0" borderId="21" xfId="0" applyFont="1" applyBorder="1" applyAlignment="1">
      <alignment horizontal="center" vertical="top" wrapText="1"/>
    </xf>
    <xf numFmtId="0" fontId="32" fillId="0" borderId="27" xfId="0" applyFont="1" applyBorder="1" applyAlignment="1">
      <alignment horizontal="center" vertical="top" wrapText="1"/>
    </xf>
    <xf numFmtId="0" fontId="38" fillId="0" borderId="12" xfId="0" applyFont="1" applyBorder="1" applyAlignment="1">
      <alignment horizontal="center" vertical="top" wrapText="1"/>
    </xf>
    <xf numFmtId="0" fontId="38" fillId="0" borderId="15" xfId="0" applyFont="1" applyBorder="1" applyAlignment="1">
      <alignment horizontal="center" vertical="top" wrapText="1"/>
    </xf>
    <xf numFmtId="0" fontId="38" fillId="0" borderId="41"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1" xfId="0" applyFont="1" applyBorder="1" applyAlignment="1">
      <alignment horizontal="center" vertical="top" wrapText="1"/>
    </xf>
    <xf numFmtId="0" fontId="38" fillId="0" borderId="34" xfId="0" applyFont="1" applyBorder="1" applyAlignment="1">
      <alignment horizontal="center" vertical="top" wrapText="1"/>
    </xf>
    <xf numFmtId="0" fontId="36" fillId="0" borderId="30" xfId="0" applyFont="1" applyBorder="1" applyAlignment="1" applyProtection="1">
      <alignment horizontal="center" vertical="top" wrapText="1"/>
      <protection locked="0"/>
    </xf>
    <xf numFmtId="0" fontId="36" fillId="0" borderId="32" xfId="0" applyFont="1" applyBorder="1" applyAlignment="1" applyProtection="1">
      <alignment horizontal="center" vertical="top" wrapText="1"/>
      <protection locked="0"/>
    </xf>
    <xf numFmtId="0" fontId="36" fillId="0" borderId="31" xfId="0" applyFont="1" applyBorder="1" applyAlignment="1" applyProtection="1">
      <alignment horizontal="center" vertical="top" wrapText="1"/>
      <protection locked="0"/>
    </xf>
    <xf numFmtId="0" fontId="36" fillId="0" borderId="33" xfId="0" applyFont="1" applyBorder="1" applyAlignment="1" applyProtection="1">
      <alignment horizontal="center" vertical="top" wrapText="1"/>
      <protection locked="0"/>
    </xf>
    <xf numFmtId="0" fontId="25" fillId="0" borderId="65" xfId="0"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locked="0"/>
    </xf>
    <xf numFmtId="0" fontId="36" fillId="0" borderId="12" xfId="0" applyFont="1" applyBorder="1" applyAlignment="1" applyProtection="1">
      <alignment horizontal="center" vertical="top" wrapText="1"/>
      <protection locked="0"/>
    </xf>
    <xf numFmtId="0" fontId="36" fillId="0" borderId="15" xfId="0" applyFont="1" applyBorder="1" applyAlignment="1" applyProtection="1">
      <alignment horizontal="center" vertical="top" wrapText="1"/>
      <protection locked="0"/>
    </xf>
    <xf numFmtId="0" fontId="36" fillId="0" borderId="41" xfId="0" applyFont="1" applyBorder="1" applyAlignment="1" applyProtection="1">
      <alignment horizontal="center" vertical="top" wrapText="1"/>
      <protection locked="0"/>
    </xf>
    <xf numFmtId="0" fontId="36" fillId="0" borderId="34" xfId="0" applyFont="1" applyBorder="1" applyAlignment="1" applyProtection="1">
      <alignment horizontal="center" vertical="top" wrapText="1"/>
      <protection locked="0"/>
    </xf>
    <xf numFmtId="0" fontId="36" fillId="0" borderId="65" xfId="0" applyFont="1" applyBorder="1" applyAlignment="1" applyProtection="1">
      <alignment horizontal="center" vertical="top" wrapText="1"/>
      <protection locked="0"/>
    </xf>
    <xf numFmtId="0" fontId="36" fillId="0" borderId="10" xfId="0" applyFont="1" applyBorder="1" applyAlignment="1" applyProtection="1">
      <alignment horizontal="center" vertical="top" wrapText="1"/>
      <protection locked="0"/>
    </xf>
    <xf numFmtId="0" fontId="36" fillId="0" borderId="1" xfId="0" applyFont="1" applyBorder="1" applyAlignment="1" applyProtection="1">
      <alignment horizontal="center" vertical="top" wrapText="1"/>
      <protection locked="0"/>
    </xf>
    <xf numFmtId="0" fontId="36" fillId="0" borderId="17" xfId="0" applyFont="1" applyBorder="1" applyAlignment="1" applyProtection="1">
      <alignment horizontal="center" vertical="top" wrapText="1"/>
      <protection locked="0"/>
    </xf>
    <xf numFmtId="0" fontId="36" fillId="0" borderId="48" xfId="0" applyFont="1" applyBorder="1" applyAlignment="1" applyProtection="1">
      <alignment horizontal="center" vertical="top" wrapText="1"/>
      <protection locked="0"/>
    </xf>
    <xf numFmtId="0" fontId="36" fillId="0" borderId="26" xfId="0" applyFont="1" applyBorder="1" applyAlignment="1" applyProtection="1">
      <alignment horizontal="center" vertical="top" wrapText="1"/>
      <protection locked="0"/>
    </xf>
    <xf numFmtId="0" fontId="36" fillId="0" borderId="50" xfId="0" applyFont="1" applyBorder="1" applyAlignment="1" applyProtection="1">
      <alignment horizontal="center" vertical="top" wrapText="1"/>
      <protection locked="0"/>
    </xf>
    <xf numFmtId="0" fontId="25" fillId="0" borderId="30" xfId="0" applyFont="1" applyBorder="1" applyAlignment="1" applyProtection="1">
      <alignment horizontal="center" vertical="top" wrapText="1"/>
      <protection locked="0"/>
    </xf>
    <xf numFmtId="0" fontId="25" fillId="0" borderId="1" xfId="0" applyFont="1" applyBorder="1" applyAlignment="1" applyProtection="1">
      <alignment horizontal="center" vertical="top" wrapText="1"/>
      <protection locked="0"/>
    </xf>
    <xf numFmtId="0" fontId="25" fillId="0" borderId="32" xfId="0" applyFont="1" applyBorder="1" applyAlignment="1" applyProtection="1">
      <alignment horizontal="center" vertical="top" wrapText="1"/>
      <protection locked="0"/>
    </xf>
    <xf numFmtId="0" fontId="25" fillId="0" borderId="30"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59" xfId="0" applyFont="1" applyBorder="1" applyAlignment="1" applyProtection="1">
      <alignment horizontal="center" vertical="center" wrapText="1"/>
      <protection locked="0"/>
    </xf>
    <xf numFmtId="0" fontId="25" fillId="0" borderId="54" xfId="0" applyFont="1" applyBorder="1" applyAlignment="1" applyProtection="1">
      <alignment horizontal="center" vertical="center" wrapText="1"/>
      <protection locked="0"/>
    </xf>
    <xf numFmtId="0" fontId="30" fillId="10" borderId="0" xfId="0" applyFont="1" applyFill="1" applyBorder="1" applyAlignment="1">
      <alignment horizontal="center" vertical="center" wrapText="1"/>
    </xf>
    <xf numFmtId="0" fontId="31" fillId="17" borderId="39" xfId="0" applyFont="1" applyFill="1" applyBorder="1" applyAlignment="1">
      <alignment horizontal="center" vertical="center" wrapText="1"/>
    </xf>
    <xf numFmtId="0" fontId="31" fillId="17" borderId="41" xfId="0" applyFont="1" applyFill="1" applyBorder="1" applyAlignment="1">
      <alignment horizontal="center" vertical="center" wrapText="1"/>
    </xf>
    <xf numFmtId="0" fontId="30" fillId="10" borderId="43" xfId="0" applyFont="1" applyFill="1" applyBorder="1" applyAlignment="1">
      <alignment horizontal="left" vertical="center" wrapText="1"/>
    </xf>
    <xf numFmtId="0" fontId="30" fillId="10" borderId="38" xfId="0" applyFont="1" applyFill="1" applyBorder="1" applyAlignment="1">
      <alignment horizontal="left" vertical="center" wrapText="1"/>
    </xf>
    <xf numFmtId="0" fontId="30" fillId="10" borderId="58" xfId="0" applyFont="1" applyFill="1" applyBorder="1" applyAlignment="1">
      <alignment horizontal="left" vertical="center" wrapText="1"/>
    </xf>
    <xf numFmtId="0" fontId="30" fillId="10" borderId="42" xfId="0" applyFont="1" applyFill="1" applyBorder="1" applyAlignment="1">
      <alignment horizontal="left" vertical="center" wrapText="1"/>
    </xf>
    <xf numFmtId="0" fontId="30" fillId="10" borderId="3" xfId="0" applyFont="1" applyFill="1" applyBorder="1" applyAlignment="1">
      <alignment horizontal="left" vertical="center" wrapText="1"/>
    </xf>
    <xf numFmtId="0" fontId="30" fillId="10" borderId="74" xfId="0" applyFont="1" applyFill="1" applyBorder="1" applyAlignment="1">
      <alignment horizontal="left" vertical="center" wrapText="1"/>
    </xf>
    <xf numFmtId="0" fontId="30" fillId="10" borderId="31"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30" fillId="10" borderId="33" xfId="0" applyFont="1" applyFill="1" applyBorder="1" applyAlignment="1">
      <alignment horizontal="left" vertical="center" wrapText="1"/>
    </xf>
    <xf numFmtId="0" fontId="31" fillId="17" borderId="35" xfId="0" applyFont="1" applyFill="1" applyBorder="1" applyAlignment="1">
      <alignment horizontal="center" vertical="center" wrapText="1"/>
    </xf>
    <xf numFmtId="0" fontId="30" fillId="3" borderId="44"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35" fillId="16" borderId="75" xfId="0" applyFont="1" applyFill="1" applyBorder="1" applyAlignment="1">
      <alignment horizontal="center" vertical="center" wrapText="1"/>
    </xf>
    <xf numFmtId="0" fontId="35" fillId="16" borderId="77" xfId="0" applyFont="1" applyFill="1" applyBorder="1" applyAlignment="1">
      <alignment horizontal="center" vertical="center" wrapText="1"/>
    </xf>
    <xf numFmtId="0" fontId="35" fillId="17" borderId="19" xfId="0" applyFont="1" applyFill="1" applyBorder="1" applyAlignment="1">
      <alignment horizontal="center" vertical="center" wrapText="1"/>
    </xf>
    <xf numFmtId="0" fontId="35" fillId="17" borderId="20" xfId="0" applyFont="1" applyFill="1" applyBorder="1" applyAlignment="1">
      <alignment horizontal="center" vertical="center" wrapText="1"/>
    </xf>
    <xf numFmtId="0" fontId="35" fillId="17" borderId="21" xfId="0" applyFont="1" applyFill="1" applyBorder="1" applyAlignment="1">
      <alignment horizontal="center" vertical="center" wrapText="1"/>
    </xf>
    <xf numFmtId="0" fontId="31" fillId="17" borderId="63" xfId="0" applyFont="1" applyFill="1" applyBorder="1" applyAlignment="1">
      <alignment horizontal="center" vertical="center" textRotation="90" wrapText="1"/>
    </xf>
    <xf numFmtId="0" fontId="31" fillId="17" borderId="59" xfId="0" applyFont="1" applyFill="1" applyBorder="1" applyAlignment="1">
      <alignment horizontal="center" vertical="center" wrapText="1"/>
    </xf>
    <xf numFmtId="0" fontId="31" fillId="17" borderId="65" xfId="0" applyFont="1" applyFill="1" applyBorder="1" applyAlignment="1">
      <alignment horizontal="center" vertical="center" wrapText="1"/>
    </xf>
    <xf numFmtId="0" fontId="31" fillId="17" borderId="39" xfId="0" applyFont="1" applyFill="1" applyBorder="1" applyAlignment="1">
      <alignment horizontal="center" vertical="center" textRotation="90" wrapText="1"/>
    </xf>
    <xf numFmtId="0" fontId="31" fillId="17" borderId="46" xfId="0" applyFont="1" applyFill="1" applyBorder="1" applyAlignment="1">
      <alignment horizontal="center" vertical="center" wrapText="1"/>
    </xf>
    <xf numFmtId="0" fontId="35" fillId="16" borderId="68" xfId="0" applyFont="1" applyFill="1" applyBorder="1" applyAlignment="1">
      <alignment horizontal="center" vertical="center" wrapText="1"/>
    </xf>
    <xf numFmtId="0" fontId="35" fillId="16" borderId="72" xfId="0" applyFont="1" applyFill="1" applyBorder="1" applyAlignment="1">
      <alignment horizontal="center" vertical="center" wrapText="1"/>
    </xf>
    <xf numFmtId="0" fontId="35" fillId="16" borderId="70" xfId="0" applyFont="1" applyFill="1" applyBorder="1" applyAlignment="1">
      <alignment horizontal="center" vertical="center" wrapText="1"/>
    </xf>
    <xf numFmtId="0" fontId="35" fillId="16" borderId="76" xfId="0" applyFont="1" applyFill="1" applyBorder="1" applyAlignment="1">
      <alignment horizontal="center" vertical="center" wrapText="1"/>
    </xf>
    <xf numFmtId="0" fontId="30" fillId="10" borderId="43" xfId="0" applyFont="1" applyFill="1" applyBorder="1" applyAlignment="1">
      <alignment horizontal="left" vertical="top" wrapText="1"/>
    </xf>
    <xf numFmtId="0" fontId="30" fillId="10" borderId="38" xfId="0" applyFont="1" applyFill="1" applyBorder="1" applyAlignment="1">
      <alignment horizontal="left" vertical="top" wrapText="1"/>
    </xf>
    <xf numFmtId="0" fontId="30" fillId="10" borderId="58" xfId="0" applyFont="1" applyFill="1" applyBorder="1" applyAlignment="1">
      <alignment horizontal="left" vertical="top" wrapText="1"/>
    </xf>
    <xf numFmtId="0" fontId="30" fillId="10" borderId="31" xfId="0" applyFont="1" applyFill="1" applyBorder="1" applyAlignment="1">
      <alignment horizontal="left" vertical="top" wrapText="1"/>
    </xf>
    <xf numFmtId="0" fontId="30" fillId="10" borderId="26" xfId="0" applyFont="1" applyFill="1" applyBorder="1" applyAlignment="1">
      <alignment horizontal="left" vertical="top" wrapText="1"/>
    </xf>
    <xf numFmtId="0" fontId="30" fillId="10" borderId="33" xfId="0" applyFont="1" applyFill="1" applyBorder="1" applyAlignment="1">
      <alignment horizontal="left" vertical="top" wrapText="1"/>
    </xf>
    <xf numFmtId="0" fontId="30" fillId="17" borderId="0" xfId="0" applyFont="1" applyFill="1" applyBorder="1" applyAlignment="1">
      <alignment horizontal="center" vertical="center" wrapText="1"/>
    </xf>
    <xf numFmtId="14" fontId="33" fillId="3" borderId="11" xfId="0" applyNumberFormat="1"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18" borderId="67" xfId="0" applyFont="1" applyFill="1" applyBorder="1" applyAlignment="1">
      <alignment horizontal="center" vertical="center" wrapText="1"/>
    </xf>
    <xf numFmtId="0" fontId="31" fillId="18" borderId="18" xfId="0" applyFont="1" applyFill="1" applyBorder="1" applyAlignment="1">
      <alignment horizontal="center" vertical="center" wrapText="1"/>
    </xf>
    <xf numFmtId="0" fontId="30" fillId="18" borderId="67" xfId="0" applyFont="1" applyFill="1" applyBorder="1" applyAlignment="1">
      <alignment horizontal="center" vertical="center" wrapText="1"/>
    </xf>
    <xf numFmtId="0" fontId="30" fillId="18" borderId="18" xfId="0" applyFont="1" applyFill="1" applyBorder="1" applyAlignment="1">
      <alignment horizontal="center" vertical="center" wrapText="1"/>
    </xf>
    <xf numFmtId="0" fontId="36" fillId="10" borderId="66" xfId="0" applyFont="1" applyFill="1" applyBorder="1" applyAlignment="1">
      <alignment horizontal="left" vertical="center" wrapText="1"/>
    </xf>
    <xf numFmtId="0" fontId="36" fillId="10" borderId="67" xfId="0" applyFont="1" applyFill="1" applyBorder="1" applyAlignment="1">
      <alignment horizontal="left" vertical="center" wrapText="1"/>
    </xf>
    <xf numFmtId="0" fontId="36" fillId="10" borderId="18" xfId="0" applyFont="1" applyFill="1" applyBorder="1" applyAlignment="1">
      <alignment horizontal="left" vertical="center" wrapText="1"/>
    </xf>
    <xf numFmtId="0" fontId="37" fillId="10" borderId="0" xfId="0" applyFont="1" applyFill="1" applyBorder="1" applyAlignment="1">
      <alignment horizontal="left" vertical="center" wrapText="1"/>
    </xf>
    <xf numFmtId="0" fontId="33" fillId="17" borderId="17" xfId="0" applyFont="1" applyFill="1" applyBorder="1" applyAlignment="1">
      <alignment horizontal="center" vertical="center" wrapText="1"/>
    </xf>
    <xf numFmtId="0" fontId="33" fillId="17" borderId="59" xfId="0" applyFont="1" applyFill="1" applyBorder="1" applyAlignment="1">
      <alignment horizontal="center" vertical="center" wrapText="1"/>
    </xf>
    <xf numFmtId="0" fontId="33" fillId="17" borderId="10" xfId="0" applyFont="1" applyFill="1" applyBorder="1" applyAlignment="1">
      <alignment horizontal="center" vertical="center" wrapText="1"/>
    </xf>
    <xf numFmtId="0" fontId="31" fillId="17" borderId="43" xfId="0" applyFont="1" applyFill="1" applyBorder="1" applyAlignment="1">
      <alignment horizontal="center" vertical="center" wrapText="1"/>
    </xf>
    <xf numFmtId="0" fontId="30" fillId="17" borderId="38" xfId="0" applyFont="1" applyFill="1" applyBorder="1" applyAlignment="1">
      <alignment horizontal="center" vertical="center" wrapText="1"/>
    </xf>
    <xf numFmtId="0" fontId="30" fillId="17" borderId="49" xfId="0" applyFont="1" applyFill="1" applyBorder="1" applyAlignment="1">
      <alignment horizontal="center" vertical="center" wrapText="1"/>
    </xf>
    <xf numFmtId="0" fontId="30" fillId="17" borderId="31" xfId="0" applyFont="1" applyFill="1" applyBorder="1" applyAlignment="1">
      <alignment horizontal="center" vertical="center" wrapText="1"/>
    </xf>
    <xf numFmtId="0" fontId="30" fillId="17" borderId="26" xfId="0" applyFont="1" applyFill="1" applyBorder="1" applyAlignment="1">
      <alignment horizontal="center" vertical="center" wrapText="1"/>
    </xf>
    <xf numFmtId="0" fontId="30" fillId="17" borderId="50" xfId="0" applyFont="1" applyFill="1" applyBorder="1" applyAlignment="1">
      <alignment horizontal="center" vertical="center" wrapText="1"/>
    </xf>
    <xf numFmtId="0" fontId="31" fillId="17" borderId="51" xfId="0" applyFont="1" applyFill="1" applyBorder="1" applyAlignment="1">
      <alignment horizontal="center" vertical="center" textRotation="90" wrapText="1"/>
    </xf>
    <xf numFmtId="0" fontId="31" fillId="17" borderId="54" xfId="0" applyFont="1" applyFill="1" applyBorder="1" applyAlignment="1">
      <alignment horizontal="center" vertical="center" wrapText="1"/>
    </xf>
    <xf numFmtId="0" fontId="31" fillId="17" borderId="52" xfId="0" applyFont="1" applyFill="1" applyBorder="1" applyAlignment="1">
      <alignment horizontal="center" vertical="center" wrapText="1"/>
    </xf>
    <xf numFmtId="0" fontId="35" fillId="17" borderId="47" xfId="0" applyFont="1" applyFill="1" applyBorder="1" applyAlignment="1">
      <alignment horizontal="center" vertical="center" wrapText="1"/>
    </xf>
    <xf numFmtId="0" fontId="36" fillId="17" borderId="38" xfId="0" applyFont="1" applyFill="1" applyBorder="1" applyAlignment="1">
      <alignment horizontal="center" vertical="center" wrapText="1"/>
    </xf>
    <xf numFmtId="0" fontId="36" fillId="17" borderId="49" xfId="0" applyFont="1" applyFill="1" applyBorder="1" applyAlignment="1">
      <alignment horizontal="center" vertical="center" wrapText="1"/>
    </xf>
    <xf numFmtId="0" fontId="36" fillId="17" borderId="10" xfId="0"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17" borderId="17" xfId="0" applyFont="1" applyFill="1" applyBorder="1" applyAlignment="1">
      <alignment horizontal="center" vertical="center" wrapText="1"/>
    </xf>
    <xf numFmtId="0" fontId="36" fillId="17" borderId="48" xfId="0" applyFont="1" applyFill="1" applyBorder="1" applyAlignment="1">
      <alignment horizontal="center" vertical="center" wrapText="1"/>
    </xf>
    <xf numFmtId="0" fontId="36" fillId="17" borderId="26" xfId="0" applyFont="1" applyFill="1" applyBorder="1" applyAlignment="1">
      <alignment horizontal="center" vertical="center" wrapText="1"/>
    </xf>
    <xf numFmtId="0" fontId="36" fillId="17" borderId="50" xfId="0" applyFont="1" applyFill="1" applyBorder="1" applyAlignment="1">
      <alignment horizontal="center" vertical="center" wrapText="1"/>
    </xf>
    <xf numFmtId="0" fontId="35" fillId="17" borderId="39" xfId="0" applyFont="1" applyFill="1" applyBorder="1" applyAlignment="1">
      <alignment horizontal="center" vertical="center" textRotation="90" wrapText="1"/>
    </xf>
    <xf numFmtId="0" fontId="35" fillId="17" borderId="46" xfId="0" applyFont="1" applyFill="1" applyBorder="1" applyAlignment="1">
      <alignment horizontal="center" vertical="center" wrapText="1"/>
    </xf>
    <xf numFmtId="0" fontId="35" fillId="17" borderId="35"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0" fillId="10" borderId="59" xfId="0" applyFont="1" applyFill="1" applyBorder="1" applyAlignment="1">
      <alignment wrapText="1"/>
    </xf>
    <xf numFmtId="0" fontId="30" fillId="10" borderId="10" xfId="0" applyFont="1" applyFill="1" applyBorder="1" applyAlignment="1">
      <alignment wrapText="1"/>
    </xf>
    <xf numFmtId="0" fontId="33" fillId="10" borderId="59" xfId="0" applyFont="1" applyFill="1" applyBorder="1" applyAlignment="1">
      <alignment horizontal="center" vertical="center" wrapText="1"/>
    </xf>
    <xf numFmtId="0" fontId="33" fillId="10" borderId="10" xfId="0" applyFont="1" applyFill="1" applyBorder="1" applyAlignment="1">
      <alignment horizontal="center" vertical="center" wrapText="1"/>
    </xf>
    <xf numFmtId="0" fontId="30" fillId="0" borderId="12" xfId="0" applyFont="1" applyBorder="1" applyAlignment="1">
      <alignment horizontal="left" vertical="top"/>
    </xf>
    <xf numFmtId="0" fontId="37" fillId="19" borderId="11" xfId="0" applyFont="1" applyFill="1" applyBorder="1" applyAlignment="1">
      <alignment horizontal="left" vertical="center" wrapText="1"/>
    </xf>
    <xf numFmtId="0" fontId="37" fillId="19" borderId="12" xfId="0" applyFont="1" applyFill="1" applyBorder="1" applyAlignment="1">
      <alignment horizontal="left" vertical="center" wrapText="1"/>
    </xf>
    <xf numFmtId="0" fontId="30" fillId="19" borderId="12" xfId="0" applyFont="1" applyFill="1" applyBorder="1" applyAlignment="1">
      <alignment wrapText="1"/>
    </xf>
    <xf numFmtId="0" fontId="30" fillId="19" borderId="13" xfId="0" applyFont="1" applyFill="1" applyBorder="1" applyAlignment="1">
      <alignment wrapText="1"/>
    </xf>
    <xf numFmtId="0" fontId="37" fillId="19" borderId="14" xfId="0" applyFont="1" applyFill="1" applyBorder="1" applyAlignment="1">
      <alignment horizontal="left" vertical="center" wrapText="1"/>
    </xf>
    <xf numFmtId="0" fontId="37" fillId="19" borderId="15" xfId="0" applyFont="1" applyFill="1" applyBorder="1" applyAlignment="1">
      <alignment horizontal="left" vertical="center" wrapText="1"/>
    </xf>
    <xf numFmtId="0" fontId="30" fillId="19" borderId="15" xfId="0" applyFont="1" applyFill="1" applyBorder="1" applyAlignment="1">
      <alignment wrapText="1"/>
    </xf>
    <xf numFmtId="0" fontId="30" fillId="19" borderId="16" xfId="0" applyFont="1" applyFill="1" applyBorder="1" applyAlignment="1">
      <alignment wrapText="1"/>
    </xf>
    <xf numFmtId="0" fontId="30" fillId="10" borderId="0" xfId="0" applyFont="1" applyFill="1" applyBorder="1" applyAlignment="1">
      <alignment horizontal="left" vertical="center" wrapText="1"/>
    </xf>
    <xf numFmtId="0" fontId="30" fillId="17" borderId="59" xfId="0" applyFont="1" applyFill="1" applyBorder="1" applyAlignment="1">
      <alignment horizontal="center" vertical="center" wrapText="1"/>
    </xf>
    <xf numFmtId="0" fontId="30" fillId="17" borderId="10" xfId="0" applyFont="1" applyFill="1" applyBorder="1" applyAlignment="1">
      <alignment horizontal="center" vertical="center" wrapText="1"/>
    </xf>
    <xf numFmtId="0" fontId="30" fillId="17" borderId="59" xfId="0" applyFont="1" applyFill="1" applyBorder="1" applyAlignment="1">
      <alignment wrapText="1"/>
    </xf>
    <xf numFmtId="0" fontId="30" fillId="17" borderId="10" xfId="0" applyFont="1" applyFill="1" applyBorder="1" applyAlignment="1">
      <alignment wrapText="1"/>
    </xf>
    <xf numFmtId="0" fontId="30" fillId="17" borderId="46" xfId="0" applyFont="1" applyFill="1" applyBorder="1" applyAlignment="1">
      <alignment horizontal="center" vertical="center" wrapText="1"/>
    </xf>
    <xf numFmtId="0" fontId="30" fillId="17" borderId="35" xfId="0" applyFont="1" applyFill="1" applyBorder="1" applyAlignment="1">
      <alignment horizontal="center" vertical="center" wrapText="1"/>
    </xf>
    <xf numFmtId="0" fontId="32" fillId="18" borderId="17" xfId="0" applyFont="1" applyFill="1" applyBorder="1" applyAlignment="1">
      <alignment horizontal="center" vertical="center" wrapText="1"/>
    </xf>
    <xf numFmtId="0" fontId="32" fillId="18" borderId="59" xfId="0" applyFont="1" applyFill="1" applyBorder="1" applyAlignment="1">
      <alignment horizontal="center" vertical="center" wrapText="1"/>
    </xf>
    <xf numFmtId="0" fontId="30" fillId="18" borderId="59" xfId="0" applyFont="1" applyFill="1" applyBorder="1" applyAlignment="1">
      <alignment horizontal="center" vertical="center" wrapText="1"/>
    </xf>
    <xf numFmtId="0" fontId="30" fillId="18" borderId="10"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5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58" fillId="0" borderId="1" xfId="0" applyFont="1" applyBorder="1" applyAlignment="1">
      <alignment horizontal="center" vertical="center"/>
    </xf>
    <xf numFmtId="0" fontId="30" fillId="0" borderId="17" xfId="0" applyFont="1" applyBorder="1" applyAlignment="1">
      <alignment vertical="top"/>
    </xf>
    <xf numFmtId="0" fontId="30" fillId="0" borderId="10" xfId="0" applyFont="1" applyBorder="1" applyAlignment="1">
      <alignment vertical="top"/>
    </xf>
    <xf numFmtId="0" fontId="30" fillId="0" borderId="17" xfId="0" applyFont="1" applyBorder="1" applyAlignment="1">
      <alignment vertical="top" wrapText="1"/>
    </xf>
    <xf numFmtId="0" fontId="30" fillId="0" borderId="10" xfId="0" applyFont="1" applyBorder="1" applyAlignment="1">
      <alignment vertical="top" wrapText="1"/>
    </xf>
    <xf numFmtId="0" fontId="32" fillId="0" borderId="1" xfId="0" applyFont="1" applyBorder="1" applyAlignment="1">
      <alignment horizontal="center"/>
    </xf>
    <xf numFmtId="0" fontId="36" fillId="0" borderId="44" xfId="0" applyFont="1" applyBorder="1" applyAlignment="1" applyProtection="1">
      <alignment horizontal="center" vertical="top" wrapText="1"/>
      <protection locked="0"/>
    </xf>
    <xf numFmtId="0" fontId="36" fillId="0" borderId="0" xfId="0" applyFont="1" applyBorder="1" applyAlignment="1" applyProtection="1">
      <alignment horizontal="center" vertical="center" wrapText="1"/>
      <protection locked="0"/>
    </xf>
    <xf numFmtId="0" fontId="36" fillId="0" borderId="15" xfId="0" applyFont="1" applyBorder="1" applyAlignment="1" applyProtection="1">
      <alignment horizontal="center" vertical="center" wrapText="1"/>
      <protection locked="0"/>
    </xf>
    <xf numFmtId="0" fontId="25" fillId="0" borderId="43" xfId="0" applyFont="1" applyFill="1" applyBorder="1" applyAlignment="1" applyProtection="1">
      <alignment horizontal="center" vertical="center" wrapText="1"/>
      <protection locked="0"/>
    </xf>
    <xf numFmtId="0" fontId="25" fillId="0" borderId="38" xfId="0" applyFont="1" applyFill="1" applyBorder="1" applyAlignment="1" applyProtection="1">
      <alignment horizontal="center" vertical="center" wrapText="1"/>
      <protection locked="0"/>
    </xf>
    <xf numFmtId="0" fontId="25" fillId="0" borderId="58" xfId="0" applyFont="1" applyFill="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61" xfId="0" applyFont="1" applyBorder="1" applyAlignment="1" applyProtection="1">
      <alignment horizontal="center" vertical="center" wrapText="1"/>
      <protection locked="0"/>
    </xf>
    <xf numFmtId="0" fontId="36" fillId="0" borderId="43" xfId="0" applyFont="1" applyBorder="1" applyAlignment="1" applyProtection="1">
      <alignment horizontal="center" vertical="top" wrapText="1"/>
      <protection locked="0"/>
    </xf>
    <xf numFmtId="0" fontId="36" fillId="0" borderId="58" xfId="0" applyFont="1" applyBorder="1" applyAlignment="1" applyProtection="1">
      <alignment horizontal="center" vertical="top" wrapText="1"/>
      <protection locked="0"/>
    </xf>
    <xf numFmtId="0" fontId="25" fillId="0" borderId="30"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0" fontId="25" fillId="0" borderId="30" xfId="0" applyFont="1" applyFill="1" applyBorder="1" applyAlignment="1" applyProtection="1">
      <alignment horizontal="center" vertical="top" wrapText="1"/>
      <protection locked="0"/>
    </xf>
    <xf numFmtId="0" fontId="25" fillId="0" borderId="1" xfId="0" applyFont="1" applyFill="1" applyBorder="1" applyAlignment="1" applyProtection="1">
      <alignment horizontal="center" vertical="top" wrapText="1"/>
      <protection locked="0"/>
    </xf>
    <xf numFmtId="0" fontId="25" fillId="0" borderId="32" xfId="0" applyFont="1" applyFill="1" applyBorder="1" applyAlignment="1" applyProtection="1">
      <alignment horizontal="center" vertical="top" wrapText="1"/>
      <protection locked="0"/>
    </xf>
    <xf numFmtId="0" fontId="30" fillId="3" borderId="45" xfId="0" applyFont="1" applyFill="1" applyBorder="1" applyAlignment="1">
      <alignment horizontal="center" vertical="center" wrapText="1"/>
    </xf>
    <xf numFmtId="0" fontId="31" fillId="17" borderId="34" xfId="0" applyFont="1" applyFill="1" applyBorder="1" applyAlignment="1">
      <alignment horizontal="center" vertical="center" wrapText="1"/>
    </xf>
    <xf numFmtId="0" fontId="30" fillId="10" borderId="40" xfId="0" applyFont="1" applyFill="1" applyBorder="1" applyAlignment="1">
      <alignment horizontal="left" vertical="top" wrapText="1"/>
    </xf>
    <xf numFmtId="0" fontId="30" fillId="10" borderId="5" xfId="0" applyFont="1" applyFill="1" applyBorder="1" applyAlignment="1">
      <alignment horizontal="left" vertical="top" wrapText="1"/>
    </xf>
    <xf numFmtId="0" fontId="30" fillId="10" borderId="73" xfId="0" applyFont="1" applyFill="1" applyBorder="1" applyAlignment="1">
      <alignment horizontal="left" vertical="top" wrapText="1"/>
    </xf>
    <xf numFmtId="0" fontId="30" fillId="17" borderId="1"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0" fillId="10" borderId="40" xfId="0" applyFont="1" applyFill="1" applyBorder="1" applyAlignment="1">
      <alignment horizontal="left" vertical="center" wrapText="1"/>
    </xf>
    <xf numFmtId="0" fontId="30" fillId="10" borderId="5" xfId="0" applyFont="1" applyFill="1" applyBorder="1" applyAlignment="1">
      <alignment horizontal="left" vertical="center" wrapText="1"/>
    </xf>
    <xf numFmtId="0" fontId="30" fillId="10" borderId="73" xfId="0" applyFont="1" applyFill="1" applyBorder="1" applyAlignment="1">
      <alignment horizontal="left"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9"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4" fillId="6"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8" xfId="0" applyFont="1" applyBorder="1" applyAlignment="1">
      <alignment horizontal="center" vertical="center" wrapText="1"/>
    </xf>
    <xf numFmtId="0" fontId="4" fillId="7" borderId="1"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8" xfId="0" applyFont="1" applyBorder="1" applyAlignment="1">
      <alignment horizontal="center" vertical="center" wrapText="1"/>
    </xf>
    <xf numFmtId="0" fontId="32" fillId="16" borderId="22" xfId="0" applyFont="1" applyFill="1" applyBorder="1" applyAlignment="1" applyProtection="1">
      <alignment horizontal="center" vertical="center" wrapText="1"/>
    </xf>
    <xf numFmtId="0" fontId="32" fillId="16" borderId="23" xfId="0" applyFont="1" applyFill="1" applyBorder="1" applyAlignment="1" applyProtection="1">
      <alignment horizontal="center" vertical="center" wrapText="1"/>
    </xf>
    <xf numFmtId="0" fontId="32" fillId="16" borderId="22" xfId="0" applyFont="1" applyFill="1" applyBorder="1" applyAlignment="1" applyProtection="1">
      <alignment horizontal="left" vertical="center" wrapText="1"/>
    </xf>
    <xf numFmtId="0" fontId="32" fillId="16" borderId="23" xfId="0" applyFont="1" applyFill="1" applyBorder="1" applyAlignment="1" applyProtection="1">
      <alignment horizontal="left" vertical="center" wrapText="1"/>
    </xf>
    <xf numFmtId="0" fontId="47" fillId="3" borderId="45" xfId="0" applyFont="1" applyFill="1" applyBorder="1" applyAlignment="1" applyProtection="1">
      <alignment horizontal="center" vertical="center" wrapText="1"/>
      <protection locked="0"/>
    </xf>
    <xf numFmtId="0" fontId="47" fillId="3" borderId="9" xfId="0" applyFont="1" applyFill="1" applyBorder="1" applyAlignment="1" applyProtection="1">
      <alignment horizontal="center" vertical="center" wrapText="1"/>
      <protection locked="0"/>
    </xf>
    <xf numFmtId="0" fontId="32" fillId="16" borderId="72" xfId="0" applyFont="1" applyFill="1" applyBorder="1" applyAlignment="1" applyProtection="1">
      <alignment horizontal="center" vertical="center"/>
    </xf>
    <xf numFmtId="0" fontId="32" fillId="16" borderId="4" xfId="0" applyFont="1" applyFill="1" applyBorder="1" applyAlignment="1" applyProtection="1">
      <alignment horizontal="center" vertical="center"/>
    </xf>
    <xf numFmtId="0" fontId="32" fillId="16" borderId="29" xfId="0" applyFont="1" applyFill="1" applyBorder="1" applyAlignment="1" applyProtection="1">
      <alignment horizontal="center" vertical="center"/>
    </xf>
    <xf numFmtId="0" fontId="32" fillId="16" borderId="72" xfId="0" applyFont="1" applyFill="1" applyBorder="1" applyAlignment="1" applyProtection="1">
      <alignment horizontal="center" vertical="center" wrapText="1"/>
    </xf>
    <xf numFmtId="0" fontId="32" fillId="16" borderId="4" xfId="0" applyFont="1" applyFill="1" applyBorder="1" applyAlignment="1" applyProtection="1">
      <alignment horizontal="center" vertical="center" wrapText="1"/>
    </xf>
    <xf numFmtId="0" fontId="32" fillId="16" borderId="29" xfId="0" applyFont="1" applyFill="1" applyBorder="1" applyAlignment="1" applyProtection="1">
      <alignment horizontal="center" vertical="center" wrapText="1"/>
    </xf>
    <xf numFmtId="0" fontId="38" fillId="3" borderId="72"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29" xfId="0" applyFont="1" applyFill="1" applyBorder="1" applyAlignment="1" applyProtection="1">
      <alignment horizontal="center" vertical="center" wrapText="1"/>
    </xf>
    <xf numFmtId="0" fontId="38" fillId="16" borderId="5" xfId="0" applyFont="1" applyFill="1" applyBorder="1" applyAlignment="1" applyProtection="1">
      <alignment horizontal="center" vertical="center" wrapText="1"/>
    </xf>
    <xf numFmtId="0" fontId="38" fillId="16" borderId="1" xfId="0" applyFont="1" applyFill="1" applyBorder="1" applyAlignment="1" applyProtection="1">
      <alignment horizontal="center" vertical="center" wrapText="1"/>
    </xf>
    <xf numFmtId="0" fontId="38" fillId="16" borderId="26" xfId="0" applyFont="1" applyFill="1" applyBorder="1" applyAlignment="1" applyProtection="1">
      <alignment horizontal="center" vertical="center" wrapText="1"/>
    </xf>
    <xf numFmtId="0" fontId="38" fillId="16" borderId="73" xfId="0" applyFont="1" applyFill="1" applyBorder="1" applyAlignment="1" applyProtection="1">
      <alignment horizontal="center" vertical="center" wrapText="1"/>
    </xf>
    <xf numFmtId="0" fontId="38" fillId="16" borderId="32" xfId="0" applyFont="1" applyFill="1" applyBorder="1" applyAlignment="1" applyProtection="1">
      <alignment horizontal="center" vertical="center" wrapText="1"/>
    </xf>
    <xf numFmtId="0" fontId="38" fillId="16" borderId="33" xfId="0" applyFont="1" applyFill="1" applyBorder="1" applyAlignment="1" applyProtection="1">
      <alignment horizontal="center" vertical="center" wrapText="1"/>
    </xf>
    <xf numFmtId="0" fontId="32" fillId="16" borderId="45" xfId="0" applyFont="1" applyFill="1" applyBorder="1" applyAlignment="1" applyProtection="1">
      <alignment horizontal="center" vertical="center" wrapText="1"/>
    </xf>
    <xf numFmtId="0" fontId="32" fillId="16" borderId="9"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2"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2" fillId="16" borderId="19" xfId="0" applyFont="1" applyFill="1" applyBorder="1" applyAlignment="1" applyProtection="1">
      <alignment horizontal="center" vertical="center" wrapText="1"/>
    </xf>
    <xf numFmtId="0" fontId="32" fillId="17" borderId="1" xfId="0" applyFont="1" applyFill="1" applyBorder="1" applyAlignment="1" applyProtection="1">
      <alignment horizontal="center" vertical="center" wrapText="1"/>
    </xf>
    <xf numFmtId="0" fontId="32" fillId="17" borderId="44" xfId="0" applyFont="1" applyFill="1" applyBorder="1" applyAlignment="1" applyProtection="1">
      <alignment horizontal="center" vertical="center" textRotation="90" wrapText="1"/>
    </xf>
    <xf numFmtId="0" fontId="32" fillId="17" borderId="9" xfId="0" applyFont="1" applyFill="1" applyBorder="1" applyAlignment="1" applyProtection="1">
      <alignment horizontal="center" vertical="center" textRotation="90" wrapText="1"/>
    </xf>
    <xf numFmtId="0" fontId="32" fillId="17" borderId="20" xfId="0" applyFont="1" applyFill="1" applyBorder="1" applyAlignment="1" applyProtection="1">
      <alignment horizontal="center" vertical="center" textRotation="90" wrapText="1"/>
    </xf>
    <xf numFmtId="0" fontId="32" fillId="17" borderId="2" xfId="0" applyFont="1" applyFill="1" applyBorder="1" applyAlignment="1" applyProtection="1">
      <alignment horizontal="center" vertical="center" textRotation="90" wrapText="1"/>
    </xf>
    <xf numFmtId="0" fontId="32" fillId="17" borderId="3" xfId="0" applyFont="1" applyFill="1" applyBorder="1" applyAlignment="1" applyProtection="1">
      <alignment horizontal="center" vertical="center" wrapText="1"/>
    </xf>
    <xf numFmtId="0" fontId="32" fillId="17" borderId="17" xfId="0" applyFont="1" applyFill="1" applyBorder="1" applyAlignment="1" applyProtection="1">
      <alignment horizontal="center" vertical="center" wrapText="1"/>
    </xf>
    <xf numFmtId="0" fontId="32" fillId="17" borderId="59" xfId="0" applyFont="1" applyFill="1" applyBorder="1" applyAlignment="1" applyProtection="1">
      <alignment horizontal="center" vertical="center" wrapText="1"/>
    </xf>
    <xf numFmtId="0" fontId="32" fillId="17" borderId="10" xfId="0" applyFont="1" applyFill="1" applyBorder="1" applyAlignment="1" applyProtection="1">
      <alignment horizontal="center" vertical="center" wrapText="1"/>
    </xf>
    <xf numFmtId="0" fontId="63" fillId="3" borderId="3" xfId="0" applyFont="1" applyFill="1" applyBorder="1" applyAlignment="1" applyProtection="1">
      <alignment horizontal="center" vertical="center" wrapText="1"/>
      <protection locked="0"/>
    </xf>
    <xf numFmtId="0" fontId="63" fillId="3" borderId="4" xfId="0" applyFont="1" applyFill="1" applyBorder="1" applyAlignment="1" applyProtection="1">
      <alignment horizontal="center" vertical="center" wrapText="1"/>
      <protection locked="0"/>
    </xf>
    <xf numFmtId="0" fontId="63" fillId="3" borderId="5" xfId="0" applyFont="1" applyFill="1" applyBorder="1" applyAlignment="1" applyProtection="1">
      <alignment horizontal="center" vertical="center" wrapText="1"/>
      <protection locked="0"/>
    </xf>
    <xf numFmtId="0" fontId="38" fillId="3" borderId="45" xfId="0" applyFont="1" applyFill="1" applyBorder="1" applyAlignment="1" applyProtection="1">
      <alignment horizontal="center" vertical="center" wrapText="1"/>
    </xf>
    <xf numFmtId="0" fontId="32" fillId="16" borderId="19" xfId="0" applyFont="1" applyFill="1" applyBorder="1" applyAlignment="1" applyProtection="1">
      <alignment horizontal="left" vertical="center" wrapText="1"/>
    </xf>
    <xf numFmtId="0" fontId="47" fillId="3" borderId="44" xfId="0" applyFont="1" applyFill="1" applyBorder="1" applyAlignment="1" applyProtection="1">
      <alignment horizontal="center" vertical="center" wrapText="1"/>
      <protection locked="0"/>
    </xf>
    <xf numFmtId="0" fontId="32" fillId="17" borderId="19" xfId="0" applyFont="1" applyFill="1" applyBorder="1" applyAlignment="1" applyProtection="1">
      <alignment horizontal="center" vertical="center" textRotation="90" wrapText="1"/>
    </xf>
    <xf numFmtId="0" fontId="32" fillId="17" borderId="66" xfId="0" applyFont="1" applyFill="1" applyBorder="1" applyAlignment="1" applyProtection="1">
      <alignment horizontal="center"/>
    </xf>
    <xf numFmtId="0" fontId="32" fillId="17" borderId="67" xfId="0" applyFont="1" applyFill="1" applyBorder="1" applyAlignment="1" applyProtection="1">
      <alignment horizontal="center"/>
    </xf>
    <xf numFmtId="0" fontId="32" fillId="17" borderId="67" xfId="0" applyFont="1" applyFill="1" applyBorder="1" applyAlignment="1" applyProtection="1">
      <alignment horizontal="center" vertical="center" wrapText="1"/>
    </xf>
    <xf numFmtId="0" fontId="32" fillId="0" borderId="0" xfId="0" applyFont="1" applyAlignment="1" applyProtection="1">
      <alignment horizontal="center"/>
    </xf>
    <xf numFmtId="0" fontId="32" fillId="10" borderId="0" xfId="0" applyFont="1" applyFill="1" applyBorder="1" applyAlignment="1" applyProtection="1">
      <alignment vertical="center" wrapText="1"/>
    </xf>
    <xf numFmtId="0" fontId="38" fillId="10" borderId="0" xfId="0" applyFont="1" applyFill="1" applyBorder="1" applyAlignment="1" applyProtection="1">
      <alignment vertical="center" wrapText="1"/>
    </xf>
    <xf numFmtId="0" fontId="32" fillId="14" borderId="17" xfId="0" applyFont="1" applyFill="1" applyBorder="1" applyAlignment="1" applyProtection="1">
      <alignment horizontal="left" vertical="center" wrapText="1"/>
    </xf>
    <xf numFmtId="0" fontId="38" fillId="14" borderId="59" xfId="0" applyFont="1" applyFill="1" applyBorder="1" applyAlignment="1" applyProtection="1">
      <alignment horizontal="left" vertical="center" wrapText="1"/>
    </xf>
    <xf numFmtId="0" fontId="38" fillId="14" borderId="10" xfId="0" applyFont="1" applyFill="1" applyBorder="1" applyAlignment="1" applyProtection="1">
      <alignment horizontal="left" vertical="center" wrapText="1"/>
    </xf>
    <xf numFmtId="0" fontId="38" fillId="0" borderId="12" xfId="0" applyFont="1" applyBorder="1" applyAlignment="1" applyProtection="1">
      <alignment horizontal="left" vertical="top"/>
    </xf>
    <xf numFmtId="0" fontId="47" fillId="0" borderId="11" xfId="0" applyFont="1" applyBorder="1" applyAlignment="1" applyProtection="1">
      <alignment horizontal="center" vertical="center"/>
    </xf>
    <xf numFmtId="0" fontId="47" fillId="0" borderId="12" xfId="0" applyFont="1" applyBorder="1" applyAlignment="1" applyProtection="1">
      <alignment horizontal="center" vertical="center"/>
    </xf>
    <xf numFmtId="0" fontId="47" fillId="0" borderId="13" xfId="0" applyFont="1" applyBorder="1" applyAlignment="1" applyProtection="1">
      <alignment horizontal="center" vertical="center"/>
    </xf>
    <xf numFmtId="0" fontId="47" fillId="0" borderId="24" xfId="0" applyFont="1" applyBorder="1" applyAlignment="1" applyProtection="1">
      <alignment horizontal="center" vertical="center"/>
    </xf>
    <xf numFmtId="0" fontId="47" fillId="0" borderId="0" xfId="0" applyFont="1" applyBorder="1" applyAlignment="1" applyProtection="1">
      <alignment horizontal="center" vertical="center"/>
    </xf>
    <xf numFmtId="0" fontId="47" fillId="0" borderId="25" xfId="0" applyFont="1" applyBorder="1" applyAlignment="1" applyProtection="1">
      <alignment horizontal="center" vertical="center"/>
    </xf>
    <xf numFmtId="0" fontId="47" fillId="0" borderId="14" xfId="0" applyFont="1" applyBorder="1" applyAlignment="1" applyProtection="1">
      <alignment horizontal="center" vertical="center"/>
    </xf>
    <xf numFmtId="0" fontId="47" fillId="0" borderId="15" xfId="0" applyFont="1" applyBorder="1" applyAlignment="1" applyProtection="1">
      <alignment horizontal="center" vertical="center"/>
    </xf>
    <xf numFmtId="0" fontId="47" fillId="0" borderId="16" xfId="0" applyFont="1" applyBorder="1" applyAlignment="1" applyProtection="1">
      <alignment horizontal="center" vertical="center"/>
    </xf>
    <xf numFmtId="14" fontId="32" fillId="3" borderId="17" xfId="0" applyNumberFormat="1" applyFont="1" applyFill="1" applyBorder="1" applyAlignment="1" applyProtection="1">
      <alignment horizontal="center"/>
    </xf>
    <xf numFmtId="14" fontId="32" fillId="3" borderId="59" xfId="0" applyNumberFormat="1" applyFont="1" applyFill="1" applyBorder="1" applyAlignment="1" applyProtection="1">
      <alignment horizontal="center"/>
    </xf>
    <xf numFmtId="14" fontId="32" fillId="3" borderId="10" xfId="0" applyNumberFormat="1" applyFont="1" applyFill="1" applyBorder="1" applyAlignment="1" applyProtection="1">
      <alignment horizontal="center"/>
    </xf>
    <xf numFmtId="0" fontId="38" fillId="0" borderId="1" xfId="0" applyFont="1" applyBorder="1" applyAlignment="1" applyProtection="1">
      <alignment horizontal="center" vertical="top" wrapText="1"/>
      <protection locked="0"/>
    </xf>
    <xf numFmtId="0" fontId="38" fillId="0" borderId="1"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32" fillId="17" borderId="19" xfId="0" applyFont="1" applyFill="1" applyBorder="1" applyAlignment="1" applyProtection="1">
      <alignment horizontal="center" vertical="center" wrapText="1"/>
    </xf>
    <xf numFmtId="0" fontId="32" fillId="17" borderId="20" xfId="0" applyFont="1" applyFill="1" applyBorder="1" applyAlignment="1" applyProtection="1">
      <alignment horizontal="center" vertical="center" wrapText="1"/>
    </xf>
    <xf numFmtId="0" fontId="32" fillId="17" borderId="21" xfId="0" applyFont="1" applyFill="1" applyBorder="1" applyAlignment="1" applyProtection="1">
      <alignment horizontal="center" vertical="center" wrapText="1"/>
    </xf>
    <xf numFmtId="0" fontId="32" fillId="17" borderId="23" xfId="0" applyFont="1" applyFill="1" applyBorder="1" applyAlignment="1" applyProtection="1">
      <alignment horizontal="center" vertical="center" wrapText="1"/>
    </xf>
    <xf numFmtId="0" fontId="32" fillId="17" borderId="2" xfId="0" applyFont="1" applyFill="1" applyBorder="1" applyAlignment="1" applyProtection="1">
      <alignment horizontal="center" vertical="center" wrapText="1"/>
    </xf>
    <xf numFmtId="0" fontId="32" fillId="17" borderId="8" xfId="0" applyFont="1" applyFill="1" applyBorder="1" applyAlignment="1" applyProtection="1">
      <alignment horizontal="center" vertical="center" wrapText="1"/>
    </xf>
    <xf numFmtId="0" fontId="32" fillId="17" borderId="20" xfId="0" applyFont="1" applyFill="1" applyBorder="1" applyAlignment="1" applyProtection="1">
      <alignment horizontal="center" vertical="center"/>
    </xf>
    <xf numFmtId="0" fontId="32" fillId="17" borderId="21" xfId="0" applyFont="1" applyFill="1" applyBorder="1" applyAlignment="1" applyProtection="1">
      <alignment horizontal="center" vertical="center"/>
    </xf>
    <xf numFmtId="0" fontId="32" fillId="17" borderId="2" xfId="0" applyFont="1" applyFill="1" applyBorder="1" applyAlignment="1" applyProtection="1">
      <alignment horizontal="center" vertical="center"/>
    </xf>
    <xf numFmtId="0" fontId="32" fillId="17" borderId="8" xfId="0" applyFont="1" applyFill="1" applyBorder="1" applyAlignment="1" applyProtection="1">
      <alignment horizontal="center" vertical="center"/>
    </xf>
    <xf numFmtId="0" fontId="32" fillId="17" borderId="19" xfId="0" applyFont="1" applyFill="1" applyBorder="1" applyAlignment="1" applyProtection="1">
      <alignment horizontal="center" vertical="center"/>
    </xf>
    <xf numFmtId="0" fontId="32" fillId="17" borderId="23" xfId="0" applyFont="1" applyFill="1" applyBorder="1" applyAlignment="1" applyProtection="1">
      <alignment horizontal="center" vertical="center"/>
    </xf>
    <xf numFmtId="0" fontId="38" fillId="16" borderId="58" xfId="0" applyFont="1" applyFill="1" applyBorder="1" applyAlignment="1" applyProtection="1">
      <alignment horizontal="center" vertical="center" wrapText="1"/>
    </xf>
    <xf numFmtId="0" fontId="38" fillId="16" borderId="38" xfId="0" applyFont="1" applyFill="1" applyBorder="1" applyAlignment="1" applyProtection="1">
      <alignment horizontal="center" vertical="center" wrapText="1"/>
    </xf>
    <xf numFmtId="0" fontId="38" fillId="16" borderId="70" xfId="0" applyFont="1" applyFill="1" applyBorder="1" applyAlignment="1" applyProtection="1">
      <alignment horizontal="center" vertical="center" wrapText="1"/>
    </xf>
    <xf numFmtId="0" fontId="38" fillId="16" borderId="71" xfId="0" applyFont="1" applyFill="1" applyBorder="1" applyAlignment="1" applyProtection="1">
      <alignment horizontal="center" vertical="center" wrapText="1"/>
    </xf>
    <xf numFmtId="0" fontId="38" fillId="16" borderId="64" xfId="0" applyFont="1" applyFill="1" applyBorder="1" applyAlignment="1" applyProtection="1">
      <alignment horizontal="center" vertical="center" wrapText="1"/>
    </xf>
    <xf numFmtId="0" fontId="63" fillId="10" borderId="3" xfId="0" applyFont="1" applyFill="1" applyBorder="1" applyAlignment="1" applyProtection="1">
      <alignment horizontal="center" vertical="center" wrapText="1"/>
      <protection locked="0"/>
    </xf>
    <xf numFmtId="0" fontId="63" fillId="10" borderId="4" xfId="0" applyFont="1" applyFill="1" applyBorder="1" applyAlignment="1" applyProtection="1">
      <alignment horizontal="center" vertical="center" wrapText="1"/>
      <protection locked="0"/>
    </xf>
    <xf numFmtId="0" fontId="63" fillId="10" borderId="5" xfId="0" applyFont="1" applyFill="1" applyBorder="1" applyAlignment="1" applyProtection="1">
      <alignment horizontal="center" vertical="center" wrapText="1"/>
      <protection locked="0"/>
    </xf>
    <xf numFmtId="0" fontId="32" fillId="14" borderId="17" xfId="0" applyFont="1" applyFill="1" applyBorder="1" applyAlignment="1" applyProtection="1">
      <alignment horizontal="center" vertical="center" wrapText="1"/>
    </xf>
    <xf numFmtId="0" fontId="32" fillId="14" borderId="59" xfId="0" applyFont="1" applyFill="1" applyBorder="1" applyAlignment="1" applyProtection="1">
      <alignment horizontal="center" vertical="center" wrapText="1"/>
    </xf>
    <xf numFmtId="0" fontId="32" fillId="14" borderId="10" xfId="0" applyFont="1" applyFill="1" applyBorder="1" applyAlignment="1" applyProtection="1">
      <alignment horizontal="center" vertical="center" wrapText="1"/>
    </xf>
    <xf numFmtId="0" fontId="38" fillId="10" borderId="17" xfId="0" applyFont="1" applyFill="1" applyBorder="1" applyAlignment="1" applyProtection="1">
      <alignment horizontal="left" vertical="center" wrapText="1"/>
    </xf>
    <xf numFmtId="0" fontId="38" fillId="10" borderId="59" xfId="0" applyFont="1" applyFill="1" applyBorder="1" applyAlignment="1" applyProtection="1">
      <alignment horizontal="left" vertical="center" wrapText="1"/>
    </xf>
    <xf numFmtId="0" fontId="38" fillId="10" borderId="10" xfId="0" applyFont="1" applyFill="1" applyBorder="1" applyAlignment="1" applyProtection="1">
      <alignment horizontal="left" vertical="center" wrapText="1"/>
    </xf>
    <xf numFmtId="0" fontId="32" fillId="10" borderId="0" xfId="0" applyFont="1" applyFill="1" applyBorder="1" applyAlignment="1" applyProtection="1">
      <alignment horizontal="left" vertical="center" wrapText="1"/>
    </xf>
    <xf numFmtId="0" fontId="38" fillId="10" borderId="22" xfId="0" applyFont="1" applyFill="1" applyBorder="1" applyAlignment="1" applyProtection="1">
      <alignment horizontal="left" vertical="center" wrapText="1"/>
    </xf>
    <xf numFmtId="0" fontId="38" fillId="10" borderId="0" xfId="0" applyFont="1" applyFill="1" applyBorder="1" applyAlignment="1" applyProtection="1">
      <alignment horizontal="left" vertical="center" wrapText="1"/>
    </xf>
    <xf numFmtId="0" fontId="38" fillId="10" borderId="7" xfId="0" applyFont="1" applyFill="1" applyBorder="1" applyAlignment="1" applyProtection="1">
      <alignment horizontal="left" vertical="center" wrapText="1"/>
    </xf>
    <xf numFmtId="0" fontId="38" fillId="10" borderId="23" xfId="0" applyFont="1" applyFill="1" applyBorder="1" applyAlignment="1" applyProtection="1">
      <alignment horizontal="left" vertical="center" wrapText="1"/>
    </xf>
    <xf numFmtId="0" fontId="38" fillId="10" borderId="2" xfId="0" applyFont="1" applyFill="1" applyBorder="1" applyAlignment="1" applyProtection="1">
      <alignment horizontal="left" vertical="center" wrapText="1"/>
    </xf>
    <xf numFmtId="0" fontId="38" fillId="10" borderId="8" xfId="0" applyFont="1" applyFill="1" applyBorder="1" applyAlignment="1" applyProtection="1">
      <alignment horizontal="left" vertical="center" wrapText="1"/>
    </xf>
    <xf numFmtId="0" fontId="32" fillId="10" borderId="19" xfId="0" applyFont="1" applyFill="1" applyBorder="1" applyAlignment="1" applyProtection="1">
      <alignment horizontal="left" vertical="justify" wrapText="1"/>
    </xf>
    <xf numFmtId="0" fontId="32" fillId="10" borderId="20" xfId="0" applyFont="1" applyFill="1" applyBorder="1" applyAlignment="1" applyProtection="1">
      <alignment horizontal="left" vertical="justify" wrapText="1"/>
    </xf>
    <xf numFmtId="0" fontId="32" fillId="10" borderId="21" xfId="0" applyFont="1" applyFill="1" applyBorder="1" applyAlignment="1" applyProtection="1">
      <alignment horizontal="left" vertical="justify" wrapText="1"/>
    </xf>
    <xf numFmtId="0" fontId="32" fillId="14" borderId="66" xfId="0" applyFont="1" applyFill="1" applyBorder="1" applyAlignment="1" applyProtection="1">
      <alignment horizontal="left" vertical="center" wrapText="1"/>
    </xf>
    <xf numFmtId="0" fontId="32" fillId="14" borderId="67" xfId="0" applyFont="1" applyFill="1" applyBorder="1" applyAlignment="1" applyProtection="1">
      <alignment horizontal="left" vertical="center" wrapText="1"/>
    </xf>
    <xf numFmtId="0" fontId="32" fillId="14" borderId="18" xfId="0" applyFont="1" applyFill="1" applyBorder="1" applyAlignment="1" applyProtection="1">
      <alignment horizontal="left" vertical="center" wrapText="1"/>
    </xf>
    <xf numFmtId="0" fontId="38" fillId="16" borderId="3" xfId="0" applyFont="1" applyFill="1" applyBorder="1" applyAlignment="1" applyProtection="1">
      <alignment horizontal="center" vertical="center" wrapText="1"/>
    </xf>
    <xf numFmtId="0" fontId="32" fillId="16" borderId="44" xfId="0" applyFont="1" applyFill="1" applyBorder="1" applyAlignment="1" applyProtection="1">
      <alignment horizontal="left" vertical="center" wrapText="1"/>
    </xf>
    <xf numFmtId="0" fontId="32" fillId="16" borderId="45" xfId="0" applyFont="1" applyFill="1" applyBorder="1" applyAlignment="1" applyProtection="1">
      <alignment horizontal="left" vertical="center" wrapText="1"/>
    </xf>
    <xf numFmtId="0" fontId="32" fillId="16" borderId="9" xfId="0" applyFont="1" applyFill="1" applyBorder="1" applyAlignment="1" applyProtection="1">
      <alignment horizontal="left" vertical="center" wrapText="1"/>
    </xf>
    <xf numFmtId="0" fontId="38" fillId="16" borderId="74" xfId="0" applyFont="1" applyFill="1" applyBorder="1" applyAlignment="1" applyProtection="1">
      <alignment horizontal="center" vertical="center" wrapText="1"/>
    </xf>
    <xf numFmtId="0" fontId="38" fillId="0" borderId="14" xfId="0" applyFont="1" applyBorder="1" applyAlignment="1" applyProtection="1">
      <alignment horizontal="center" vertical="top" wrapText="1"/>
    </xf>
    <xf numFmtId="0" fontId="38" fillId="0" borderId="16" xfId="0" applyFont="1" applyBorder="1" applyAlignment="1" applyProtection="1">
      <alignment horizontal="center" vertical="top" wrapText="1"/>
    </xf>
    <xf numFmtId="0" fontId="32" fillId="0" borderId="17" xfId="0" applyFont="1" applyBorder="1" applyAlignment="1" applyProtection="1">
      <alignment horizontal="center"/>
    </xf>
    <xf numFmtId="0" fontId="32" fillId="0" borderId="59" xfId="0" applyFont="1" applyBorder="1" applyAlignment="1" applyProtection="1">
      <alignment horizontal="center"/>
    </xf>
    <xf numFmtId="0" fontId="32" fillId="0" borderId="10" xfId="0" applyFont="1" applyBorder="1" applyAlignment="1" applyProtection="1">
      <alignment horizontal="center"/>
    </xf>
    <xf numFmtId="0" fontId="32" fillId="0" borderId="17" xfId="0" applyFont="1" applyBorder="1" applyAlignment="1" applyProtection="1">
      <alignment horizontal="center" vertical="center"/>
    </xf>
    <xf numFmtId="0" fontId="32" fillId="0" borderId="59" xfId="0" applyFont="1" applyBorder="1" applyAlignment="1" applyProtection="1">
      <alignment horizontal="center" vertical="center"/>
    </xf>
    <xf numFmtId="0" fontId="32" fillId="0" borderId="10" xfId="0" applyFont="1" applyBorder="1" applyAlignment="1" applyProtection="1">
      <alignment horizontal="center" vertical="center"/>
    </xf>
    <xf numFmtId="49" fontId="32" fillId="17" borderId="43" xfId="0" applyNumberFormat="1" applyFont="1" applyFill="1" applyBorder="1" applyAlignment="1" applyProtection="1">
      <alignment horizontal="center" vertical="center" wrapText="1"/>
    </xf>
    <xf numFmtId="49" fontId="32" fillId="17" borderId="58" xfId="0" applyNumberFormat="1" applyFont="1" applyFill="1" applyBorder="1" applyAlignment="1" applyProtection="1">
      <alignment horizontal="center" vertical="center" wrapText="1"/>
    </xf>
    <xf numFmtId="49" fontId="32" fillId="17" borderId="31" xfId="0" applyNumberFormat="1" applyFont="1" applyFill="1" applyBorder="1" applyAlignment="1" applyProtection="1">
      <alignment horizontal="center" vertical="center" wrapText="1"/>
    </xf>
    <xf numFmtId="49" fontId="32" fillId="17" borderId="33" xfId="0" applyNumberFormat="1" applyFont="1" applyFill="1" applyBorder="1" applyAlignment="1" applyProtection="1">
      <alignment horizontal="center" vertical="center" wrapText="1"/>
    </xf>
    <xf numFmtId="0" fontId="32" fillId="17" borderId="37" xfId="0" applyFont="1" applyFill="1" applyBorder="1" applyAlignment="1" applyProtection="1">
      <alignment horizontal="center" vertical="center"/>
    </xf>
    <xf numFmtId="0" fontId="32" fillId="17" borderId="44" xfId="0" applyFont="1" applyFill="1" applyBorder="1" applyAlignment="1" applyProtection="1">
      <alignment horizontal="center" vertical="center" wrapText="1"/>
    </xf>
    <xf numFmtId="0" fontId="32" fillId="17" borderId="9" xfId="0" applyFont="1" applyFill="1" applyBorder="1" applyAlignment="1" applyProtection="1">
      <alignment horizontal="center" vertical="center" wrapText="1"/>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1"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41" fillId="16" borderId="4" xfId="0" applyFont="1" applyFill="1" applyBorder="1" applyAlignment="1">
      <alignment horizontal="center" vertical="center" wrapText="1"/>
    </xf>
    <xf numFmtId="0" fontId="41" fillId="16" borderId="5"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9" fillId="0" borderId="5" xfId="0" applyFont="1" applyBorder="1" applyAlignment="1" applyProtection="1">
      <alignment horizontal="center"/>
      <protection locked="0"/>
    </xf>
    <xf numFmtId="0" fontId="41" fillId="16" borderId="3" xfId="0" applyFont="1" applyFill="1" applyBorder="1" applyAlignment="1">
      <alignment horizontal="left" vertical="center" wrapText="1"/>
    </xf>
    <xf numFmtId="0" fontId="41" fillId="16" borderId="4" xfId="0" applyFont="1" applyFill="1" applyBorder="1" applyAlignment="1">
      <alignment horizontal="left" vertical="center" wrapText="1"/>
    </xf>
    <xf numFmtId="0" fontId="41" fillId="16" borderId="5" xfId="0" applyFont="1" applyFill="1" applyBorder="1" applyAlignment="1">
      <alignment horizontal="left" vertical="center" wrapText="1"/>
    </xf>
    <xf numFmtId="14" fontId="9" fillId="0" borderId="3" xfId="0" applyNumberFormat="1" applyFont="1" applyBorder="1" applyAlignment="1" applyProtection="1">
      <alignment horizontal="center" vertical="center" wrapText="1"/>
      <protection locked="0"/>
    </xf>
    <xf numFmtId="0" fontId="9" fillId="10" borderId="3" xfId="0" applyFont="1" applyFill="1" applyBorder="1" applyAlignment="1" applyProtection="1">
      <alignment horizontal="left" vertical="center" wrapText="1"/>
      <protection locked="0"/>
    </xf>
    <xf numFmtId="0" fontId="9" fillId="10" borderId="4" xfId="0" applyFont="1" applyFill="1" applyBorder="1" applyAlignment="1" applyProtection="1">
      <alignment horizontal="left" vertical="center" wrapText="1"/>
      <protection locked="0"/>
    </xf>
    <xf numFmtId="0" fontId="9" fillId="10" borderId="5" xfId="0" applyFont="1" applyFill="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1" fillId="16" borderId="3" xfId="0" applyFont="1" applyFill="1" applyBorder="1" applyAlignment="1">
      <alignment horizontal="center" vertical="center" wrapText="1"/>
    </xf>
    <xf numFmtId="1" fontId="41" fillId="16" borderId="3" xfId="0" applyNumberFormat="1" applyFont="1" applyFill="1" applyBorder="1" applyAlignment="1">
      <alignment horizontal="center" vertical="center" wrapText="1"/>
    </xf>
    <xf numFmtId="0" fontId="41" fillId="16" borderId="72" xfId="0" applyFont="1" applyFill="1" applyBorder="1" applyAlignment="1">
      <alignment horizontal="center" vertical="center" textRotation="90" wrapText="1"/>
    </xf>
    <xf numFmtId="0" fontId="41" fillId="16" borderId="4" xfId="0" applyFont="1" applyFill="1" applyBorder="1" applyAlignment="1">
      <alignment horizontal="center" vertical="center" textRotation="90" wrapText="1"/>
    </xf>
    <xf numFmtId="0" fontId="41" fillId="16" borderId="5" xfId="0" applyFont="1" applyFill="1" applyBorder="1" applyAlignment="1">
      <alignment horizontal="center" vertical="center" textRotation="90" wrapText="1"/>
    </xf>
    <xf numFmtId="0" fontId="9" fillId="20" borderId="3" xfId="0" applyFont="1" applyFill="1" applyBorder="1" applyAlignment="1" applyProtection="1">
      <alignment horizontal="center" vertical="center" wrapText="1"/>
      <protection locked="0"/>
    </xf>
    <xf numFmtId="0" fontId="9" fillId="20" borderId="4" xfId="0" applyFont="1" applyFill="1" applyBorder="1" applyAlignment="1" applyProtection="1">
      <alignment horizontal="center" vertical="center" wrapText="1"/>
      <protection locked="0"/>
    </xf>
    <xf numFmtId="0" fontId="9" fillId="20" borderId="5" xfId="0" applyFont="1" applyFill="1" applyBorder="1" applyAlignment="1" applyProtection="1">
      <alignment horizontal="center" vertical="center" wrapText="1"/>
      <protection locked="0"/>
    </xf>
    <xf numFmtId="14" fontId="38" fillId="0" borderId="3" xfId="0" applyNumberFormat="1"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4" fillId="14" borderId="17" xfId="0" applyFont="1" applyFill="1" applyBorder="1" applyAlignment="1">
      <alignment horizontal="center" vertical="center"/>
    </xf>
    <xf numFmtId="0" fontId="34" fillId="14" borderId="59" xfId="0" applyFont="1" applyFill="1" applyBorder="1" applyAlignment="1">
      <alignment horizontal="center" vertical="center"/>
    </xf>
    <xf numFmtId="0" fontId="34" fillId="14" borderId="10" xfId="0" applyFont="1" applyFill="1" applyBorder="1" applyAlignment="1">
      <alignment horizontal="center" vertical="center"/>
    </xf>
    <xf numFmtId="49" fontId="41" fillId="10" borderId="17" xfId="0" applyNumberFormat="1" applyFont="1" applyFill="1" applyBorder="1" applyAlignment="1">
      <alignment horizontal="left" vertical="center" wrapText="1"/>
    </xf>
    <xf numFmtId="49" fontId="41" fillId="10" borderId="59" xfId="0" applyNumberFormat="1" applyFont="1" applyFill="1" applyBorder="1" applyAlignment="1">
      <alignment horizontal="left" vertical="center" wrapText="1"/>
    </xf>
    <xf numFmtId="49" fontId="41" fillId="10" borderId="10" xfId="0" applyNumberFormat="1" applyFont="1" applyFill="1" applyBorder="1" applyAlignment="1">
      <alignment horizontal="left" vertical="center" wrapText="1"/>
    </xf>
    <xf numFmtId="0" fontId="38" fillId="0" borderId="3" xfId="0" applyFont="1" applyBorder="1" applyAlignment="1" applyProtection="1">
      <alignment horizontal="center" vertical="center" wrapText="1"/>
      <protection locked="0"/>
    </xf>
    <xf numFmtId="0" fontId="38" fillId="0" borderId="11"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0" fontId="38" fillId="0" borderId="24" xfId="0" applyFont="1" applyBorder="1" applyAlignment="1" applyProtection="1">
      <alignment horizontal="left" vertical="center" wrapText="1"/>
      <protection locked="0"/>
    </xf>
    <xf numFmtId="0" fontId="38" fillId="0" borderId="25" xfId="0" applyFont="1" applyBorder="1" applyAlignment="1" applyProtection="1">
      <alignment horizontal="left" vertical="center" wrapText="1"/>
      <protection locked="0"/>
    </xf>
    <xf numFmtId="0" fontId="38" fillId="0" borderId="14" xfId="0" applyFont="1" applyBorder="1" applyAlignment="1" applyProtection="1">
      <alignment horizontal="left" vertical="center" wrapText="1"/>
      <protection locked="0"/>
    </xf>
    <xf numFmtId="0" fontId="38" fillId="0" borderId="16" xfId="0" applyFont="1" applyBorder="1" applyAlignment="1" applyProtection="1">
      <alignment horizontal="left" vertical="center" wrapText="1"/>
      <protection locked="0"/>
    </xf>
    <xf numFmtId="0" fontId="41" fillId="16" borderId="3" xfId="0" applyFont="1" applyFill="1" applyBorder="1" applyAlignment="1">
      <alignment horizontal="justify" vertical="center" wrapText="1"/>
    </xf>
    <xf numFmtId="0" fontId="41" fillId="16" borderId="4" xfId="0" applyFont="1" applyFill="1" applyBorder="1" applyAlignment="1">
      <alignment horizontal="justify" vertical="center" wrapText="1"/>
    </xf>
    <xf numFmtId="0" fontId="41" fillId="16" borderId="5" xfId="0" applyFont="1" applyFill="1" applyBorder="1" applyAlignment="1">
      <alignment horizontal="justify" vertical="center" wrapText="1"/>
    </xf>
    <xf numFmtId="0" fontId="41" fillId="16" borderId="72" xfId="0" applyFont="1" applyFill="1" applyBorder="1" applyAlignment="1">
      <alignment horizontal="justify" vertical="center" wrapText="1"/>
    </xf>
    <xf numFmtId="0" fontId="34" fillId="13" borderId="24" xfId="0" applyFont="1" applyFill="1" applyBorder="1" applyAlignment="1">
      <alignment horizontal="left" vertical="justify" wrapText="1"/>
    </xf>
    <xf numFmtId="0" fontId="34" fillId="13" borderId="0" xfId="0" applyFont="1" applyFill="1" applyBorder="1" applyAlignment="1">
      <alignment horizontal="left" vertical="justify" wrapText="1"/>
    </xf>
    <xf numFmtId="0" fontId="34" fillId="13" borderId="25" xfId="0" applyFont="1" applyFill="1" applyBorder="1" applyAlignment="1">
      <alignment horizontal="left" vertical="justify" wrapText="1"/>
    </xf>
    <xf numFmtId="0" fontId="34" fillId="15" borderId="1" xfId="0" applyFont="1" applyFill="1" applyBorder="1" applyAlignment="1">
      <alignment horizontal="center" vertical="center" wrapText="1"/>
    </xf>
    <xf numFmtId="0" fontId="41" fillId="13" borderId="0" xfId="0" applyFont="1" applyFill="1" applyBorder="1" applyAlignment="1">
      <alignment horizontal="left" vertical="center" wrapText="1"/>
    </xf>
    <xf numFmtId="0" fontId="41" fillId="13" borderId="15" xfId="0" applyFont="1" applyFill="1" applyBorder="1" applyAlignment="1">
      <alignment horizontal="left" vertical="center" wrapText="1"/>
    </xf>
    <xf numFmtId="0" fontId="34" fillId="14" borderId="17" xfId="0" applyFont="1" applyFill="1" applyBorder="1" applyAlignment="1">
      <alignment horizontal="left" vertical="center" wrapText="1"/>
    </xf>
    <xf numFmtId="0" fontId="34" fillId="14" borderId="59" xfId="0" applyFont="1" applyFill="1" applyBorder="1" applyAlignment="1">
      <alignment horizontal="left" vertical="center" wrapText="1"/>
    </xf>
    <xf numFmtId="0" fontId="34" fillId="14" borderId="10" xfId="0" applyFont="1" applyFill="1" applyBorder="1" applyAlignment="1">
      <alignment horizontal="left" vertical="center" wrapText="1"/>
    </xf>
    <xf numFmtId="0" fontId="34" fillId="15" borderId="43" xfId="0" applyFont="1" applyFill="1" applyBorder="1" applyAlignment="1">
      <alignment horizontal="center" vertical="center" wrapText="1"/>
    </xf>
    <xf numFmtId="0" fontId="34" fillId="15" borderId="38" xfId="0" applyFont="1" applyFill="1" applyBorder="1" applyAlignment="1">
      <alignment horizontal="center" vertical="center" wrapText="1"/>
    </xf>
    <xf numFmtId="0" fontId="34" fillId="15" borderId="49" xfId="0" applyFont="1" applyFill="1" applyBorder="1" applyAlignment="1">
      <alignment horizontal="center" vertical="center" wrapText="1"/>
    </xf>
    <xf numFmtId="0" fontId="34" fillId="15" borderId="31" xfId="0" applyFont="1" applyFill="1" applyBorder="1" applyAlignment="1">
      <alignment horizontal="center" vertical="center" wrapText="1"/>
    </xf>
    <xf numFmtId="0" fontId="34" fillId="15" borderId="26" xfId="0" applyFont="1" applyFill="1" applyBorder="1" applyAlignment="1">
      <alignment horizontal="center" vertical="center" wrapText="1"/>
    </xf>
    <xf numFmtId="0" fontId="34" fillId="15" borderId="50" xfId="0" applyFont="1" applyFill="1" applyBorder="1" applyAlignment="1">
      <alignment horizontal="center" vertical="center" wrapText="1"/>
    </xf>
    <xf numFmtId="0" fontId="38" fillId="0" borderId="3"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4" fillId="15" borderId="3" xfId="0" applyFont="1" applyFill="1" applyBorder="1" applyAlignment="1">
      <alignment horizontal="center" vertical="center" wrapText="1"/>
    </xf>
    <xf numFmtId="0" fontId="34" fillId="15" borderId="29" xfId="0" applyFont="1" applyFill="1" applyBorder="1" applyAlignment="1">
      <alignment horizontal="center" vertical="center" wrapText="1"/>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3" xfId="0" quotePrefix="1" applyFont="1" applyBorder="1" applyAlignment="1" applyProtection="1">
      <alignment horizontal="center" vertical="center" wrapText="1"/>
      <protection locked="0"/>
    </xf>
    <xf numFmtId="0" fontId="41" fillId="13" borderId="0" xfId="0" applyFont="1" applyFill="1" applyBorder="1" applyAlignment="1">
      <alignment horizontal="center" vertical="center" wrapText="1"/>
    </xf>
    <xf numFmtId="0" fontId="41" fillId="13" borderId="25"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41" fillId="13" borderId="16" xfId="0" applyFont="1" applyFill="1" applyBorder="1" applyAlignment="1">
      <alignment horizontal="center" vertical="center" wrapText="1"/>
    </xf>
    <xf numFmtId="0" fontId="41" fillId="13" borderId="24" xfId="0" applyFont="1" applyFill="1" applyBorder="1" applyAlignment="1">
      <alignment horizontal="left" vertical="center" wrapText="1"/>
    </xf>
    <xf numFmtId="0" fontId="41" fillId="13" borderId="14" xfId="0" applyFont="1" applyFill="1" applyBorder="1" applyAlignment="1">
      <alignment horizontal="left" vertical="center" wrapText="1"/>
    </xf>
    <xf numFmtId="0" fontId="38" fillId="10" borderId="3" xfId="0" applyFont="1" applyFill="1" applyBorder="1" applyAlignment="1" applyProtection="1">
      <alignment horizontal="center" vertical="center" wrapText="1"/>
      <protection locked="0"/>
    </xf>
    <xf numFmtId="0" fontId="38" fillId="10" borderId="4" xfId="0" applyFont="1" applyFill="1" applyBorder="1" applyAlignment="1" applyProtection="1">
      <alignment horizontal="center" vertical="center" wrapText="1"/>
      <protection locked="0"/>
    </xf>
    <xf numFmtId="0" fontId="38" fillId="10" borderId="5" xfId="0" applyFont="1" applyFill="1" applyBorder="1" applyAlignment="1" applyProtection="1">
      <alignment horizontal="center" vertical="center" wrapText="1"/>
      <protection locked="0"/>
    </xf>
    <xf numFmtId="0" fontId="38" fillId="0" borderId="3" xfId="0" quotePrefix="1" applyFont="1" applyBorder="1" applyAlignment="1" applyProtection="1">
      <alignment horizontal="left" vertical="center" wrapText="1"/>
      <protection locked="0"/>
    </xf>
    <xf numFmtId="0" fontId="38" fillId="0" borderId="5" xfId="0" applyFont="1" applyBorder="1" applyAlignment="1" applyProtection="1">
      <alignment horizontal="center"/>
      <protection locked="0"/>
    </xf>
    <xf numFmtId="0" fontId="38" fillId="0" borderId="5" xfId="0" applyFont="1" applyBorder="1" applyAlignment="1" applyProtection="1">
      <alignment horizontal="left" vertical="center" wrapText="1"/>
      <protection locked="0"/>
    </xf>
    <xf numFmtId="0" fontId="34" fillId="15" borderId="32" xfId="0" applyFont="1" applyFill="1" applyBorder="1" applyAlignment="1">
      <alignment horizontal="center" vertical="center" wrapText="1"/>
    </xf>
    <xf numFmtId="0" fontId="34" fillId="15" borderId="33" xfId="0" applyFont="1" applyFill="1" applyBorder="1" applyAlignment="1">
      <alignment horizontal="center" vertical="center" wrapText="1"/>
    </xf>
    <xf numFmtId="0" fontId="34" fillId="15" borderId="58" xfId="0" applyFont="1" applyFill="1" applyBorder="1" applyAlignment="1">
      <alignment horizontal="center" vertical="center" wrapText="1"/>
    </xf>
    <xf numFmtId="0" fontId="41" fillId="16" borderId="72" xfId="0" applyFont="1" applyFill="1" applyBorder="1" applyAlignment="1">
      <alignment horizontal="center" vertical="center" wrapText="1"/>
    </xf>
    <xf numFmtId="0" fontId="38" fillId="0" borderId="3"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left" vertical="center" wrapText="1"/>
      <protection locked="0"/>
    </xf>
    <xf numFmtId="0" fontId="41" fillId="0" borderId="17" xfId="0" applyFont="1" applyBorder="1" applyAlignment="1" applyProtection="1">
      <alignment horizontal="center" vertical="center" wrapText="1"/>
      <protection locked="0"/>
    </xf>
    <xf numFmtId="0" fontId="41" fillId="0" borderId="59"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41" fillId="0" borderId="17" xfId="0" applyFont="1" applyBorder="1" applyAlignment="1" applyProtection="1">
      <alignment horizontal="left" wrapText="1"/>
      <protection locked="0"/>
    </xf>
    <xf numFmtId="0" fontId="41" fillId="0" borderId="59" xfId="0" applyFont="1" applyBorder="1" applyAlignment="1" applyProtection="1">
      <alignment horizontal="left" wrapText="1"/>
      <protection locked="0"/>
    </xf>
    <xf numFmtId="0" fontId="41" fillId="0" borderId="10" xfId="0" applyFont="1" applyBorder="1" applyAlignment="1" applyProtection="1">
      <alignment horizontal="left" wrapText="1"/>
      <protection locked="0"/>
    </xf>
    <xf numFmtId="0" fontId="34" fillId="0" borderId="17" xfId="0" applyFont="1" applyBorder="1" applyAlignment="1" applyProtection="1">
      <alignment horizontal="center" vertical="center" wrapText="1"/>
      <protection locked="0"/>
    </xf>
    <xf numFmtId="0" fontId="34" fillId="0" borderId="59"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17" xfId="0" applyFont="1" applyBorder="1" applyAlignment="1" applyProtection="1">
      <alignment horizontal="left" wrapText="1"/>
      <protection locked="0"/>
    </xf>
    <xf numFmtId="0" fontId="34" fillId="0" borderId="59" xfId="0" applyFont="1" applyBorder="1" applyAlignment="1" applyProtection="1">
      <alignment horizontal="left" wrapText="1"/>
      <protection locked="0"/>
    </xf>
    <xf numFmtId="0" fontId="34" fillId="0" borderId="10" xfId="0" applyFont="1" applyBorder="1" applyAlignment="1" applyProtection="1">
      <alignment horizontal="left" wrapText="1"/>
      <protection locked="0"/>
    </xf>
    <xf numFmtId="0" fontId="38" fillId="0" borderId="11" xfId="0" applyFont="1" applyFill="1" applyBorder="1" applyAlignment="1" applyProtection="1">
      <alignment horizontal="left" vertical="center" wrapText="1"/>
      <protection locked="0"/>
    </xf>
    <xf numFmtId="0" fontId="38" fillId="0" borderId="13" xfId="0" applyFont="1" applyFill="1" applyBorder="1" applyAlignment="1" applyProtection="1">
      <alignment horizontal="left" vertical="center" wrapText="1"/>
      <protection locked="0"/>
    </xf>
    <xf numFmtId="0" fontId="38" fillId="0" borderId="14" xfId="0" applyFont="1" applyFill="1" applyBorder="1" applyAlignment="1" applyProtection="1">
      <alignment horizontal="left" vertical="center" wrapText="1"/>
      <protection locked="0"/>
    </xf>
    <xf numFmtId="0" fontId="38" fillId="0" borderId="16" xfId="0" applyFont="1" applyFill="1" applyBorder="1" applyAlignment="1" applyProtection="1">
      <alignment horizontal="left" vertical="center" wrapText="1"/>
      <protection locked="0"/>
    </xf>
    <xf numFmtId="0" fontId="41" fillId="0" borderId="43" xfId="0" applyFont="1" applyBorder="1" applyAlignment="1">
      <alignment horizontal="left" vertical="top"/>
    </xf>
    <xf numFmtId="0" fontId="41" fillId="0" borderId="58" xfId="0" applyFont="1" applyBorder="1" applyAlignment="1">
      <alignment horizontal="left" vertical="top"/>
    </xf>
    <xf numFmtId="0" fontId="41" fillId="0" borderId="30" xfId="0" applyFont="1" applyBorder="1" applyAlignment="1">
      <alignment horizontal="left" vertical="top"/>
    </xf>
    <xf numFmtId="0" fontId="41" fillId="0" borderId="32" xfId="0" applyFont="1" applyBorder="1" applyAlignment="1">
      <alignment horizontal="left" vertical="top"/>
    </xf>
    <xf numFmtId="0" fontId="41" fillId="0" borderId="31" xfId="0" applyFont="1" applyBorder="1" applyAlignment="1">
      <alignment horizontal="left" vertical="top"/>
    </xf>
    <xf numFmtId="0" fontId="41" fillId="0" borderId="33" xfId="0" applyFont="1" applyBorder="1" applyAlignment="1">
      <alignment horizontal="left" vertical="top"/>
    </xf>
    <xf numFmtId="0" fontId="34" fillId="0" borderId="17" xfId="0" applyFont="1" applyBorder="1" applyAlignment="1">
      <alignment horizontal="center" vertical="center"/>
    </xf>
    <xf numFmtId="0" fontId="34" fillId="0" borderId="59" xfId="0" applyFont="1" applyBorder="1" applyAlignment="1">
      <alignment horizontal="center" vertical="center"/>
    </xf>
    <xf numFmtId="0" fontId="34" fillId="0" borderId="10" xfId="0" applyFont="1" applyBorder="1" applyAlignment="1">
      <alignment horizontal="center" vertical="center"/>
    </xf>
    <xf numFmtId="165" fontId="32" fillId="10" borderId="17" xfId="0" applyNumberFormat="1" applyFont="1" applyFill="1" applyBorder="1" applyAlignment="1">
      <alignment horizontal="center" vertical="center"/>
    </xf>
    <xf numFmtId="165" fontId="32" fillId="10" borderId="10" xfId="0"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13" xfId="0" applyFont="1" applyBorder="1" applyAlignment="1">
      <alignment horizontal="center" vertical="center"/>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9" fillId="0" borderId="14" xfId="0" applyFont="1" applyBorder="1" applyAlignment="1">
      <alignment horizontal="center" vertical="center"/>
    </xf>
    <xf numFmtId="0" fontId="49" fillId="0" borderId="16" xfId="0" applyFont="1" applyBorder="1" applyAlignment="1">
      <alignment horizontal="center" vertical="center"/>
    </xf>
    <xf numFmtId="0" fontId="34" fillId="0" borderId="17" xfId="0" applyFont="1" applyBorder="1" applyAlignment="1" applyProtection="1">
      <alignment horizontal="left"/>
      <protection locked="0"/>
    </xf>
    <xf numFmtId="0" fontId="34" fillId="0" borderId="10" xfId="0" applyFont="1" applyBorder="1" applyAlignment="1" applyProtection="1">
      <alignment horizontal="left"/>
      <protection locked="0"/>
    </xf>
    <xf numFmtId="14" fontId="38" fillId="10" borderId="3" xfId="0" applyNumberFormat="1" applyFont="1" applyFill="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4" fillId="0" borderId="17" xfId="0" applyFont="1" applyBorder="1" applyAlignment="1" applyProtection="1">
      <alignment wrapText="1"/>
      <protection locked="0"/>
    </xf>
    <xf numFmtId="0" fontId="34" fillId="0" borderId="59" xfId="0" applyFont="1" applyBorder="1" applyAlignment="1" applyProtection="1">
      <alignment wrapText="1"/>
      <protection locked="0"/>
    </xf>
    <xf numFmtId="0" fontId="34" fillId="0" borderId="10" xfId="0" applyFont="1" applyBorder="1" applyAlignment="1" applyProtection="1">
      <alignment wrapText="1"/>
      <protection locked="0"/>
    </xf>
    <xf numFmtId="0" fontId="32" fillId="0" borderId="17"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4" fillId="17" borderId="17"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34" fillId="17" borderId="10" xfId="0" applyFont="1" applyFill="1" applyBorder="1" applyAlignment="1">
      <alignment horizontal="center" vertical="center" wrapText="1"/>
    </xf>
    <xf numFmtId="0" fontId="34" fillId="17" borderId="17" xfId="0" applyFont="1" applyFill="1" applyBorder="1" applyAlignment="1">
      <alignment horizontal="left" vertical="center" wrapText="1"/>
    </xf>
    <xf numFmtId="0" fontId="34" fillId="17" borderId="59" xfId="0" applyFont="1" applyFill="1" applyBorder="1" applyAlignment="1">
      <alignment horizontal="left" vertical="center" wrapText="1"/>
    </xf>
    <xf numFmtId="0" fontId="34" fillId="17" borderId="10" xfId="0" applyFont="1" applyFill="1" applyBorder="1" applyAlignment="1">
      <alignment horizontal="left" vertical="center" wrapText="1"/>
    </xf>
    <xf numFmtId="0" fontId="34" fillId="17" borderId="62" xfId="0" applyFont="1" applyFill="1" applyBorder="1" applyAlignment="1">
      <alignment horizontal="center" vertical="center" wrapText="1"/>
    </xf>
    <xf numFmtId="0" fontId="34" fillId="17" borderId="63" xfId="0" applyFont="1" applyFill="1" applyBorder="1" applyAlignment="1">
      <alignment horizontal="center" vertical="center" wrapText="1"/>
    </xf>
    <xf numFmtId="0" fontId="34" fillId="17" borderId="51" xfId="0" applyFont="1" applyFill="1" applyBorder="1" applyAlignment="1">
      <alignment horizontal="center" vertical="center" wrapText="1"/>
    </xf>
    <xf numFmtId="0" fontId="34" fillId="17" borderId="47" xfId="0" applyFont="1" applyFill="1" applyBorder="1" applyAlignment="1">
      <alignment horizontal="center" vertical="center" wrapText="1"/>
    </xf>
    <xf numFmtId="0" fontId="34" fillId="17" borderId="17" xfId="0" applyFont="1" applyFill="1" applyBorder="1" applyAlignment="1">
      <alignment horizontal="center" vertical="center"/>
    </xf>
    <xf numFmtId="0" fontId="34" fillId="17" borderId="10" xfId="0" applyFont="1" applyFill="1" applyBorder="1" applyAlignment="1">
      <alignment horizontal="center" vertical="center"/>
    </xf>
    <xf numFmtId="0" fontId="7" fillId="0" borderId="1" xfId="0" applyFont="1" applyBorder="1" applyAlignment="1">
      <alignment horizontal="left" vertical="center" wrapText="1"/>
    </xf>
    <xf numFmtId="0" fontId="31" fillId="17" borderId="20" xfId="0" applyFont="1" applyFill="1" applyBorder="1" applyAlignment="1">
      <alignment horizontal="center" vertical="center" wrapText="1"/>
    </xf>
    <xf numFmtId="0" fontId="31" fillId="17" borderId="2" xfId="0" applyFont="1" applyFill="1" applyBorder="1" applyAlignment="1">
      <alignment horizontal="center" vertical="center" wrapText="1"/>
    </xf>
    <xf numFmtId="0" fontId="31" fillId="17" borderId="0"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5" fillId="0" borderId="66" xfId="0" applyFont="1" applyBorder="1" applyAlignment="1">
      <alignment horizontal="center" vertical="top" wrapText="1"/>
    </xf>
    <xf numFmtId="0" fontId="25" fillId="0" borderId="67" xfId="0" applyFont="1" applyBorder="1" applyAlignment="1">
      <alignment horizontal="center" vertical="top" wrapText="1"/>
    </xf>
    <xf numFmtId="0" fontId="25" fillId="0" borderId="18" xfId="0" applyFont="1" applyBorder="1" applyAlignment="1">
      <alignment horizontal="center" vertical="top" wrapText="1"/>
    </xf>
    <xf numFmtId="0" fontId="24" fillId="4" borderId="66" xfId="0" applyFont="1" applyFill="1" applyBorder="1" applyAlignment="1">
      <alignment horizontal="center" vertical="top" wrapText="1"/>
    </xf>
    <xf numFmtId="0" fontId="24" fillId="4" borderId="67" xfId="0" applyFont="1" applyFill="1" applyBorder="1" applyAlignment="1">
      <alignment horizontal="center" vertical="top" wrapText="1"/>
    </xf>
    <xf numFmtId="0" fontId="24" fillId="4" borderId="18" xfId="0" applyFont="1" applyFill="1" applyBorder="1" applyAlignment="1">
      <alignment horizontal="center" vertical="top" wrapText="1"/>
    </xf>
    <xf numFmtId="0" fontId="7" fillId="0" borderId="1" xfId="0" applyFont="1" applyBorder="1" applyAlignment="1">
      <alignmen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 fillId="0" borderId="17" xfId="0" applyFont="1" applyBorder="1" applyAlignment="1">
      <alignment horizontal="center" vertical="center"/>
    </xf>
    <xf numFmtId="0" fontId="1" fillId="0" borderId="59" xfId="0" applyFont="1" applyBorder="1" applyAlignment="1">
      <alignment horizontal="center" vertical="center"/>
    </xf>
    <xf numFmtId="0" fontId="1" fillId="0" borderId="10" xfId="0" applyFont="1" applyBorder="1" applyAlignment="1">
      <alignment horizontal="center" vertical="center"/>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7" fillId="10" borderId="1" xfId="0" applyFont="1" applyFill="1" applyBorder="1" applyAlignment="1">
      <alignment vertical="top"/>
    </xf>
    <xf numFmtId="0" fontId="7" fillId="10" borderId="1" xfId="0" applyFont="1" applyFill="1" applyBorder="1" applyAlignment="1">
      <alignment vertical="top" wrapText="1"/>
    </xf>
    <xf numFmtId="0" fontId="7" fillId="0" borderId="1" xfId="0" applyFont="1" applyBorder="1" applyAlignment="1">
      <alignment vertical="top" wrapText="1"/>
    </xf>
    <xf numFmtId="0" fontId="64" fillId="0" borderId="1" xfId="0" applyFont="1" applyBorder="1" applyAlignment="1">
      <alignment horizontal="center" vertical="center"/>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xf>
    <xf numFmtId="0" fontId="0" fillId="3" borderId="3" xfId="0" applyFill="1" applyBorder="1" applyAlignment="1">
      <alignment horizontal="center" vertical="center" wrapText="1"/>
    </xf>
    <xf numFmtId="0" fontId="22" fillId="0" borderId="3" xfId="0" applyFont="1" applyBorder="1" applyAlignment="1">
      <alignment horizontal="center" vertical="center" textRotation="90" wrapText="1"/>
    </xf>
    <xf numFmtId="0" fontId="22" fillId="0" borderId="4" xfId="0" applyFont="1" applyBorder="1" applyAlignment="1">
      <alignment horizontal="center" vertical="center" textRotation="90" wrapText="1"/>
    </xf>
    <xf numFmtId="0" fontId="22" fillId="0" borderId="5" xfId="0" applyFont="1" applyBorder="1" applyAlignment="1">
      <alignment horizontal="center" vertical="center" textRotation="90"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7" fillId="0" borderId="3" xfId="1" applyFont="1" applyBorder="1" applyAlignment="1">
      <alignment horizontal="center" vertical="center" wrapText="1"/>
    </xf>
    <xf numFmtId="0" fontId="30" fillId="10" borderId="3" xfId="0" applyFont="1" applyFill="1" applyBorder="1" applyAlignment="1">
      <alignment horizontal="center" vertical="center" wrapText="1"/>
    </xf>
    <xf numFmtId="0" fontId="30" fillId="16" borderId="3" xfId="0" applyFont="1" applyFill="1" applyBorder="1" applyAlignment="1">
      <alignment horizontal="center" vertical="center" wrapText="1"/>
    </xf>
    <xf numFmtId="0" fontId="7" fillId="23" borderId="17" xfId="0" applyFont="1" applyFill="1" applyBorder="1" applyAlignment="1">
      <alignment horizontal="center" vertical="center"/>
    </xf>
    <xf numFmtId="0" fontId="0" fillId="23" borderId="59" xfId="0" applyFill="1" applyBorder="1" applyAlignment="1">
      <alignment horizontal="center" vertical="center"/>
    </xf>
    <xf numFmtId="0" fontId="0" fillId="23" borderId="10" xfId="0" applyFill="1" applyBorder="1" applyAlignment="1">
      <alignment horizontal="center" vertical="center"/>
    </xf>
  </cellXfs>
  <cellStyles count="2">
    <cellStyle name="Normal" xfId="0" builtinId="0"/>
    <cellStyle name="Normal 2" xfId="1"/>
  </cellStyles>
  <dxfs count="841">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457200</xdr:colOff>
      <xdr:row>1</xdr:row>
      <xdr:rowOff>142875</xdr:rowOff>
    </xdr:from>
    <xdr:to>
      <xdr:col>1</xdr:col>
      <xdr:colOff>1362075</xdr:colOff>
      <xdr:row>3</xdr:row>
      <xdr:rowOff>257175</xdr:rowOff>
    </xdr:to>
    <xdr:pic>
      <xdr:nvPicPr>
        <xdr:cNvPr id="39033"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704850" y="409575"/>
          <a:ext cx="9048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3</xdr:row>
      <xdr:rowOff>47625</xdr:rowOff>
    </xdr:from>
    <xdr:to>
      <xdr:col>2</xdr:col>
      <xdr:colOff>1409700</xdr:colOff>
      <xdr:row>6</xdr:row>
      <xdr:rowOff>247650</xdr:rowOff>
    </xdr:to>
    <xdr:pic>
      <xdr:nvPicPr>
        <xdr:cNvPr id="34995"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62050" y="74295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4</xdr:row>
      <xdr:rowOff>85725</xdr:rowOff>
    </xdr:to>
    <xdr:pic>
      <xdr:nvPicPr>
        <xdr:cNvPr id="33146" name="Picture 11" descr="colombia b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xdr:row>
      <xdr:rowOff>133350</xdr:rowOff>
    </xdr:from>
    <xdr:to>
      <xdr:col>4</xdr:col>
      <xdr:colOff>200025</xdr:colOff>
      <xdr:row>4</xdr:row>
      <xdr:rowOff>133350</xdr:rowOff>
    </xdr:to>
    <xdr:pic>
      <xdr:nvPicPr>
        <xdr:cNvPr id="33147" name="Picture 2" descr="D:\Manual de Identidad Corporativa\Manual JPG\MANUAL ANI FINAL PRIMERA PARTE-02.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966" t="30461" r="25232" b="22282"/>
        <a:stretch>
          <a:fillRect/>
        </a:stretch>
      </xdr:blipFill>
      <xdr:spPr bwMode="auto">
        <a:xfrm>
          <a:off x="590550" y="295275"/>
          <a:ext cx="10763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704850</xdr:colOff>
      <xdr:row>4</xdr:row>
      <xdr:rowOff>114300</xdr:rowOff>
    </xdr:from>
    <xdr:to>
      <xdr:col>1</xdr:col>
      <xdr:colOff>1905000</xdr:colOff>
      <xdr:row>7</xdr:row>
      <xdr:rowOff>38100</xdr:rowOff>
    </xdr:to>
    <xdr:pic>
      <xdr:nvPicPr>
        <xdr:cNvPr id="36008"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52525" y="762000"/>
          <a:ext cx="12001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1343025</xdr:colOff>
      <xdr:row>5</xdr:row>
      <xdr:rowOff>95250</xdr:rowOff>
    </xdr:from>
    <xdr:to>
      <xdr:col>3</xdr:col>
      <xdr:colOff>419100</xdr:colOff>
      <xdr:row>8</xdr:row>
      <xdr:rowOff>95250</xdr:rowOff>
    </xdr:to>
    <xdr:pic>
      <xdr:nvPicPr>
        <xdr:cNvPr id="23317"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2371725" y="49530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161925</xdr:colOff>
      <xdr:row>1</xdr:row>
      <xdr:rowOff>200025</xdr:rowOff>
    </xdr:from>
    <xdr:to>
      <xdr:col>4</xdr:col>
      <xdr:colOff>857250</xdr:colOff>
      <xdr:row>4</xdr:row>
      <xdr:rowOff>295275</xdr:rowOff>
    </xdr:to>
    <xdr:pic>
      <xdr:nvPicPr>
        <xdr:cNvPr id="37058"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2047875" y="504825"/>
          <a:ext cx="13239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2</xdr:col>
      <xdr:colOff>228600</xdr:colOff>
      <xdr:row>3</xdr:row>
      <xdr:rowOff>38100</xdr:rowOff>
    </xdr:to>
    <xdr:pic>
      <xdr:nvPicPr>
        <xdr:cNvPr id="39976" name="Picture 2" descr="D:\Manual de Identidad Corporativa\Manual JPG\MANUAL ANI FINAL PRIMERA PARTE-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457200" y="133350"/>
          <a:ext cx="876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M69"/>
  <sheetViews>
    <sheetView showGridLines="0" topLeftCell="A58" zoomScale="60" zoomScaleNormal="60" workbookViewId="0">
      <selection activeCell="B66" sqref="B66:C68"/>
    </sheetView>
  </sheetViews>
  <sheetFormatPr baseColWidth="10" defaultRowHeight="20.25" x14ac:dyDescent="0.3"/>
  <cols>
    <col min="1" max="1" width="3.7109375" style="255" customWidth="1"/>
    <col min="2" max="2" width="28.85546875" style="255" customWidth="1"/>
    <col min="3" max="4" width="55" style="246" customWidth="1"/>
    <col min="5" max="5" width="28.85546875" style="255" customWidth="1"/>
    <col min="6" max="6" width="55" style="246" customWidth="1"/>
    <col min="7" max="7" width="38.5703125" style="246" customWidth="1"/>
    <col min="8" max="8" width="38.5703125" style="255" customWidth="1"/>
    <col min="9" max="16384" width="11.42578125" style="255"/>
  </cols>
  <sheetData>
    <row r="1" spans="2:8" ht="21" thickBot="1" x14ac:dyDescent="0.35"/>
    <row r="2" spans="2:8" ht="33.75" customHeight="1" x14ac:dyDescent="0.3">
      <c r="B2" s="256"/>
      <c r="C2" s="536" t="s">
        <v>76</v>
      </c>
      <c r="D2" s="537"/>
      <c r="E2" s="537"/>
      <c r="F2" s="538"/>
      <c r="G2" s="414" t="s">
        <v>437</v>
      </c>
      <c r="H2" s="417" t="s">
        <v>439</v>
      </c>
    </row>
    <row r="3" spans="2:8" ht="33.75" customHeight="1" x14ac:dyDescent="0.3">
      <c r="B3" s="257"/>
      <c r="C3" s="539" t="s">
        <v>436</v>
      </c>
      <c r="D3" s="540"/>
      <c r="E3" s="540"/>
      <c r="F3" s="541"/>
      <c r="G3" s="415" t="s">
        <v>438</v>
      </c>
      <c r="H3" s="418" t="s">
        <v>440</v>
      </c>
    </row>
    <row r="4" spans="2:8" ht="33.75" customHeight="1" thickBot="1" x14ac:dyDescent="0.35">
      <c r="B4" s="258"/>
      <c r="C4" s="545" t="s">
        <v>130</v>
      </c>
      <c r="D4" s="546"/>
      <c r="E4" s="546"/>
      <c r="F4" s="547"/>
      <c r="G4" s="416" t="s">
        <v>293</v>
      </c>
      <c r="H4" s="419">
        <v>42068</v>
      </c>
    </row>
    <row r="5" spans="2:8" x14ac:dyDescent="0.3">
      <c r="B5" s="542"/>
      <c r="C5" s="542"/>
      <c r="D5" s="542"/>
      <c r="E5" s="542"/>
      <c r="F5" s="542"/>
      <c r="G5" s="542"/>
      <c r="H5" s="542"/>
    </row>
    <row r="6" spans="2:8" x14ac:dyDescent="0.3">
      <c r="B6" s="528"/>
      <c r="C6" s="528"/>
      <c r="D6" s="528"/>
    </row>
    <row r="7" spans="2:8" ht="39" customHeight="1" thickBot="1" x14ac:dyDescent="0.35">
      <c r="B7" s="528"/>
      <c r="C7" s="528"/>
      <c r="D7" s="528"/>
      <c r="E7" s="259"/>
      <c r="F7" s="260" t="s">
        <v>293</v>
      </c>
      <c r="G7" s="261" t="s">
        <v>452</v>
      </c>
    </row>
    <row r="8" spans="2:8" ht="30.75" customHeight="1" thickBot="1" x14ac:dyDescent="0.35">
      <c r="B8" s="485" t="s">
        <v>323</v>
      </c>
      <c r="C8" s="486"/>
      <c r="D8" s="486"/>
      <c r="E8" s="486"/>
      <c r="F8" s="486"/>
      <c r="G8" s="486"/>
      <c r="H8" s="487"/>
    </row>
    <row r="9" spans="2:8" ht="88.5" customHeight="1" thickBot="1" x14ac:dyDescent="0.35">
      <c r="B9" s="543" t="s">
        <v>292</v>
      </c>
      <c r="C9" s="544"/>
      <c r="D9" s="488" t="s">
        <v>324</v>
      </c>
      <c r="E9" s="489"/>
      <c r="F9" s="489"/>
      <c r="G9" s="489"/>
      <c r="H9" s="490"/>
    </row>
    <row r="10" spans="2:8" ht="11.25" customHeight="1" x14ac:dyDescent="0.3">
      <c r="B10" s="529"/>
      <c r="C10" s="529"/>
      <c r="D10" s="478"/>
      <c r="E10" s="478"/>
      <c r="F10" s="478"/>
      <c r="G10" s="478"/>
    </row>
    <row r="11" spans="2:8" ht="11.25" customHeight="1" x14ac:dyDescent="0.3"/>
    <row r="12" spans="2:8" ht="23.25" customHeight="1" x14ac:dyDescent="0.3">
      <c r="B12" s="255" t="s">
        <v>217</v>
      </c>
    </row>
    <row r="13" spans="2:8" ht="25.5" customHeight="1" thickBot="1" x14ac:dyDescent="0.35">
      <c r="B13" s="491" t="s">
        <v>130</v>
      </c>
      <c r="C13" s="492"/>
      <c r="D13" s="492"/>
      <c r="E13" s="492"/>
      <c r="F13" s="492"/>
      <c r="G13" s="492"/>
      <c r="H13" s="492"/>
    </row>
    <row r="14" spans="2:8" ht="33" customHeight="1" thickBot="1" x14ac:dyDescent="0.35">
      <c r="B14" s="493" t="s">
        <v>250</v>
      </c>
      <c r="C14" s="494"/>
      <c r="D14" s="495"/>
      <c r="E14" s="493" t="s">
        <v>251</v>
      </c>
      <c r="F14" s="494"/>
      <c r="G14" s="494"/>
      <c r="H14" s="495"/>
    </row>
    <row r="15" spans="2:8" ht="33" customHeight="1" thickBot="1" x14ac:dyDescent="0.35">
      <c r="B15" s="272" t="s">
        <v>161</v>
      </c>
      <c r="C15" s="272" t="s">
        <v>156</v>
      </c>
      <c r="D15" s="306" t="s">
        <v>157</v>
      </c>
      <c r="E15" s="413" t="s">
        <v>161</v>
      </c>
      <c r="F15" s="413" t="s">
        <v>158</v>
      </c>
      <c r="G15" s="493" t="s">
        <v>159</v>
      </c>
      <c r="H15" s="495"/>
    </row>
    <row r="16" spans="2:8" ht="40.5" customHeight="1" x14ac:dyDescent="0.3">
      <c r="B16" s="520" t="s">
        <v>162</v>
      </c>
      <c r="C16" s="549"/>
      <c r="D16" s="332" t="s">
        <v>325</v>
      </c>
      <c r="E16" s="527" t="s">
        <v>165</v>
      </c>
      <c r="F16" s="548"/>
      <c r="G16" s="532" t="s">
        <v>313</v>
      </c>
      <c r="H16" s="533"/>
    </row>
    <row r="17" spans="2:8" ht="40.5" x14ac:dyDescent="0.3">
      <c r="B17" s="518"/>
      <c r="C17" s="550"/>
      <c r="D17" s="330" t="s">
        <v>326</v>
      </c>
      <c r="E17" s="509"/>
      <c r="F17" s="531"/>
      <c r="G17" s="551"/>
      <c r="H17" s="552"/>
    </row>
    <row r="18" spans="2:8" ht="23.25" x14ac:dyDescent="0.3">
      <c r="B18" s="518"/>
      <c r="C18" s="288"/>
      <c r="D18" s="331" t="s">
        <v>327</v>
      </c>
      <c r="E18" s="509"/>
      <c r="F18" s="288"/>
      <c r="G18" s="551"/>
      <c r="H18" s="552"/>
    </row>
    <row r="19" spans="2:8" ht="24" thickBot="1" x14ac:dyDescent="0.35">
      <c r="B19" s="518"/>
      <c r="C19" s="288"/>
      <c r="D19" s="307"/>
      <c r="E19" s="509"/>
      <c r="F19" s="288"/>
      <c r="G19" s="551"/>
      <c r="H19" s="552"/>
    </row>
    <row r="20" spans="2:8" ht="129.75" customHeight="1" x14ac:dyDescent="0.3">
      <c r="B20" s="479" t="s">
        <v>279</v>
      </c>
      <c r="C20" s="333" t="s">
        <v>315</v>
      </c>
      <c r="D20" s="334" t="s">
        <v>328</v>
      </c>
      <c r="E20" s="479" t="s">
        <v>166</v>
      </c>
      <c r="F20" s="310"/>
      <c r="G20" s="553" t="s">
        <v>348</v>
      </c>
      <c r="H20" s="554"/>
    </row>
    <row r="21" spans="2:8" ht="127.5" customHeight="1" x14ac:dyDescent="0.3">
      <c r="B21" s="480"/>
      <c r="C21" s="307"/>
      <c r="D21" s="308"/>
      <c r="E21" s="480"/>
      <c r="F21" s="309"/>
      <c r="G21" s="472" t="s">
        <v>322</v>
      </c>
      <c r="H21" s="473"/>
    </row>
    <row r="22" spans="2:8" ht="116.25" customHeight="1" x14ac:dyDescent="0.3">
      <c r="B22" s="480"/>
      <c r="C22" s="307"/>
      <c r="D22" s="308"/>
      <c r="E22" s="480"/>
      <c r="F22" s="309"/>
      <c r="G22" s="472" t="s">
        <v>349</v>
      </c>
      <c r="H22" s="473"/>
    </row>
    <row r="23" spans="2:8" ht="40.5" customHeight="1" x14ac:dyDescent="0.3">
      <c r="B23" s="480"/>
      <c r="C23" s="307"/>
      <c r="D23" s="308"/>
      <c r="E23" s="480"/>
      <c r="F23" s="309"/>
      <c r="G23" s="472" t="s">
        <v>350</v>
      </c>
      <c r="H23" s="473"/>
    </row>
    <row r="24" spans="2:8" ht="138.75" customHeight="1" x14ac:dyDescent="0.3">
      <c r="B24" s="480"/>
      <c r="C24" s="289"/>
      <c r="D24" s="308"/>
      <c r="E24" s="480"/>
      <c r="F24" s="304"/>
      <c r="G24" s="472" t="s">
        <v>351</v>
      </c>
      <c r="H24" s="473"/>
    </row>
    <row r="25" spans="2:8" ht="176.25" customHeight="1" thickBot="1" x14ac:dyDescent="0.35">
      <c r="B25" s="480"/>
      <c r="C25" s="289"/>
      <c r="D25" s="308"/>
      <c r="E25" s="480"/>
      <c r="F25" s="304"/>
      <c r="G25" s="525" t="s">
        <v>352</v>
      </c>
      <c r="H25" s="526"/>
    </row>
    <row r="26" spans="2:8" ht="135" customHeight="1" x14ac:dyDescent="0.3">
      <c r="B26" s="520" t="s">
        <v>163</v>
      </c>
      <c r="C26" s="513"/>
      <c r="D26" s="335" t="s">
        <v>329</v>
      </c>
      <c r="E26" s="479" t="s">
        <v>142</v>
      </c>
      <c r="F26" s="355" t="s">
        <v>317</v>
      </c>
      <c r="G26" s="470" t="s">
        <v>353</v>
      </c>
      <c r="H26" s="471"/>
    </row>
    <row r="27" spans="2:8" ht="144.75" customHeight="1" x14ac:dyDescent="0.3">
      <c r="B27" s="518"/>
      <c r="C27" s="513"/>
      <c r="D27" s="534"/>
      <c r="E27" s="480"/>
      <c r="F27" s="356" t="s">
        <v>318</v>
      </c>
      <c r="G27" s="472" t="s">
        <v>354</v>
      </c>
      <c r="H27" s="473"/>
    </row>
    <row r="28" spans="2:8" ht="116.25" customHeight="1" x14ac:dyDescent="0.3">
      <c r="B28" s="518"/>
      <c r="C28" s="531"/>
      <c r="D28" s="534"/>
      <c r="E28" s="480"/>
      <c r="F28" s="356" t="s">
        <v>355</v>
      </c>
      <c r="G28" s="472" t="s">
        <v>356</v>
      </c>
      <c r="H28" s="473"/>
    </row>
    <row r="29" spans="2:8" ht="116.25" customHeight="1" x14ac:dyDescent="0.3">
      <c r="B29" s="518"/>
      <c r="C29" s="531"/>
      <c r="D29" s="512"/>
      <c r="E29" s="480"/>
      <c r="F29" s="356" t="s">
        <v>357</v>
      </c>
      <c r="G29" s="472" t="s">
        <v>358</v>
      </c>
      <c r="H29" s="473"/>
    </row>
    <row r="30" spans="2:8" ht="129.75" customHeight="1" x14ac:dyDescent="0.3">
      <c r="B30" s="518"/>
      <c r="C30" s="288"/>
      <c r="D30" s="512"/>
      <c r="E30" s="480"/>
      <c r="F30" s="354" t="s">
        <v>359</v>
      </c>
      <c r="G30" s="521"/>
      <c r="H30" s="522"/>
    </row>
    <row r="31" spans="2:8" ht="75" customHeight="1" x14ac:dyDescent="0.3">
      <c r="B31" s="518"/>
      <c r="C31" s="288"/>
      <c r="D31" s="303"/>
      <c r="E31" s="480"/>
      <c r="F31" s="354"/>
      <c r="G31" s="472" t="s">
        <v>360</v>
      </c>
      <c r="H31" s="473"/>
    </row>
    <row r="32" spans="2:8" ht="75" customHeight="1" x14ac:dyDescent="0.3">
      <c r="B32" s="518"/>
      <c r="C32" s="288"/>
      <c r="D32" s="303"/>
      <c r="E32" s="480"/>
      <c r="F32" s="354"/>
      <c r="G32" s="523" t="s">
        <v>361</v>
      </c>
      <c r="H32" s="524"/>
    </row>
    <row r="33" spans="2:8" ht="129.75" customHeight="1" x14ac:dyDescent="0.3">
      <c r="B33" s="518"/>
      <c r="C33" s="288"/>
      <c r="D33" s="303"/>
      <c r="E33" s="480"/>
      <c r="F33" s="354"/>
      <c r="G33" s="523" t="s">
        <v>362</v>
      </c>
      <c r="H33" s="524"/>
    </row>
    <row r="34" spans="2:8" ht="75" customHeight="1" x14ac:dyDescent="0.3">
      <c r="B34" s="518"/>
      <c r="C34" s="288"/>
      <c r="D34" s="303"/>
      <c r="E34" s="480"/>
      <c r="F34" s="354"/>
      <c r="G34" s="472" t="s">
        <v>363</v>
      </c>
      <c r="H34" s="473"/>
    </row>
    <row r="35" spans="2:8" ht="75" customHeight="1" thickBot="1" x14ac:dyDescent="0.35">
      <c r="B35" s="518"/>
      <c r="C35" s="288"/>
      <c r="D35" s="303"/>
      <c r="E35" s="480"/>
      <c r="F35" s="354"/>
      <c r="G35" s="525" t="s">
        <v>364</v>
      </c>
      <c r="H35" s="526"/>
    </row>
    <row r="36" spans="2:8" ht="123.75" customHeight="1" x14ac:dyDescent="0.3">
      <c r="B36" s="520" t="s">
        <v>164</v>
      </c>
      <c r="C36" s="338" t="s">
        <v>330</v>
      </c>
      <c r="D36" s="340" t="s">
        <v>331</v>
      </c>
      <c r="E36" s="520" t="s">
        <v>141</v>
      </c>
      <c r="F36" s="359" t="s">
        <v>365</v>
      </c>
      <c r="G36" s="470" t="s">
        <v>366</v>
      </c>
      <c r="H36" s="471"/>
    </row>
    <row r="37" spans="2:8" ht="112.5" customHeight="1" x14ac:dyDescent="0.3">
      <c r="B37" s="518"/>
      <c r="C37" s="337" t="s">
        <v>332</v>
      </c>
      <c r="D37" s="341" t="s">
        <v>333</v>
      </c>
      <c r="E37" s="518"/>
      <c r="F37" s="357"/>
      <c r="G37" s="474"/>
      <c r="H37" s="475"/>
    </row>
    <row r="38" spans="2:8" ht="88.5" customHeight="1" x14ac:dyDescent="0.3">
      <c r="B38" s="518"/>
      <c r="C38" s="339"/>
      <c r="D38" s="341" t="s">
        <v>319</v>
      </c>
      <c r="E38" s="518"/>
      <c r="F38" s="357"/>
      <c r="G38" s="476" t="s">
        <v>367</v>
      </c>
      <c r="H38" s="477"/>
    </row>
    <row r="39" spans="2:8" ht="153.75" customHeight="1" x14ac:dyDescent="0.3">
      <c r="B39" s="518"/>
      <c r="C39" s="339"/>
      <c r="D39" s="342" t="s">
        <v>334</v>
      </c>
      <c r="E39" s="518"/>
      <c r="F39" s="357"/>
      <c r="G39" s="472"/>
      <c r="H39" s="473"/>
    </row>
    <row r="40" spans="2:8" ht="120" customHeight="1" x14ac:dyDescent="0.3">
      <c r="B40" s="518"/>
      <c r="C40" s="339"/>
      <c r="D40" s="336" t="s">
        <v>335</v>
      </c>
      <c r="E40" s="518"/>
      <c r="F40" s="357"/>
      <c r="G40" s="481" t="s">
        <v>320</v>
      </c>
      <c r="H40" s="482"/>
    </row>
    <row r="41" spans="2:8" ht="97.5" customHeight="1" x14ac:dyDescent="0.3">
      <c r="B41" s="518"/>
      <c r="C41" s="339"/>
      <c r="D41" s="336" t="s">
        <v>336</v>
      </c>
      <c r="E41" s="518"/>
      <c r="F41" s="304"/>
      <c r="G41" s="483"/>
      <c r="H41" s="484"/>
    </row>
    <row r="42" spans="2:8" ht="97.5" customHeight="1" x14ac:dyDescent="0.3">
      <c r="B42" s="518"/>
      <c r="C42" s="339"/>
      <c r="D42" s="336" t="s">
        <v>337</v>
      </c>
      <c r="E42" s="518"/>
      <c r="F42" s="293"/>
      <c r="G42" s="483"/>
      <c r="H42" s="484"/>
    </row>
    <row r="43" spans="2:8" ht="88.5" customHeight="1" x14ac:dyDescent="0.3">
      <c r="B43" s="518"/>
      <c r="C43" s="339"/>
      <c r="D43" s="341" t="s">
        <v>338</v>
      </c>
      <c r="E43" s="518"/>
      <c r="F43" s="289"/>
      <c r="G43" s="464"/>
      <c r="H43" s="465"/>
    </row>
    <row r="44" spans="2:8" ht="88.5" customHeight="1" thickBot="1" x14ac:dyDescent="0.35">
      <c r="B44" s="519"/>
      <c r="C44" s="339"/>
      <c r="D44" s="341" t="s">
        <v>339</v>
      </c>
      <c r="E44" s="519"/>
      <c r="F44" s="291"/>
      <c r="G44" s="466"/>
      <c r="H44" s="467"/>
    </row>
    <row r="45" spans="2:8" ht="126" customHeight="1" x14ac:dyDescent="0.3">
      <c r="B45" s="479" t="s">
        <v>106</v>
      </c>
      <c r="C45" s="348" t="s">
        <v>312</v>
      </c>
      <c r="D45" s="346" t="s">
        <v>340</v>
      </c>
      <c r="E45" s="527" t="s">
        <v>167</v>
      </c>
      <c r="F45" s="294"/>
      <c r="G45" s="470" t="s">
        <v>368</v>
      </c>
      <c r="H45" s="471"/>
    </row>
    <row r="46" spans="2:8" ht="75" customHeight="1" x14ac:dyDescent="0.3">
      <c r="B46" s="480"/>
      <c r="C46" s="347"/>
      <c r="D46" s="345" t="s">
        <v>341</v>
      </c>
      <c r="E46" s="509"/>
      <c r="F46" s="512"/>
      <c r="G46" s="472" t="s">
        <v>369</v>
      </c>
      <c r="H46" s="473"/>
    </row>
    <row r="47" spans="2:8" ht="75" customHeight="1" x14ac:dyDescent="0.3">
      <c r="B47" s="480"/>
      <c r="C47" s="358"/>
      <c r="D47" s="357"/>
      <c r="E47" s="509"/>
      <c r="F47" s="512"/>
      <c r="G47" s="472" t="s">
        <v>316</v>
      </c>
      <c r="H47" s="473"/>
    </row>
    <row r="48" spans="2:8" ht="75" customHeight="1" x14ac:dyDescent="0.3">
      <c r="B48" s="480"/>
      <c r="C48" s="358"/>
      <c r="D48" s="357"/>
      <c r="E48" s="509"/>
      <c r="F48" s="512"/>
      <c r="G48" s="472" t="s">
        <v>370</v>
      </c>
      <c r="H48" s="473"/>
    </row>
    <row r="49" spans="2:13" ht="75" customHeight="1" x14ac:dyDescent="0.3">
      <c r="B49" s="480"/>
      <c r="C49" s="361"/>
      <c r="D49" s="360"/>
      <c r="E49" s="509"/>
      <c r="F49" s="512"/>
      <c r="G49" s="472" t="s">
        <v>371</v>
      </c>
      <c r="H49" s="473"/>
    </row>
    <row r="50" spans="2:13" ht="75" customHeight="1" x14ac:dyDescent="0.3">
      <c r="B50" s="480"/>
      <c r="C50" s="361"/>
      <c r="D50" s="360"/>
      <c r="E50" s="509"/>
      <c r="F50" s="512"/>
      <c r="G50" s="474" t="s">
        <v>372</v>
      </c>
      <c r="H50" s="475"/>
    </row>
    <row r="51" spans="2:13" ht="112.5" customHeight="1" x14ac:dyDescent="0.3">
      <c r="B51" s="480"/>
      <c r="C51" s="347"/>
      <c r="D51" s="345" t="s">
        <v>342</v>
      </c>
      <c r="E51" s="509"/>
      <c r="F51" s="512"/>
      <c r="G51" s="476" t="s">
        <v>373</v>
      </c>
      <c r="H51" s="477"/>
    </row>
    <row r="52" spans="2:13" ht="24" thickBot="1" x14ac:dyDescent="0.35">
      <c r="B52" s="535"/>
      <c r="C52" s="344"/>
      <c r="D52" s="343"/>
      <c r="E52" s="510"/>
      <c r="F52" s="290"/>
      <c r="G52" s="466"/>
      <c r="H52" s="467"/>
    </row>
    <row r="53" spans="2:13" ht="75" customHeight="1" x14ac:dyDescent="0.3">
      <c r="B53" s="520" t="s">
        <v>321</v>
      </c>
      <c r="C53" s="311"/>
      <c r="D53" s="307"/>
      <c r="E53" s="527" t="s">
        <v>160</v>
      </c>
      <c r="F53" s="312"/>
      <c r="G53" s="468"/>
      <c r="H53" s="469"/>
    </row>
    <row r="54" spans="2:13" ht="75" customHeight="1" x14ac:dyDescent="0.3">
      <c r="B54" s="518"/>
      <c r="C54" s="311"/>
      <c r="D54" s="307"/>
      <c r="E54" s="509"/>
      <c r="F54" s="288"/>
      <c r="G54" s="464"/>
      <c r="H54" s="465"/>
    </row>
    <row r="55" spans="2:13" ht="75" customHeight="1" x14ac:dyDescent="0.3">
      <c r="B55" s="518"/>
      <c r="C55" s="311"/>
      <c r="D55" s="307"/>
      <c r="E55" s="509"/>
      <c r="F55" s="288"/>
      <c r="G55" s="464"/>
      <c r="H55" s="465"/>
    </row>
    <row r="56" spans="2:13" ht="75" customHeight="1" thickBot="1" x14ac:dyDescent="0.35">
      <c r="B56" s="519"/>
      <c r="C56" s="313"/>
      <c r="D56" s="307"/>
      <c r="E56" s="510"/>
      <c r="F56" s="290"/>
      <c r="G56" s="466"/>
      <c r="H56" s="467"/>
    </row>
    <row r="57" spans="2:13" ht="75" customHeight="1" x14ac:dyDescent="0.3">
      <c r="B57" s="518" t="s">
        <v>160</v>
      </c>
      <c r="C57" s="349" t="s">
        <v>343</v>
      </c>
      <c r="D57" s="352" t="s">
        <v>344</v>
      </c>
      <c r="E57" s="509" t="s">
        <v>160</v>
      </c>
      <c r="F57" s="289"/>
      <c r="G57" s="468"/>
      <c r="H57" s="469"/>
    </row>
    <row r="58" spans="2:13" ht="75" customHeight="1" x14ac:dyDescent="0.3">
      <c r="B58" s="518"/>
      <c r="C58" s="350"/>
      <c r="D58" s="353" t="s">
        <v>345</v>
      </c>
      <c r="E58" s="509"/>
      <c r="F58" s="289"/>
      <c r="G58" s="464"/>
      <c r="H58" s="465"/>
    </row>
    <row r="59" spans="2:13" ht="75" customHeight="1" x14ac:dyDescent="0.3">
      <c r="B59" s="518"/>
      <c r="C59" s="304"/>
      <c r="D59" s="351" t="s">
        <v>346</v>
      </c>
      <c r="E59" s="509"/>
      <c r="F59" s="288"/>
      <c r="G59" s="464"/>
      <c r="H59" s="465"/>
    </row>
    <row r="60" spans="2:13" ht="75" customHeight="1" x14ac:dyDescent="0.3">
      <c r="B60" s="518"/>
      <c r="C60" s="304"/>
      <c r="D60" s="351" t="s">
        <v>347</v>
      </c>
      <c r="E60" s="509"/>
      <c r="F60" s="288"/>
      <c r="G60" s="464"/>
      <c r="H60" s="465"/>
    </row>
    <row r="61" spans="2:13" ht="75" customHeight="1" thickBot="1" x14ac:dyDescent="0.35">
      <c r="B61" s="519"/>
      <c r="C61" s="290"/>
      <c r="D61" s="292"/>
      <c r="E61" s="510"/>
      <c r="F61" s="290"/>
      <c r="G61" s="466"/>
      <c r="H61" s="467"/>
    </row>
    <row r="62" spans="2:13" ht="39.75" customHeight="1" x14ac:dyDescent="0.3">
      <c r="B62" s="248"/>
      <c r="C62" s="249"/>
      <c r="D62" s="250"/>
      <c r="E62" s="412"/>
      <c r="G62" s="251"/>
    </row>
    <row r="63" spans="2:13" s="262" customFormat="1" ht="36.75" customHeight="1" thickBot="1" x14ac:dyDescent="0.35">
      <c r="B63" s="530" t="s">
        <v>211</v>
      </c>
      <c r="C63" s="530"/>
      <c r="D63" s="530"/>
      <c r="E63" s="530"/>
      <c r="F63" s="530"/>
      <c r="G63" s="530"/>
    </row>
    <row r="64" spans="2:13" s="263" customFormat="1" ht="44.25" customHeight="1" thickBot="1" x14ac:dyDescent="0.25">
      <c r="B64" s="493" t="s">
        <v>168</v>
      </c>
      <c r="C64" s="494"/>
      <c r="D64" s="495"/>
      <c r="E64" s="493" t="s">
        <v>88</v>
      </c>
      <c r="F64" s="494"/>
      <c r="G64" s="495"/>
      <c r="H64" s="252"/>
      <c r="I64" s="252"/>
      <c r="J64" s="252"/>
      <c r="K64" s="252"/>
      <c r="L64" s="252"/>
      <c r="M64" s="247"/>
    </row>
    <row r="65" spans="2:13" s="265" customFormat="1" ht="39" customHeight="1" thickBot="1" x14ac:dyDescent="0.35">
      <c r="B65" s="504" t="s">
        <v>285</v>
      </c>
      <c r="C65" s="505"/>
      <c r="D65" s="314" t="s">
        <v>174</v>
      </c>
      <c r="E65" s="511" t="s">
        <v>285</v>
      </c>
      <c r="F65" s="511"/>
      <c r="G65" s="314" t="s">
        <v>174</v>
      </c>
      <c r="H65" s="253"/>
      <c r="I65" s="253"/>
      <c r="J65" s="253"/>
      <c r="K65" s="253"/>
      <c r="L65" s="253"/>
      <c r="M65" s="264"/>
    </row>
    <row r="66" spans="2:13" ht="45.75" customHeight="1" x14ac:dyDescent="0.3">
      <c r="B66" s="516" t="s">
        <v>455</v>
      </c>
      <c r="C66" s="517"/>
      <c r="D66" s="425"/>
      <c r="E66" s="507"/>
      <c r="F66" s="508"/>
      <c r="G66" s="498"/>
      <c r="H66" s="254"/>
      <c r="I66" s="254"/>
      <c r="J66" s="254"/>
      <c r="K66" s="254"/>
      <c r="L66" s="254"/>
      <c r="M66" s="262"/>
    </row>
    <row r="67" spans="2:13" ht="45.75" customHeight="1" x14ac:dyDescent="0.3">
      <c r="B67" s="514" t="s">
        <v>449</v>
      </c>
      <c r="C67" s="515"/>
      <c r="D67" s="426"/>
      <c r="E67" s="502"/>
      <c r="F67" s="503"/>
      <c r="G67" s="499"/>
      <c r="H67" s="254"/>
      <c r="I67" s="254"/>
      <c r="J67" s="254"/>
      <c r="K67" s="254"/>
      <c r="L67" s="254"/>
      <c r="M67" s="262"/>
    </row>
    <row r="68" spans="2:13" ht="45.75" customHeight="1" x14ac:dyDescent="0.3">
      <c r="B68" s="496" t="s">
        <v>454</v>
      </c>
      <c r="C68" s="497"/>
      <c r="D68" s="455"/>
      <c r="E68" s="502"/>
      <c r="F68" s="503"/>
      <c r="G68" s="506"/>
      <c r="H68" s="254"/>
      <c r="I68" s="254"/>
      <c r="J68" s="254"/>
      <c r="K68" s="254"/>
      <c r="L68" s="254"/>
      <c r="M68" s="262"/>
    </row>
    <row r="69" spans="2:13" ht="45.75" customHeight="1" thickBot="1" x14ac:dyDescent="0.35">
      <c r="B69" s="500"/>
      <c r="C69" s="501"/>
      <c r="D69" s="456"/>
      <c r="E69" s="502"/>
      <c r="F69" s="503"/>
      <c r="G69" s="506"/>
      <c r="H69" s="254"/>
      <c r="I69" s="254"/>
      <c r="J69" s="254"/>
      <c r="K69" s="254"/>
      <c r="L69" s="254"/>
      <c r="M69" s="262"/>
    </row>
  </sheetData>
  <sheetProtection selectLockedCells="1"/>
  <mergeCells count="92">
    <mergeCell ref="C2:F2"/>
    <mergeCell ref="C3:F3"/>
    <mergeCell ref="B5:H5"/>
    <mergeCell ref="B9:C9"/>
    <mergeCell ref="E26:E35"/>
    <mergeCell ref="C4:F4"/>
    <mergeCell ref="B20:B25"/>
    <mergeCell ref="F16:F17"/>
    <mergeCell ref="C16:C17"/>
    <mergeCell ref="B26:B35"/>
    <mergeCell ref="G17:H19"/>
    <mergeCell ref="G20:H20"/>
    <mergeCell ref="G21:H21"/>
    <mergeCell ref="G22:H22"/>
    <mergeCell ref="G23:H23"/>
    <mergeCell ref="G25:H25"/>
    <mergeCell ref="B36:B44"/>
    <mergeCell ref="E45:E52"/>
    <mergeCell ref="B64:D64"/>
    <mergeCell ref="B6:D7"/>
    <mergeCell ref="B16:B19"/>
    <mergeCell ref="E16:E19"/>
    <mergeCell ref="B10:C10"/>
    <mergeCell ref="B14:D14"/>
    <mergeCell ref="B63:G63"/>
    <mergeCell ref="C28:C29"/>
    <mergeCell ref="E53:E56"/>
    <mergeCell ref="E36:E44"/>
    <mergeCell ref="D29:D30"/>
    <mergeCell ref="G16:H16"/>
    <mergeCell ref="D27:D28"/>
    <mergeCell ref="B45:B52"/>
    <mergeCell ref="F46:F51"/>
    <mergeCell ref="C26:C27"/>
    <mergeCell ref="G26:H26"/>
    <mergeCell ref="G27:H27"/>
    <mergeCell ref="B67:C67"/>
    <mergeCell ref="B66:C66"/>
    <mergeCell ref="B57:B61"/>
    <mergeCell ref="B53:B56"/>
    <mergeCell ref="G30:H30"/>
    <mergeCell ref="G31:H31"/>
    <mergeCell ref="G32:H32"/>
    <mergeCell ref="G33:H33"/>
    <mergeCell ref="G34:H34"/>
    <mergeCell ref="G35:H35"/>
    <mergeCell ref="G36:H36"/>
    <mergeCell ref="G37:H37"/>
    <mergeCell ref="E57:E61"/>
    <mergeCell ref="E65:F65"/>
    <mergeCell ref="E64:G64"/>
    <mergeCell ref="G61:H61"/>
    <mergeCell ref="G59:H59"/>
    <mergeCell ref="G60:H60"/>
    <mergeCell ref="B68:C68"/>
    <mergeCell ref="G66:G67"/>
    <mergeCell ref="B69:C69"/>
    <mergeCell ref="E68:F69"/>
    <mergeCell ref="B65:C65"/>
    <mergeCell ref="G68:G69"/>
    <mergeCell ref="E66:F67"/>
    <mergeCell ref="B8:H8"/>
    <mergeCell ref="D9:H9"/>
    <mergeCell ref="B13:H13"/>
    <mergeCell ref="E14:H14"/>
    <mergeCell ref="G15:H15"/>
    <mergeCell ref="G43:H43"/>
    <mergeCell ref="G24:H24"/>
    <mergeCell ref="D10:G10"/>
    <mergeCell ref="E20:E25"/>
    <mergeCell ref="G28:H28"/>
    <mergeCell ref="G29:H29"/>
    <mergeCell ref="G38:H38"/>
    <mergeCell ref="G39:H39"/>
    <mergeCell ref="G40:H40"/>
    <mergeCell ref="G42:H42"/>
    <mergeCell ref="G41:H41"/>
    <mergeCell ref="G55:H55"/>
    <mergeCell ref="G56:H56"/>
    <mergeCell ref="G57:H57"/>
    <mergeCell ref="G58:H58"/>
    <mergeCell ref="G44:H44"/>
    <mergeCell ref="G45:H45"/>
    <mergeCell ref="G46:H46"/>
    <mergeCell ref="G47:H47"/>
    <mergeCell ref="G48:H48"/>
    <mergeCell ref="G50:H50"/>
    <mergeCell ref="G51:H51"/>
    <mergeCell ref="G52:H52"/>
    <mergeCell ref="G53:H53"/>
    <mergeCell ref="G54:H54"/>
    <mergeCell ref="G49:H49"/>
  </mergeCells>
  <pageMargins left="0.70866141732283472" right="0.70866141732283472" top="0.74803149606299213" bottom="0.74803149606299213" header="0.31496062992125984" footer="0.31496062992125984"/>
  <pageSetup paperSize="5" scale="45" fitToHeight="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3:N88"/>
  <sheetViews>
    <sheetView topLeftCell="A9" workbookViewId="0">
      <selection activeCell="D22" sqref="D22"/>
    </sheetView>
  </sheetViews>
  <sheetFormatPr baseColWidth="10" defaultRowHeight="12.75" x14ac:dyDescent="0.2"/>
  <cols>
    <col min="1" max="1" width="4.42578125" customWidth="1"/>
    <col min="2" max="2" width="45.7109375" customWidth="1"/>
    <col min="3" max="3" width="28.5703125" customWidth="1"/>
    <col min="4" max="4" width="26.28515625" customWidth="1"/>
    <col min="5" max="5" width="18" customWidth="1"/>
    <col min="6" max="7" width="17.85546875" customWidth="1"/>
    <col min="8" max="8" width="20.42578125" customWidth="1"/>
    <col min="13" max="13" width="7" customWidth="1"/>
    <col min="14" max="14" width="22.140625" customWidth="1"/>
  </cols>
  <sheetData>
    <row r="3" spans="2:14" x14ac:dyDescent="0.2">
      <c r="J3" t="s">
        <v>47</v>
      </c>
      <c r="K3" t="s">
        <v>29</v>
      </c>
      <c r="L3" t="s">
        <v>48</v>
      </c>
      <c r="N3" s="5"/>
    </row>
    <row r="4" spans="2:14" ht="107.25" customHeight="1" x14ac:dyDescent="0.2">
      <c r="B4" t="s">
        <v>25</v>
      </c>
      <c r="D4" t="s">
        <v>45</v>
      </c>
      <c r="G4" t="s">
        <v>2</v>
      </c>
      <c r="H4" t="s">
        <v>3</v>
      </c>
      <c r="J4" s="10" t="s">
        <v>23</v>
      </c>
      <c r="K4" s="10" t="s">
        <v>20</v>
      </c>
      <c r="L4" s="10" t="s">
        <v>19</v>
      </c>
      <c r="N4" s="27" t="s">
        <v>15</v>
      </c>
    </row>
    <row r="5" spans="2:14" x14ac:dyDescent="0.2">
      <c r="B5" t="s">
        <v>40</v>
      </c>
      <c r="D5">
        <v>1</v>
      </c>
      <c r="G5" t="s">
        <v>46</v>
      </c>
      <c r="H5" t="s">
        <v>46</v>
      </c>
      <c r="J5">
        <v>0</v>
      </c>
      <c r="K5">
        <v>0</v>
      </c>
      <c r="L5">
        <v>0</v>
      </c>
      <c r="N5" s="5" t="s">
        <v>49</v>
      </c>
    </row>
    <row r="6" spans="2:14" x14ac:dyDescent="0.2">
      <c r="B6" t="s">
        <v>41</v>
      </c>
      <c r="D6">
        <v>0</v>
      </c>
      <c r="J6">
        <v>1</v>
      </c>
      <c r="K6">
        <v>1</v>
      </c>
      <c r="L6">
        <v>1</v>
      </c>
      <c r="N6" s="5" t="s">
        <v>50</v>
      </c>
    </row>
    <row r="7" spans="2:14" ht="38.25" x14ac:dyDescent="0.2">
      <c r="B7" t="s">
        <v>42</v>
      </c>
      <c r="N7" s="28" t="s">
        <v>52</v>
      </c>
    </row>
    <row r="8" spans="2:14" ht="76.5" x14ac:dyDescent="0.2">
      <c r="B8" t="s">
        <v>43</v>
      </c>
      <c r="D8" s="28" t="s">
        <v>136</v>
      </c>
      <c r="E8" s="28" t="s">
        <v>135</v>
      </c>
      <c r="F8" s="28" t="s">
        <v>134</v>
      </c>
      <c r="G8" s="28" t="s">
        <v>133</v>
      </c>
      <c r="H8" s="28" t="s">
        <v>132</v>
      </c>
      <c r="N8" s="5" t="s">
        <v>51</v>
      </c>
    </row>
    <row r="9" spans="2:14" x14ac:dyDescent="0.2">
      <c r="B9" t="s">
        <v>98</v>
      </c>
      <c r="D9" s="64">
        <v>0</v>
      </c>
      <c r="E9" s="64">
        <v>0</v>
      </c>
      <c r="F9" s="64">
        <v>0</v>
      </c>
      <c r="G9" s="64">
        <v>0</v>
      </c>
      <c r="H9" s="64">
        <v>0</v>
      </c>
      <c r="N9" s="5"/>
    </row>
    <row r="10" spans="2:14" x14ac:dyDescent="0.2">
      <c r="B10" t="s">
        <v>44</v>
      </c>
      <c r="D10" s="64">
        <v>15</v>
      </c>
      <c r="E10" s="64">
        <v>15</v>
      </c>
      <c r="F10" s="64">
        <v>30</v>
      </c>
      <c r="G10" s="64">
        <v>15</v>
      </c>
      <c r="H10" s="64">
        <v>25</v>
      </c>
    </row>
    <row r="11" spans="2:14" x14ac:dyDescent="0.2">
      <c r="B11" s="5" t="s">
        <v>216</v>
      </c>
    </row>
    <row r="16" spans="2:14" ht="15.75" x14ac:dyDescent="0.2">
      <c r="B16" s="21">
        <v>1</v>
      </c>
      <c r="C16" s="24" t="s">
        <v>61</v>
      </c>
      <c r="D16" s="22"/>
      <c r="E16" s="56" t="s">
        <v>46</v>
      </c>
      <c r="I16" s="1158"/>
      <c r="J16" s="1159"/>
      <c r="K16" s="1159"/>
      <c r="L16" s="1159"/>
    </row>
    <row r="17" spans="2:12" ht="15.75" x14ac:dyDescent="0.2">
      <c r="B17" s="21">
        <v>2</v>
      </c>
      <c r="C17" s="24" t="s">
        <v>62</v>
      </c>
      <c r="D17" s="22"/>
      <c r="E17" s="22"/>
      <c r="I17" s="9"/>
      <c r="J17" s="8"/>
      <c r="K17" s="8"/>
      <c r="L17" s="8"/>
    </row>
    <row r="18" spans="2:12" ht="15.75" x14ac:dyDescent="0.2">
      <c r="B18" s="21">
        <v>3</v>
      </c>
      <c r="C18" s="24" t="s">
        <v>121</v>
      </c>
      <c r="D18" s="22"/>
      <c r="E18" s="22"/>
      <c r="I18" s="9"/>
      <c r="J18" s="8"/>
      <c r="K18" s="8"/>
      <c r="L18" s="8"/>
    </row>
    <row r="19" spans="2:12" ht="15.75" x14ac:dyDescent="0.2">
      <c r="B19" s="21">
        <v>4</v>
      </c>
      <c r="C19" s="24" t="s">
        <v>63</v>
      </c>
      <c r="D19" s="23"/>
      <c r="E19" s="23"/>
      <c r="I19" s="1158"/>
      <c r="J19" s="1159"/>
      <c r="K19" s="1159"/>
      <c r="L19" s="1159"/>
    </row>
    <row r="20" spans="2:12" ht="15.75" x14ac:dyDescent="0.2">
      <c r="B20" s="21">
        <v>5</v>
      </c>
      <c r="C20" s="24" t="s">
        <v>122</v>
      </c>
      <c r="D20" s="23"/>
      <c r="E20" s="23"/>
      <c r="I20" s="1158"/>
      <c r="J20" s="1159"/>
      <c r="K20" s="1159"/>
      <c r="L20" s="1159"/>
    </row>
    <row r="21" spans="2:12" ht="15.75" x14ac:dyDescent="0.2">
      <c r="B21" s="1"/>
      <c r="C21" s="40"/>
      <c r="D21" s="23"/>
      <c r="E21" s="23"/>
      <c r="I21" s="9"/>
      <c r="J21" s="8"/>
      <c r="K21" s="8"/>
      <c r="L21" s="8"/>
    </row>
    <row r="24" spans="2:12" x14ac:dyDescent="0.2">
      <c r="B24" s="25">
        <v>13</v>
      </c>
      <c r="C24" s="24" t="s">
        <v>12</v>
      </c>
      <c r="D24" s="25"/>
    </row>
    <row r="25" spans="2:12" x14ac:dyDescent="0.2">
      <c r="B25" s="25">
        <v>11</v>
      </c>
      <c r="C25" s="24" t="s">
        <v>66</v>
      </c>
      <c r="D25" s="25"/>
    </row>
    <row r="26" spans="2:12" x14ac:dyDescent="0.2">
      <c r="B26" s="25">
        <v>7</v>
      </c>
      <c r="C26" s="24" t="s">
        <v>9</v>
      </c>
      <c r="D26" s="25"/>
    </row>
    <row r="27" spans="2:12" x14ac:dyDescent="0.2">
      <c r="B27" s="20">
        <v>6</v>
      </c>
      <c r="C27" s="24" t="s">
        <v>65</v>
      </c>
      <c r="D27" s="20"/>
    </row>
    <row r="28" spans="2:12" x14ac:dyDescent="0.2">
      <c r="B28" s="20">
        <v>1</v>
      </c>
      <c r="C28" s="24" t="s">
        <v>64</v>
      </c>
      <c r="D28" s="20"/>
    </row>
    <row r="29" spans="2:12" x14ac:dyDescent="0.2">
      <c r="B29" s="23"/>
      <c r="C29" s="40"/>
      <c r="D29" s="23"/>
    </row>
    <row r="30" spans="2:12" x14ac:dyDescent="0.2">
      <c r="B30" s="23"/>
      <c r="C30" s="40"/>
      <c r="D30" s="23"/>
    </row>
    <row r="31" spans="2:12" x14ac:dyDescent="0.2">
      <c r="B31" s="23"/>
      <c r="C31" s="40"/>
      <c r="D31" s="23"/>
    </row>
    <row r="32" spans="2:12" x14ac:dyDescent="0.2">
      <c r="B32" s="23"/>
      <c r="C32" s="40"/>
      <c r="D32" s="23"/>
    </row>
    <row r="33" spans="2:14" ht="13.5" customHeight="1" x14ac:dyDescent="0.2">
      <c r="B33" s="23"/>
      <c r="C33" s="40"/>
      <c r="D33" s="23"/>
    </row>
    <row r="34" spans="2:14" ht="13.5" customHeight="1" x14ac:dyDescent="0.2">
      <c r="B34" s="23"/>
      <c r="C34" s="40"/>
      <c r="D34" s="23"/>
    </row>
    <row r="35" spans="2:14" ht="13.5" thickBot="1" x14ac:dyDescent="0.25"/>
    <row r="36" spans="2:14" ht="26.25" thickBot="1" x14ac:dyDescent="0.25">
      <c r="B36" s="21" t="s">
        <v>73</v>
      </c>
      <c r="C36" s="21"/>
      <c r="D36" s="21" t="s">
        <v>74</v>
      </c>
      <c r="I36" s="90" t="s">
        <v>30</v>
      </c>
      <c r="J36" s="91" t="s">
        <v>151</v>
      </c>
      <c r="K36" s="1"/>
      <c r="L36" s="1"/>
      <c r="M36" s="1"/>
      <c r="N36" s="1"/>
    </row>
    <row r="37" spans="2:14" x14ac:dyDescent="0.2">
      <c r="B37" s="21">
        <v>1</v>
      </c>
      <c r="C37" s="76" t="s">
        <v>220</v>
      </c>
      <c r="D37" s="26" t="s">
        <v>221</v>
      </c>
      <c r="E37" s="54"/>
      <c r="F37" s="21"/>
      <c r="G37" s="21"/>
      <c r="I37" s="821" t="s">
        <v>152</v>
      </c>
      <c r="J37" s="84" t="s">
        <v>186</v>
      </c>
      <c r="K37" s="65"/>
      <c r="L37" s="65"/>
      <c r="M37" s="65"/>
      <c r="N37" s="65"/>
    </row>
    <row r="38" spans="2:14" x14ac:dyDescent="0.2">
      <c r="B38" s="21">
        <v>2</v>
      </c>
      <c r="C38" s="77" t="s">
        <v>222</v>
      </c>
      <c r="D38" s="26" t="s">
        <v>234</v>
      </c>
      <c r="E38" s="21"/>
      <c r="F38" s="21"/>
      <c r="G38" s="21"/>
      <c r="I38" s="822"/>
      <c r="J38" s="78" t="s">
        <v>187</v>
      </c>
      <c r="K38" s="66"/>
      <c r="L38" s="66"/>
      <c r="M38" s="66"/>
      <c r="N38" s="66"/>
    </row>
    <row r="39" spans="2:14" x14ac:dyDescent="0.2">
      <c r="B39" s="21">
        <v>3</v>
      </c>
      <c r="C39" s="77" t="s">
        <v>223</v>
      </c>
      <c r="D39" s="26" t="s">
        <v>225</v>
      </c>
      <c r="E39" s="21"/>
      <c r="F39" s="21"/>
      <c r="G39" s="21"/>
      <c r="I39" s="822"/>
      <c r="J39" s="78" t="s">
        <v>188</v>
      </c>
      <c r="K39" s="66"/>
      <c r="L39" s="66"/>
      <c r="M39" s="66"/>
      <c r="N39" s="66"/>
    </row>
    <row r="40" spans="2:14" x14ac:dyDescent="0.2">
      <c r="B40" s="21">
        <v>4</v>
      </c>
      <c r="C40" s="75" t="s">
        <v>235</v>
      </c>
      <c r="D40" s="26" t="s">
        <v>239</v>
      </c>
      <c r="E40" s="21"/>
      <c r="F40" s="21"/>
      <c r="G40" s="21"/>
      <c r="I40" s="822"/>
      <c r="J40" s="78" t="s">
        <v>189</v>
      </c>
      <c r="K40" s="66"/>
      <c r="L40" s="66"/>
      <c r="M40" s="66"/>
      <c r="N40" s="66"/>
    </row>
    <row r="41" spans="2:14" x14ac:dyDescent="0.2">
      <c r="B41" s="21">
        <v>5</v>
      </c>
      <c r="C41" s="80" t="s">
        <v>226</v>
      </c>
      <c r="D41" s="21"/>
      <c r="E41" s="21"/>
      <c r="F41" s="21"/>
      <c r="G41" s="21"/>
      <c r="I41" s="822"/>
      <c r="J41" s="78" t="s">
        <v>190</v>
      </c>
      <c r="K41" s="66"/>
      <c r="L41" s="66"/>
      <c r="M41" s="66"/>
      <c r="N41" s="66"/>
    </row>
    <row r="42" spans="2:14" ht="12.75" customHeight="1" x14ac:dyDescent="0.2">
      <c r="B42" s="21">
        <v>6</v>
      </c>
      <c r="C42" s="77" t="s">
        <v>224</v>
      </c>
      <c r="D42" s="21"/>
      <c r="E42" s="21"/>
      <c r="F42" s="21"/>
      <c r="G42" s="21"/>
      <c r="I42" s="816" t="s">
        <v>214</v>
      </c>
      <c r="J42" s="79" t="s">
        <v>191</v>
      </c>
      <c r="K42" s="66"/>
      <c r="L42" s="66"/>
      <c r="M42" s="66"/>
      <c r="N42" s="66"/>
    </row>
    <row r="43" spans="2:14" x14ac:dyDescent="0.2">
      <c r="B43" s="21">
        <v>7</v>
      </c>
      <c r="C43" s="75" t="s">
        <v>236</v>
      </c>
      <c r="D43" s="21"/>
      <c r="E43" s="21"/>
      <c r="F43" s="21"/>
      <c r="G43" s="21"/>
      <c r="I43" s="817"/>
      <c r="J43" s="79" t="s">
        <v>192</v>
      </c>
      <c r="K43" s="66"/>
      <c r="L43" s="66"/>
      <c r="M43" s="66"/>
      <c r="N43" s="66"/>
    </row>
    <row r="44" spans="2:14" x14ac:dyDescent="0.2">
      <c r="B44" s="21">
        <v>11</v>
      </c>
      <c r="C44" s="80" t="s">
        <v>227</v>
      </c>
      <c r="D44" s="21"/>
      <c r="E44" s="21"/>
      <c r="F44" s="21"/>
      <c r="G44" s="21"/>
      <c r="I44" s="817"/>
      <c r="J44" s="79" t="s">
        <v>193</v>
      </c>
      <c r="K44" s="66"/>
      <c r="L44" s="66"/>
      <c r="M44" s="66"/>
      <c r="N44" s="66"/>
    </row>
    <row r="45" spans="2:14" x14ac:dyDescent="0.2">
      <c r="B45" s="21">
        <v>12</v>
      </c>
      <c r="C45" s="77" t="s">
        <v>249</v>
      </c>
      <c r="D45" s="21"/>
      <c r="E45" s="21"/>
      <c r="F45" s="21"/>
      <c r="G45" s="21"/>
      <c r="I45" s="817"/>
      <c r="J45" s="79" t="s">
        <v>194</v>
      </c>
      <c r="K45" s="66"/>
      <c r="L45" s="66"/>
      <c r="M45" s="66"/>
      <c r="N45" s="66"/>
    </row>
    <row r="46" spans="2:14" x14ac:dyDescent="0.2">
      <c r="B46" s="21">
        <v>13</v>
      </c>
      <c r="C46" s="80" t="s">
        <v>228</v>
      </c>
      <c r="D46" s="21"/>
      <c r="E46" s="21"/>
      <c r="F46" s="21"/>
      <c r="G46" s="21"/>
      <c r="I46" s="826" t="s">
        <v>153</v>
      </c>
      <c r="J46" s="81" t="s">
        <v>195</v>
      </c>
      <c r="K46" s="66"/>
      <c r="L46" s="66"/>
      <c r="M46" s="66"/>
      <c r="N46" s="66"/>
    </row>
    <row r="47" spans="2:14" x14ac:dyDescent="0.2">
      <c r="B47" s="21">
        <v>14</v>
      </c>
      <c r="C47" s="75" t="s">
        <v>237</v>
      </c>
      <c r="D47" s="21"/>
      <c r="E47" s="21"/>
      <c r="F47" s="21"/>
      <c r="G47" s="21"/>
      <c r="I47" s="826"/>
      <c r="J47" s="81" t="s">
        <v>196</v>
      </c>
      <c r="K47" s="66"/>
      <c r="L47" s="66"/>
      <c r="M47" s="66"/>
      <c r="N47" s="66"/>
    </row>
    <row r="48" spans="2:14" x14ac:dyDescent="0.2">
      <c r="B48" s="21">
        <v>18</v>
      </c>
      <c r="C48" s="75" t="s">
        <v>238</v>
      </c>
      <c r="D48" s="21"/>
      <c r="E48" s="21"/>
      <c r="F48" s="21"/>
      <c r="G48" s="21"/>
      <c r="I48" s="826"/>
      <c r="J48" s="81" t="s">
        <v>197</v>
      </c>
      <c r="K48" s="66"/>
      <c r="L48" s="66"/>
      <c r="M48" s="66"/>
      <c r="N48" s="66"/>
    </row>
    <row r="49" spans="2:14" x14ac:dyDescent="0.2">
      <c r="B49" s="21">
        <v>21</v>
      </c>
      <c r="C49" s="80" t="s">
        <v>229</v>
      </c>
      <c r="D49" s="21"/>
      <c r="E49" s="21"/>
      <c r="F49" s="21"/>
      <c r="G49" s="21"/>
      <c r="I49" s="826"/>
      <c r="J49" s="81" t="s">
        <v>198</v>
      </c>
      <c r="K49" s="66"/>
      <c r="L49" s="66"/>
      <c r="M49" s="66"/>
      <c r="N49" s="66"/>
    </row>
    <row r="50" spans="2:14" x14ac:dyDescent="0.2">
      <c r="B50" s="21">
        <v>22</v>
      </c>
      <c r="C50" s="80" t="s">
        <v>230</v>
      </c>
      <c r="D50" s="21"/>
      <c r="E50" s="21"/>
      <c r="F50" s="21"/>
      <c r="G50" s="21"/>
      <c r="I50" s="826"/>
      <c r="J50" s="81" t="s">
        <v>199</v>
      </c>
      <c r="K50" s="66"/>
      <c r="L50" s="66"/>
      <c r="M50" s="66"/>
      <c r="N50" s="66"/>
    </row>
    <row r="51" spans="2:14" x14ac:dyDescent="0.2">
      <c r="B51" s="21">
        <v>24</v>
      </c>
      <c r="C51" s="80" t="s">
        <v>231</v>
      </c>
      <c r="D51" s="21"/>
      <c r="E51" s="21"/>
      <c r="F51" s="21"/>
      <c r="G51" s="21"/>
      <c r="I51" s="826"/>
      <c r="J51" s="81" t="s">
        <v>200</v>
      </c>
      <c r="K51" s="66"/>
      <c r="L51" s="66"/>
      <c r="M51" s="66"/>
      <c r="N51" s="66"/>
    </row>
    <row r="52" spans="2:14" x14ac:dyDescent="0.2">
      <c r="B52" s="21">
        <v>26</v>
      </c>
      <c r="C52" s="82" t="s">
        <v>240</v>
      </c>
      <c r="D52" s="21"/>
      <c r="E52" s="21"/>
      <c r="F52" s="21"/>
      <c r="G52" s="21"/>
      <c r="I52" s="826"/>
      <c r="J52" s="81" t="s">
        <v>201</v>
      </c>
      <c r="K52" s="66"/>
      <c r="L52" s="66"/>
      <c r="M52" s="66"/>
      <c r="N52" s="66"/>
    </row>
    <row r="53" spans="2:14" x14ac:dyDescent="0.2">
      <c r="B53" s="21">
        <v>28</v>
      </c>
      <c r="C53" s="80" t="s">
        <v>232</v>
      </c>
      <c r="D53" s="21"/>
      <c r="E53" s="21"/>
      <c r="F53" s="21"/>
      <c r="G53" s="21"/>
      <c r="I53" s="826"/>
      <c r="J53" s="81" t="s">
        <v>202</v>
      </c>
      <c r="K53" s="66"/>
      <c r="L53" s="66"/>
      <c r="M53" s="66"/>
      <c r="N53" s="66"/>
    </row>
    <row r="54" spans="2:14" x14ac:dyDescent="0.2">
      <c r="B54" s="21">
        <v>30</v>
      </c>
      <c r="C54" s="80" t="s">
        <v>233</v>
      </c>
      <c r="D54" s="21"/>
      <c r="E54" s="21"/>
      <c r="F54" s="21"/>
      <c r="G54" s="21"/>
      <c r="I54" s="818" t="s">
        <v>154</v>
      </c>
      <c r="J54" s="83" t="s">
        <v>203</v>
      </c>
      <c r="K54" s="66"/>
      <c r="L54" s="66"/>
      <c r="M54" s="66"/>
      <c r="N54" s="66"/>
    </row>
    <row r="55" spans="2:14" x14ac:dyDescent="0.2">
      <c r="B55" s="21">
        <v>33</v>
      </c>
      <c r="C55" s="82" t="s">
        <v>241</v>
      </c>
      <c r="D55" s="21"/>
      <c r="E55" s="21"/>
      <c r="F55" s="21"/>
      <c r="G55" s="21"/>
      <c r="I55" s="818"/>
      <c r="J55" s="83" t="s">
        <v>204</v>
      </c>
      <c r="K55" s="66"/>
      <c r="L55" s="66"/>
      <c r="M55" s="66"/>
      <c r="N55" s="66"/>
    </row>
    <row r="56" spans="2:14" x14ac:dyDescent="0.2">
      <c r="B56" s="21">
        <v>35</v>
      </c>
      <c r="C56" s="82" t="s">
        <v>242</v>
      </c>
      <c r="D56" s="21"/>
      <c r="E56" s="21"/>
      <c r="F56" s="21"/>
      <c r="G56" s="21"/>
      <c r="I56" s="818"/>
      <c r="J56" s="83" t="s">
        <v>205</v>
      </c>
      <c r="K56" s="66"/>
      <c r="L56" s="66"/>
      <c r="M56" s="66"/>
      <c r="N56" s="66"/>
    </row>
    <row r="57" spans="2:14" x14ac:dyDescent="0.2">
      <c r="B57" s="21">
        <v>39</v>
      </c>
      <c r="C57" s="82" t="s">
        <v>243</v>
      </c>
      <c r="D57" s="21"/>
      <c r="E57" s="21"/>
      <c r="F57" s="21"/>
      <c r="G57" s="21"/>
      <c r="I57" s="818"/>
      <c r="J57" s="83" t="s">
        <v>206</v>
      </c>
      <c r="K57" s="66"/>
      <c r="L57" s="66"/>
      <c r="M57" s="66"/>
      <c r="N57" s="66"/>
    </row>
    <row r="58" spans="2:14" x14ac:dyDescent="0.2">
      <c r="B58" s="21">
        <v>44</v>
      </c>
      <c r="C58" s="82" t="s">
        <v>244</v>
      </c>
      <c r="D58" s="21"/>
      <c r="E58" s="21"/>
      <c r="F58" s="21"/>
      <c r="G58" s="21"/>
      <c r="I58" s="818"/>
      <c r="J58" s="83" t="s">
        <v>207</v>
      </c>
      <c r="K58" s="66"/>
      <c r="L58" s="66"/>
      <c r="M58" s="66"/>
      <c r="N58" s="66"/>
    </row>
    <row r="59" spans="2:14" x14ac:dyDescent="0.2">
      <c r="B59" s="21">
        <v>52</v>
      </c>
      <c r="C59" s="82" t="s">
        <v>245</v>
      </c>
      <c r="D59" s="21"/>
      <c r="E59" s="21"/>
      <c r="F59" s="21"/>
      <c r="G59" s="21"/>
      <c r="I59" s="818"/>
      <c r="J59" s="83" t="s">
        <v>208</v>
      </c>
      <c r="K59" s="66"/>
      <c r="L59" s="66"/>
      <c r="M59" s="66"/>
      <c r="N59" s="66"/>
    </row>
    <row r="60" spans="2:14" x14ac:dyDescent="0.2">
      <c r="B60" s="21">
        <v>55</v>
      </c>
      <c r="C60" s="82" t="s">
        <v>246</v>
      </c>
      <c r="D60" s="21"/>
      <c r="E60" s="21"/>
      <c r="F60" s="21"/>
      <c r="G60" s="21"/>
      <c r="I60" s="818"/>
      <c r="J60" s="83" t="s">
        <v>209</v>
      </c>
      <c r="K60" s="66"/>
      <c r="L60" s="66"/>
      <c r="M60" s="66"/>
      <c r="N60" s="66"/>
    </row>
    <row r="61" spans="2:14" x14ac:dyDescent="0.2">
      <c r="B61" s="21">
        <v>65</v>
      </c>
      <c r="C61" s="82" t="s">
        <v>247</v>
      </c>
      <c r="D61" s="21"/>
      <c r="E61" s="21"/>
      <c r="F61" s="21"/>
      <c r="G61" s="21"/>
      <c r="I61" s="818"/>
      <c r="J61" s="83" t="s">
        <v>210</v>
      </c>
      <c r="K61" s="66"/>
      <c r="L61" s="66"/>
      <c r="M61" s="66"/>
      <c r="N61" s="66"/>
    </row>
    <row r="62" spans="2:14" x14ac:dyDescent="0.2">
      <c r="I62" s="66"/>
      <c r="J62" s="66"/>
      <c r="K62" s="66"/>
      <c r="L62" s="66"/>
      <c r="M62" s="66"/>
      <c r="N62" s="66"/>
    </row>
    <row r="63" spans="2:14" x14ac:dyDescent="0.2">
      <c r="I63" s="66"/>
      <c r="J63" s="66"/>
      <c r="K63" s="66"/>
      <c r="L63" s="66"/>
      <c r="M63" s="66"/>
      <c r="N63" s="66"/>
    </row>
    <row r="64" spans="2:14" ht="13.5" thickBot="1" x14ac:dyDescent="0.25">
      <c r="I64" s="66"/>
      <c r="J64" s="66"/>
      <c r="K64" s="66"/>
      <c r="L64" s="66"/>
      <c r="M64" s="66"/>
      <c r="N64" s="66"/>
    </row>
    <row r="65" spans="2:14" x14ac:dyDescent="0.2">
      <c r="B65" s="26" t="s">
        <v>99</v>
      </c>
      <c r="C65" s="26"/>
      <c r="E65" s="94" t="s">
        <v>3</v>
      </c>
      <c r="F65" s="95">
        <v>1</v>
      </c>
      <c r="G65" s="95">
        <v>2</v>
      </c>
      <c r="H65" s="95">
        <v>3</v>
      </c>
      <c r="I65" s="96">
        <v>4</v>
      </c>
      <c r="J65" s="66"/>
      <c r="K65" s="66"/>
      <c r="L65" s="66"/>
      <c r="M65" s="66"/>
      <c r="N65" s="66"/>
    </row>
    <row r="66" spans="2:14" ht="15.75" x14ac:dyDescent="0.25">
      <c r="B66" s="62" t="s">
        <v>108</v>
      </c>
      <c r="C66" s="62"/>
      <c r="D66" s="102" t="s">
        <v>218</v>
      </c>
      <c r="E66" s="97">
        <v>1</v>
      </c>
      <c r="F66" s="66">
        <v>6</v>
      </c>
      <c r="G66" s="66">
        <v>7</v>
      </c>
      <c r="H66" s="66">
        <v>11</v>
      </c>
      <c r="I66" s="98">
        <v>13</v>
      </c>
      <c r="J66" s="66"/>
      <c r="K66" s="66"/>
      <c r="L66" s="66"/>
      <c r="M66" s="66"/>
      <c r="N66" s="66"/>
    </row>
    <row r="67" spans="2:14" ht="15.75" x14ac:dyDescent="0.25">
      <c r="B67" s="62" t="s">
        <v>109</v>
      </c>
      <c r="C67" s="62"/>
      <c r="E67" s="97">
        <v>2</v>
      </c>
      <c r="F67" s="66">
        <v>12</v>
      </c>
      <c r="G67" s="66">
        <v>14</v>
      </c>
      <c r="H67" s="66">
        <v>22</v>
      </c>
      <c r="I67" s="98">
        <v>26</v>
      </c>
      <c r="J67" s="66"/>
      <c r="K67" s="66"/>
      <c r="L67" s="66"/>
      <c r="M67" s="66"/>
      <c r="N67" s="66"/>
    </row>
    <row r="68" spans="2:14" ht="15.75" x14ac:dyDescent="0.25">
      <c r="B68" s="62" t="s">
        <v>110</v>
      </c>
      <c r="C68" s="62"/>
      <c r="E68" s="97">
        <v>3</v>
      </c>
      <c r="F68" s="66">
        <v>18</v>
      </c>
      <c r="G68" s="66">
        <v>21</v>
      </c>
      <c r="H68" s="66">
        <v>33</v>
      </c>
      <c r="I68" s="98">
        <v>39</v>
      </c>
      <c r="J68" s="66"/>
      <c r="K68" s="66"/>
      <c r="L68" s="66"/>
      <c r="M68" s="66"/>
      <c r="N68" s="66"/>
    </row>
    <row r="69" spans="2:14" ht="15.75" x14ac:dyDescent="0.25">
      <c r="B69" s="62" t="s">
        <v>111</v>
      </c>
      <c r="C69" s="62"/>
      <c r="E69" s="97">
        <v>4</v>
      </c>
      <c r="F69" s="66">
        <v>24</v>
      </c>
      <c r="G69" s="66">
        <v>28</v>
      </c>
      <c r="H69" s="66">
        <v>44</v>
      </c>
      <c r="I69" s="98">
        <v>52</v>
      </c>
      <c r="J69" s="66"/>
      <c r="K69" s="66"/>
      <c r="L69" s="66"/>
      <c r="M69" s="66"/>
      <c r="N69" s="66"/>
    </row>
    <row r="70" spans="2:14" ht="16.5" thickBot="1" x14ac:dyDescent="0.3">
      <c r="B70" s="62" t="s">
        <v>112</v>
      </c>
      <c r="C70" s="62"/>
      <c r="E70" s="99">
        <v>5</v>
      </c>
      <c r="F70" s="100">
        <v>30</v>
      </c>
      <c r="G70" s="100">
        <v>35</v>
      </c>
      <c r="H70" s="100">
        <v>55</v>
      </c>
      <c r="I70" s="101">
        <v>65</v>
      </c>
      <c r="J70" s="66"/>
      <c r="K70" s="66"/>
      <c r="L70" s="66"/>
      <c r="M70" s="66"/>
      <c r="N70" s="66"/>
    </row>
    <row r="71" spans="2:14" ht="15.75" x14ac:dyDescent="0.25">
      <c r="B71" s="62" t="s">
        <v>113</v>
      </c>
      <c r="C71" s="62"/>
      <c r="I71" s="66"/>
      <c r="J71" s="66"/>
      <c r="K71" s="66"/>
      <c r="L71" s="66"/>
      <c r="M71" s="66"/>
      <c r="N71" s="66"/>
    </row>
    <row r="72" spans="2:14" ht="15.75" x14ac:dyDescent="0.25">
      <c r="B72" s="62" t="s">
        <v>114</v>
      </c>
      <c r="C72" s="62"/>
      <c r="I72" s="66"/>
      <c r="J72" s="66"/>
      <c r="K72" s="66"/>
      <c r="L72" s="66"/>
      <c r="M72" s="66"/>
      <c r="N72" s="66"/>
    </row>
    <row r="73" spans="2:14" ht="15.75" x14ac:dyDescent="0.25">
      <c r="B73" s="62" t="s">
        <v>115</v>
      </c>
      <c r="I73" s="66"/>
      <c r="J73" s="66"/>
      <c r="K73" s="66"/>
      <c r="L73" s="66"/>
      <c r="M73" s="66"/>
      <c r="N73" s="66"/>
    </row>
    <row r="74" spans="2:14" ht="15.75" x14ac:dyDescent="0.25">
      <c r="B74" s="62" t="s">
        <v>116</v>
      </c>
      <c r="F74">
        <v>0</v>
      </c>
      <c r="G74">
        <v>50</v>
      </c>
      <c r="H74">
        <v>0</v>
      </c>
      <c r="I74" s="66"/>
      <c r="J74" s="66"/>
      <c r="K74" s="66"/>
      <c r="L74" s="66"/>
      <c r="M74" s="66"/>
      <c r="N74" s="66"/>
    </row>
    <row r="75" spans="2:14" ht="15.75" x14ac:dyDescent="0.25">
      <c r="B75" s="62" t="s">
        <v>104</v>
      </c>
      <c r="F75">
        <v>51</v>
      </c>
      <c r="G75">
        <v>75</v>
      </c>
      <c r="H75">
        <v>-1</v>
      </c>
      <c r="I75" s="66"/>
      <c r="J75" s="66"/>
      <c r="K75" s="66"/>
      <c r="L75" s="66"/>
      <c r="M75" s="66"/>
      <c r="N75" s="66"/>
    </row>
    <row r="76" spans="2:14" x14ac:dyDescent="0.2">
      <c r="F76">
        <v>76</v>
      </c>
      <c r="G76">
        <v>100</v>
      </c>
      <c r="H76">
        <v>-2</v>
      </c>
      <c r="I76" s="66"/>
      <c r="J76" s="66"/>
      <c r="K76" s="66"/>
      <c r="L76" s="66"/>
      <c r="M76" s="66"/>
      <c r="N76" s="66"/>
    </row>
    <row r="77" spans="2:14" x14ac:dyDescent="0.2">
      <c r="B77" s="26" t="s">
        <v>100</v>
      </c>
      <c r="I77" s="66"/>
      <c r="J77" s="66"/>
      <c r="K77" s="66"/>
      <c r="L77" s="66"/>
      <c r="M77" s="66"/>
      <c r="N77" s="66"/>
    </row>
    <row r="78" spans="2:14" ht="15.75" x14ac:dyDescent="0.25">
      <c r="B78" s="62" t="s">
        <v>101</v>
      </c>
      <c r="D78" s="67" t="s">
        <v>101</v>
      </c>
      <c r="I78" s="66"/>
      <c r="J78" s="66"/>
      <c r="K78" s="66"/>
      <c r="L78" s="66"/>
      <c r="M78" s="66"/>
      <c r="N78" s="66"/>
    </row>
    <row r="79" spans="2:14" ht="15.75" x14ac:dyDescent="0.25">
      <c r="B79" s="62" t="s">
        <v>102</v>
      </c>
      <c r="D79" s="67" t="s">
        <v>144</v>
      </c>
      <c r="I79" s="66"/>
      <c r="J79" s="66"/>
      <c r="K79" s="66"/>
      <c r="L79" s="66"/>
      <c r="M79" s="66"/>
      <c r="N79" s="66"/>
    </row>
    <row r="80" spans="2:14" ht="15.75" x14ac:dyDescent="0.25">
      <c r="B80" s="62" t="s">
        <v>103</v>
      </c>
      <c r="D80" s="67" t="s">
        <v>104</v>
      </c>
      <c r="I80" s="66"/>
      <c r="J80" s="66"/>
      <c r="K80" s="66"/>
      <c r="L80" s="66"/>
      <c r="M80" s="66"/>
      <c r="N80" s="66"/>
    </row>
    <row r="81" spans="2:14" ht="15.75" x14ac:dyDescent="0.25">
      <c r="B81" s="62" t="s">
        <v>104</v>
      </c>
      <c r="D81" s="67" t="s">
        <v>143</v>
      </c>
      <c r="I81" s="66"/>
      <c r="J81" s="66"/>
      <c r="K81" s="66"/>
      <c r="L81" s="66"/>
      <c r="M81" s="66"/>
      <c r="N81" s="66"/>
    </row>
    <row r="82" spans="2:14" ht="15.75" x14ac:dyDescent="0.25">
      <c r="B82" s="62" t="s">
        <v>107</v>
      </c>
      <c r="D82" s="67" t="s">
        <v>106</v>
      </c>
      <c r="I82" s="66"/>
      <c r="J82" s="66"/>
      <c r="K82" s="66"/>
      <c r="L82" s="66"/>
      <c r="M82" s="66"/>
      <c r="N82" s="66"/>
    </row>
    <row r="83" spans="2:14" ht="15.75" x14ac:dyDescent="0.25">
      <c r="B83" s="62" t="s">
        <v>105</v>
      </c>
      <c r="D83" s="85" t="s">
        <v>105</v>
      </c>
      <c r="I83" s="66"/>
      <c r="J83" s="66"/>
      <c r="K83" s="66"/>
      <c r="L83" s="66"/>
      <c r="M83" s="66"/>
      <c r="N83" s="66"/>
    </row>
    <row r="84" spans="2:14" ht="15.75" x14ac:dyDescent="0.25">
      <c r="B84" s="62" t="s">
        <v>106</v>
      </c>
      <c r="D84" s="85" t="s">
        <v>215</v>
      </c>
      <c r="I84" s="66"/>
      <c r="J84" s="66"/>
      <c r="K84" s="66"/>
      <c r="L84" s="66"/>
      <c r="M84" s="66"/>
      <c r="N84" s="66"/>
    </row>
    <row r="85" spans="2:14" x14ac:dyDescent="0.2">
      <c r="I85" s="66"/>
      <c r="J85" s="66"/>
      <c r="K85" s="66"/>
      <c r="L85" s="66"/>
      <c r="M85" s="66"/>
      <c r="N85" s="66"/>
    </row>
    <row r="86" spans="2:14" x14ac:dyDescent="0.2">
      <c r="I86" s="66"/>
      <c r="J86" s="66"/>
      <c r="K86" s="66"/>
      <c r="L86" s="66"/>
      <c r="M86" s="66"/>
      <c r="N86" s="66"/>
    </row>
    <row r="87" spans="2:14" x14ac:dyDescent="0.2">
      <c r="I87" s="66"/>
      <c r="J87" s="66"/>
      <c r="K87" s="66"/>
      <c r="L87" s="66"/>
      <c r="M87" s="66"/>
      <c r="N87" s="66"/>
    </row>
    <row r="88" spans="2:14" x14ac:dyDescent="0.2">
      <c r="I88" s="66"/>
      <c r="J88" s="66"/>
      <c r="K88" s="66"/>
      <c r="L88" s="66"/>
      <c r="M88" s="66"/>
      <c r="N88" s="66"/>
    </row>
  </sheetData>
  <dataConsolidate/>
  <mergeCells count="7">
    <mergeCell ref="I46:I53"/>
    <mergeCell ref="I54:I61"/>
    <mergeCell ref="I20:L20"/>
    <mergeCell ref="I16:L16"/>
    <mergeCell ref="I19:L19"/>
    <mergeCell ref="I37:I41"/>
    <mergeCell ref="I42:I45"/>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3:E21"/>
  <sheetViews>
    <sheetView workbookViewId="0">
      <selection activeCell="C14" sqref="C14"/>
    </sheetView>
  </sheetViews>
  <sheetFormatPr baseColWidth="10" defaultRowHeight="12.75" x14ac:dyDescent="0.2"/>
  <cols>
    <col min="1" max="1" width="11.42578125" style="93"/>
    <col min="2" max="2" width="39.42578125" style="93" customWidth="1"/>
    <col min="3" max="3" width="45.42578125" style="93" customWidth="1"/>
    <col min="4" max="4" width="41.5703125" style="93" customWidth="1"/>
    <col min="5" max="5" width="40" style="93" customWidth="1"/>
    <col min="6" max="16384" width="11.42578125" style="93"/>
  </cols>
  <sheetData>
    <row r="3" spans="2:5" x14ac:dyDescent="0.2">
      <c r="B3" s="28"/>
      <c r="C3" s="28"/>
      <c r="D3" s="28"/>
      <c r="E3" s="28"/>
    </row>
    <row r="4" spans="2:5" ht="33.75" customHeight="1" x14ac:dyDescent="0.2"/>
    <row r="5" spans="2:5" ht="41.25" customHeight="1" x14ac:dyDescent="0.2"/>
    <row r="6" spans="2:5" ht="25.5" customHeight="1" x14ac:dyDescent="0.2">
      <c r="B6" s="28"/>
      <c r="C6" s="28"/>
      <c r="D6" s="28"/>
      <c r="E6" s="28"/>
    </row>
    <row r="7" spans="2:5" ht="39.75" customHeight="1" x14ac:dyDescent="0.2">
      <c r="B7" s="28"/>
      <c r="C7" s="28"/>
      <c r="D7" s="28"/>
      <c r="E7" s="28"/>
    </row>
    <row r="8" spans="2:5" ht="40.5" customHeight="1" x14ac:dyDescent="0.2">
      <c r="B8" s="28"/>
      <c r="C8" s="28"/>
      <c r="D8" s="28"/>
    </row>
    <row r="9" spans="2:5" ht="51.75" customHeight="1" x14ac:dyDescent="0.2">
      <c r="B9" s="28"/>
      <c r="C9" s="28"/>
    </row>
    <row r="15" spans="2:5" x14ac:dyDescent="0.2">
      <c r="B15" s="28"/>
    </row>
    <row r="17" spans="2:2" x14ac:dyDescent="0.2">
      <c r="B17" s="28"/>
    </row>
    <row r="18" spans="2:2" x14ac:dyDescent="0.2">
      <c r="B18" s="28"/>
    </row>
    <row r="19" spans="2:2" x14ac:dyDescent="0.2">
      <c r="B19" s="28"/>
    </row>
    <row r="20" spans="2:2" x14ac:dyDescent="0.2">
      <c r="B20" s="28"/>
    </row>
    <row r="21" spans="2:2" x14ac:dyDescent="0.2">
      <c r="B21"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B3:O46"/>
  <sheetViews>
    <sheetView showGridLines="0" topLeftCell="A21" zoomScale="70" zoomScaleNormal="70" zoomScaleSheetLayoutView="100" workbookViewId="0">
      <selection activeCell="D35" sqref="D35"/>
    </sheetView>
  </sheetViews>
  <sheetFormatPr baseColWidth="10" defaultRowHeight="18" x14ac:dyDescent="0.25"/>
  <cols>
    <col min="1" max="1" width="6.85546875" style="112" customWidth="1"/>
    <col min="2" max="2" width="7.42578125" style="112" customWidth="1"/>
    <col min="3" max="3" width="32.7109375" style="112" customWidth="1"/>
    <col min="4" max="4" width="17.5703125" style="112" customWidth="1"/>
    <col min="5" max="5" width="14.85546875" style="112" customWidth="1"/>
    <col min="6" max="6" width="11.5703125" style="112" customWidth="1"/>
    <col min="7" max="7" width="21.42578125" style="112" customWidth="1"/>
    <col min="8" max="8" width="30.140625" style="112" customWidth="1"/>
    <col min="9" max="9" width="10.5703125" style="112" customWidth="1"/>
    <col min="10" max="10" width="11.140625" style="112" customWidth="1"/>
    <col min="11" max="11" width="40.7109375" style="112" customWidth="1"/>
    <col min="12" max="12" width="30.28515625" style="365" customWidth="1"/>
    <col min="13" max="16384" width="11.42578125" style="112"/>
  </cols>
  <sheetData>
    <row r="3" spans="2:15" ht="18.75" thickBot="1" x14ac:dyDescent="0.3">
      <c r="B3" s="590"/>
      <c r="C3" s="590"/>
      <c r="D3" s="590"/>
      <c r="E3" s="590"/>
      <c r="F3" s="590"/>
      <c r="G3" s="590"/>
      <c r="H3" s="590"/>
      <c r="I3" s="590"/>
      <c r="J3" s="590"/>
      <c r="K3" s="590"/>
      <c r="L3" s="590"/>
    </row>
    <row r="4" spans="2:15" x14ac:dyDescent="0.25">
      <c r="B4" s="575"/>
      <c r="C4" s="576"/>
      <c r="D4" s="566" t="s">
        <v>96</v>
      </c>
      <c r="E4" s="567"/>
      <c r="F4" s="567"/>
      <c r="G4" s="567"/>
      <c r="H4" s="567"/>
      <c r="I4" s="567"/>
      <c r="J4" s="567"/>
      <c r="K4" s="568"/>
      <c r="L4" s="362" t="s">
        <v>298</v>
      </c>
    </row>
    <row r="5" spans="2:15" x14ac:dyDescent="0.25">
      <c r="B5" s="577"/>
      <c r="C5" s="578"/>
      <c r="D5" s="569" t="s">
        <v>76</v>
      </c>
      <c r="E5" s="570"/>
      <c r="F5" s="570"/>
      <c r="G5" s="570"/>
      <c r="H5" s="570"/>
      <c r="I5" s="570"/>
      <c r="J5" s="570"/>
      <c r="K5" s="571"/>
      <c r="L5" s="363" t="s">
        <v>297</v>
      </c>
    </row>
    <row r="6" spans="2:15" x14ac:dyDescent="0.25">
      <c r="B6" s="577"/>
      <c r="C6" s="578"/>
      <c r="D6" s="569" t="s">
        <v>77</v>
      </c>
      <c r="E6" s="570"/>
      <c r="F6" s="570"/>
      <c r="G6" s="570"/>
      <c r="H6" s="570"/>
      <c r="I6" s="570"/>
      <c r="J6" s="570"/>
      <c r="K6" s="571"/>
      <c r="L6" s="363" t="s">
        <v>299</v>
      </c>
      <c r="M6" s="112" t="s">
        <v>217</v>
      </c>
    </row>
    <row r="7" spans="2:15" ht="24" customHeight="1" thickBot="1" x14ac:dyDescent="0.3">
      <c r="B7" s="579"/>
      <c r="C7" s="580"/>
      <c r="D7" s="572" t="s">
        <v>126</v>
      </c>
      <c r="E7" s="573"/>
      <c r="F7" s="573"/>
      <c r="G7" s="573"/>
      <c r="H7" s="573"/>
      <c r="I7" s="573"/>
      <c r="J7" s="573"/>
      <c r="K7" s="574"/>
      <c r="L7" s="364" t="s">
        <v>78</v>
      </c>
    </row>
    <row r="8" spans="2:15" x14ac:dyDescent="0.25">
      <c r="B8" s="613"/>
      <c r="C8" s="613"/>
    </row>
    <row r="9" spans="2:15" ht="18.75" thickBot="1" x14ac:dyDescent="0.3">
      <c r="B9" s="613"/>
      <c r="C9" s="613"/>
      <c r="D9" s="113"/>
      <c r="E9" s="113"/>
      <c r="F9" s="113"/>
      <c r="G9" s="113"/>
      <c r="H9" s="113"/>
      <c r="I9" s="113"/>
      <c r="J9" s="113"/>
      <c r="K9" s="114" t="s">
        <v>4</v>
      </c>
      <c r="L9" s="366" t="str">
        <f>'SEPG-F-040'!G7</f>
        <v>16 de Febero de 2016</v>
      </c>
    </row>
    <row r="10" spans="2:15" ht="30.75" customHeight="1" thickBot="1" x14ac:dyDescent="0.3">
      <c r="B10" s="593" t="str">
        <f>'SEPG-F-040'!B8:G8</f>
        <v>PROCESO " Gestión Jurídica  "</v>
      </c>
      <c r="C10" s="614"/>
      <c r="D10" s="614"/>
      <c r="E10" s="614"/>
      <c r="F10" s="614"/>
      <c r="G10" s="614"/>
      <c r="H10" s="614"/>
      <c r="I10" s="614"/>
      <c r="J10" s="614"/>
      <c r="K10" s="614"/>
      <c r="L10" s="594"/>
    </row>
    <row r="11" spans="2:15" ht="75" customHeight="1" thickBot="1" x14ac:dyDescent="0.3">
      <c r="B11" s="593" t="s">
        <v>292</v>
      </c>
      <c r="C11" s="594"/>
      <c r="D11" s="601" t="str">
        <f>'SEPG-F-040'!D9:G9</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E11" s="602"/>
      <c r="F11" s="602"/>
      <c r="G11" s="602"/>
      <c r="H11" s="602"/>
      <c r="I11" s="602"/>
      <c r="J11" s="602"/>
      <c r="K11" s="602"/>
      <c r="L11" s="603"/>
      <c r="O11" s="115" t="s">
        <v>219</v>
      </c>
    </row>
    <row r="12" spans="2:15" ht="4.5" customHeight="1" x14ac:dyDescent="0.25">
      <c r="B12" s="604"/>
      <c r="C12" s="604"/>
      <c r="D12" s="591"/>
      <c r="E12" s="591"/>
      <c r="F12" s="591"/>
      <c r="G12" s="591"/>
      <c r="H12" s="592"/>
      <c r="I12" s="592"/>
      <c r="J12" s="592"/>
      <c r="K12" s="592"/>
      <c r="L12" s="592"/>
    </row>
    <row r="13" spans="2:15" ht="15" customHeight="1" thickBot="1" x14ac:dyDescent="0.3"/>
    <row r="14" spans="2:15" ht="25.5" customHeight="1" x14ac:dyDescent="0.25">
      <c r="B14" s="595" t="s">
        <v>33</v>
      </c>
      <c r="C14" s="598" t="s">
        <v>13</v>
      </c>
      <c r="D14" s="585" t="s">
        <v>26</v>
      </c>
      <c r="E14" s="585"/>
      <c r="F14" s="585"/>
      <c r="G14" s="585" t="s">
        <v>175</v>
      </c>
      <c r="H14" s="585"/>
      <c r="I14" s="585" t="s">
        <v>117</v>
      </c>
      <c r="J14" s="585"/>
      <c r="K14" s="585"/>
      <c r="L14" s="610" t="s">
        <v>25</v>
      </c>
    </row>
    <row r="15" spans="2:15" ht="25.5" customHeight="1" x14ac:dyDescent="0.25">
      <c r="B15" s="596"/>
      <c r="C15" s="599"/>
      <c r="D15" s="586"/>
      <c r="E15" s="586"/>
      <c r="F15" s="586"/>
      <c r="G15" s="586"/>
      <c r="H15" s="586"/>
      <c r="I15" s="586"/>
      <c r="J15" s="586"/>
      <c r="K15" s="586"/>
      <c r="L15" s="611"/>
    </row>
    <row r="16" spans="2:15" ht="33" customHeight="1" thickBot="1" x14ac:dyDescent="0.3">
      <c r="B16" s="597"/>
      <c r="C16" s="600"/>
      <c r="D16" s="587"/>
      <c r="E16" s="587"/>
      <c r="F16" s="587"/>
      <c r="G16" s="587"/>
      <c r="H16" s="587"/>
      <c r="I16" s="587"/>
      <c r="J16" s="587"/>
      <c r="K16" s="587"/>
      <c r="L16" s="612"/>
    </row>
    <row r="17" spans="2:12" ht="100.5" customHeight="1" x14ac:dyDescent="0.25">
      <c r="B17" s="378">
        <v>1</v>
      </c>
      <c r="C17" s="421" t="s">
        <v>387</v>
      </c>
      <c r="D17" s="615" t="s">
        <v>388</v>
      </c>
      <c r="E17" s="616"/>
      <c r="F17" s="617"/>
      <c r="G17" s="605" t="s">
        <v>389</v>
      </c>
      <c r="H17" s="607"/>
      <c r="I17" s="605" t="s">
        <v>384</v>
      </c>
      <c r="J17" s="606"/>
      <c r="K17" s="607"/>
      <c r="L17" s="380" t="s">
        <v>41</v>
      </c>
    </row>
    <row r="18" spans="2:12" ht="265.5" customHeight="1" x14ac:dyDescent="0.25">
      <c r="B18" s="377">
        <f>B17+1</f>
        <v>2</v>
      </c>
      <c r="C18" s="386" t="s">
        <v>374</v>
      </c>
      <c r="D18" s="555" t="s">
        <v>375</v>
      </c>
      <c r="E18" s="556"/>
      <c r="F18" s="557"/>
      <c r="G18" s="588" t="s">
        <v>390</v>
      </c>
      <c r="H18" s="589"/>
      <c r="I18" s="588" t="s">
        <v>391</v>
      </c>
      <c r="J18" s="608"/>
      <c r="K18" s="589"/>
      <c r="L18" s="382" t="s">
        <v>43</v>
      </c>
    </row>
    <row r="19" spans="2:12" ht="95.1" customHeight="1" x14ac:dyDescent="0.25">
      <c r="B19" s="377">
        <f>B18+1</f>
        <v>3</v>
      </c>
      <c r="C19" s="422" t="s">
        <v>413</v>
      </c>
      <c r="D19" s="563" t="s">
        <v>392</v>
      </c>
      <c r="E19" s="564"/>
      <c r="F19" s="565"/>
      <c r="G19" s="558" t="s">
        <v>393</v>
      </c>
      <c r="H19" s="559"/>
      <c r="I19" s="558" t="s">
        <v>394</v>
      </c>
      <c r="J19" s="609"/>
      <c r="K19" s="559"/>
      <c r="L19" s="381" t="s">
        <v>43</v>
      </c>
    </row>
    <row r="20" spans="2:12" ht="95.1" customHeight="1" x14ac:dyDescent="0.25">
      <c r="B20" s="377">
        <f>B19+1</f>
        <v>4</v>
      </c>
      <c r="C20" s="420" t="s">
        <v>376</v>
      </c>
      <c r="D20" s="582" t="s">
        <v>395</v>
      </c>
      <c r="E20" s="583"/>
      <c r="F20" s="584"/>
      <c r="G20" s="582" t="s">
        <v>377</v>
      </c>
      <c r="H20" s="584"/>
      <c r="I20" s="582" t="s">
        <v>378</v>
      </c>
      <c r="J20" s="583"/>
      <c r="K20" s="584"/>
      <c r="L20" s="382" t="s">
        <v>41</v>
      </c>
    </row>
    <row r="21" spans="2:12" ht="115.5" customHeight="1" x14ac:dyDescent="0.25">
      <c r="B21" s="377">
        <f>B20+1</f>
        <v>5</v>
      </c>
      <c r="C21" s="420" t="s">
        <v>379</v>
      </c>
      <c r="D21" s="582" t="s">
        <v>380</v>
      </c>
      <c r="E21" s="583"/>
      <c r="F21" s="584"/>
      <c r="G21" s="582" t="s">
        <v>381</v>
      </c>
      <c r="H21" s="584"/>
      <c r="I21" s="582" t="s">
        <v>385</v>
      </c>
      <c r="J21" s="583"/>
      <c r="K21" s="584"/>
      <c r="L21" s="382" t="s">
        <v>41</v>
      </c>
    </row>
    <row r="22" spans="2:12" ht="129" customHeight="1" x14ac:dyDescent="0.25">
      <c r="B22" s="377">
        <f t="shared" ref="B22:B34" si="0">B21+1</f>
        <v>6</v>
      </c>
      <c r="C22" s="420" t="s">
        <v>383</v>
      </c>
      <c r="D22" s="582" t="s">
        <v>386</v>
      </c>
      <c r="E22" s="583"/>
      <c r="F22" s="584"/>
      <c r="G22" s="582" t="s">
        <v>397</v>
      </c>
      <c r="H22" s="584"/>
      <c r="I22" s="582" t="s">
        <v>398</v>
      </c>
      <c r="J22" s="583"/>
      <c r="K22" s="584"/>
      <c r="L22" s="382" t="s">
        <v>41</v>
      </c>
    </row>
    <row r="23" spans="2:12" ht="108.75" customHeight="1" x14ac:dyDescent="0.25">
      <c r="B23" s="377">
        <f t="shared" si="0"/>
        <v>7</v>
      </c>
      <c r="C23" s="420" t="s">
        <v>402</v>
      </c>
      <c r="D23" s="582" t="s">
        <v>403</v>
      </c>
      <c r="E23" s="583"/>
      <c r="F23" s="584"/>
      <c r="G23" s="582" t="s">
        <v>400</v>
      </c>
      <c r="H23" s="584"/>
      <c r="I23" s="582" t="s">
        <v>401</v>
      </c>
      <c r="J23" s="583"/>
      <c r="K23" s="584"/>
      <c r="L23" s="382" t="s">
        <v>43</v>
      </c>
    </row>
    <row r="24" spans="2:12" ht="126.75" customHeight="1" x14ac:dyDescent="0.25">
      <c r="B24" s="377">
        <f t="shared" si="0"/>
        <v>8</v>
      </c>
      <c r="C24" s="420" t="s">
        <v>404</v>
      </c>
      <c r="D24" s="582" t="s">
        <v>420</v>
      </c>
      <c r="E24" s="583"/>
      <c r="F24" s="584"/>
      <c r="G24" s="582" t="s">
        <v>405</v>
      </c>
      <c r="H24" s="584"/>
      <c r="I24" s="582" t="s">
        <v>406</v>
      </c>
      <c r="J24" s="583"/>
      <c r="K24" s="584"/>
      <c r="L24" s="382" t="s">
        <v>43</v>
      </c>
    </row>
    <row r="25" spans="2:12" ht="83.25" hidden="1" customHeight="1" x14ac:dyDescent="0.25">
      <c r="B25" s="377">
        <f t="shared" si="0"/>
        <v>9</v>
      </c>
      <c r="C25" s="420"/>
      <c r="D25" s="582"/>
      <c r="E25" s="583"/>
      <c r="F25" s="584"/>
      <c r="G25" s="582"/>
      <c r="H25" s="584"/>
      <c r="I25" s="582"/>
      <c r="J25" s="583"/>
      <c r="K25" s="584"/>
      <c r="L25" s="382"/>
    </row>
    <row r="26" spans="2:12" ht="150" hidden="1" customHeight="1" x14ac:dyDescent="0.25">
      <c r="B26" s="377">
        <f t="shared" si="0"/>
        <v>10</v>
      </c>
      <c r="C26" s="420"/>
      <c r="D26" s="582"/>
      <c r="E26" s="583"/>
      <c r="F26" s="584"/>
      <c r="G26" s="582"/>
      <c r="H26" s="584"/>
      <c r="I26" s="582"/>
      <c r="J26" s="583"/>
      <c r="K26" s="584"/>
      <c r="L26" s="382"/>
    </row>
    <row r="27" spans="2:12" ht="111" hidden="1" customHeight="1" x14ac:dyDescent="0.25">
      <c r="B27" s="377">
        <f t="shared" si="0"/>
        <v>11</v>
      </c>
      <c r="C27" s="420"/>
      <c r="D27" s="582"/>
      <c r="E27" s="583"/>
      <c r="F27" s="584"/>
      <c r="G27" s="582"/>
      <c r="H27" s="584"/>
      <c r="I27" s="582"/>
      <c r="J27" s="583"/>
      <c r="K27" s="584"/>
      <c r="L27" s="382"/>
    </row>
    <row r="28" spans="2:12" ht="143.25" hidden="1" customHeight="1" x14ac:dyDescent="0.25">
      <c r="B28" s="377">
        <f t="shared" si="0"/>
        <v>12</v>
      </c>
      <c r="C28" s="420"/>
      <c r="D28" s="582"/>
      <c r="E28" s="583"/>
      <c r="F28" s="584"/>
      <c r="G28" s="582"/>
      <c r="H28" s="584"/>
      <c r="I28" s="582"/>
      <c r="J28" s="583"/>
      <c r="K28" s="584"/>
      <c r="L28" s="382"/>
    </row>
    <row r="29" spans="2:12" ht="58.5" hidden="1" customHeight="1" x14ac:dyDescent="0.25">
      <c r="B29" s="377" t="e">
        <f>#REF!+1</f>
        <v>#REF!</v>
      </c>
      <c r="C29" s="385"/>
      <c r="D29" s="581"/>
      <c r="E29" s="581"/>
      <c r="F29" s="581"/>
      <c r="G29" s="581"/>
      <c r="H29" s="581"/>
      <c r="I29" s="581"/>
      <c r="J29" s="581"/>
      <c r="K29" s="581"/>
      <c r="L29" s="369"/>
    </row>
    <row r="30" spans="2:12" ht="84" hidden="1" customHeight="1" x14ac:dyDescent="0.25">
      <c r="B30" s="377" t="e">
        <f t="shared" si="0"/>
        <v>#REF!</v>
      </c>
      <c r="C30" s="385"/>
      <c r="D30" s="581"/>
      <c r="E30" s="581"/>
      <c r="F30" s="581"/>
      <c r="G30" s="581"/>
      <c r="H30" s="581"/>
      <c r="I30" s="581"/>
      <c r="J30" s="581"/>
      <c r="K30" s="581"/>
      <c r="L30" s="369"/>
    </row>
    <row r="31" spans="2:12" ht="262.5" hidden="1" customHeight="1" x14ac:dyDescent="0.25">
      <c r="B31" s="377" t="e">
        <f t="shared" si="0"/>
        <v>#REF!</v>
      </c>
      <c r="C31" s="384"/>
      <c r="D31" s="386"/>
      <c r="E31" s="388"/>
      <c r="F31" s="387"/>
      <c r="G31" s="555"/>
      <c r="H31" s="557"/>
      <c r="I31" s="588"/>
      <c r="J31" s="608"/>
      <c r="K31" s="589"/>
      <c r="L31" s="383"/>
    </row>
    <row r="32" spans="2:12" ht="95.1" hidden="1" customHeight="1" x14ac:dyDescent="0.25">
      <c r="B32" s="377" t="e">
        <f t="shared" si="0"/>
        <v>#REF!</v>
      </c>
      <c r="C32" s="385"/>
      <c r="D32" s="581"/>
      <c r="E32" s="581"/>
      <c r="F32" s="581"/>
      <c r="G32" s="581"/>
      <c r="H32" s="581"/>
      <c r="I32" s="581"/>
      <c r="J32" s="581"/>
      <c r="K32" s="581"/>
      <c r="L32" s="369"/>
    </row>
    <row r="33" spans="2:14" ht="95.1" hidden="1" customHeight="1" x14ac:dyDescent="0.25">
      <c r="B33" s="377" t="e">
        <f t="shared" si="0"/>
        <v>#REF!</v>
      </c>
      <c r="C33" s="194"/>
      <c r="D33" s="634"/>
      <c r="E33" s="635"/>
      <c r="F33" s="636"/>
      <c r="G33" s="634"/>
      <c r="H33" s="636"/>
      <c r="I33" s="634"/>
      <c r="J33" s="635"/>
      <c r="K33" s="636"/>
      <c r="L33" s="196"/>
    </row>
    <row r="34" spans="2:14" ht="95.1" hidden="1" customHeight="1" thickBot="1" x14ac:dyDescent="0.3">
      <c r="B34" s="379" t="e">
        <f t="shared" si="0"/>
        <v>#REF!</v>
      </c>
      <c r="C34" s="195"/>
      <c r="D34" s="560"/>
      <c r="E34" s="561"/>
      <c r="F34" s="562"/>
      <c r="G34" s="560"/>
      <c r="H34" s="562"/>
      <c r="I34" s="560"/>
      <c r="J34" s="561"/>
      <c r="K34" s="562"/>
      <c r="L34" s="197"/>
    </row>
    <row r="37" spans="2:14" s="117" customFormat="1" ht="18.75" thickBot="1" x14ac:dyDescent="0.3">
      <c r="B37" s="116" t="str">
        <f>+'SEPG-F-040'!B63</f>
        <v>Adaptado por Grupo Interno de Trabajo de Riesgos para la ANI del formato sugerido por la Oficina Control Interno</v>
      </c>
      <c r="D37" s="118"/>
      <c r="E37" s="118"/>
      <c r="F37" s="118"/>
      <c r="G37" s="119"/>
      <c r="L37" s="367"/>
    </row>
    <row r="38" spans="2:14" s="120" customFormat="1" ht="45" customHeight="1" thickBot="1" x14ac:dyDescent="0.25">
      <c r="B38" s="631" t="s">
        <v>168</v>
      </c>
      <c r="C38" s="632"/>
      <c r="D38" s="632"/>
      <c r="E38" s="632"/>
      <c r="F38" s="633"/>
      <c r="G38" s="631" t="s">
        <v>88</v>
      </c>
      <c r="H38" s="632"/>
      <c r="I38" s="632"/>
      <c r="J38" s="633"/>
      <c r="K38" s="631" t="s">
        <v>212</v>
      </c>
      <c r="L38" s="633"/>
      <c r="N38" s="121"/>
    </row>
    <row r="39" spans="2:14" s="122" customFormat="1" ht="21.75" customHeight="1" thickBot="1" x14ac:dyDescent="0.3">
      <c r="B39" s="637" t="s">
        <v>170</v>
      </c>
      <c r="C39" s="638"/>
      <c r="D39" s="639"/>
      <c r="E39" s="640" t="s">
        <v>171</v>
      </c>
      <c r="F39" s="641"/>
      <c r="G39" s="642" t="s">
        <v>172</v>
      </c>
      <c r="H39" s="639"/>
      <c r="I39" s="640" t="s">
        <v>174</v>
      </c>
      <c r="J39" s="641"/>
      <c r="K39" s="315" t="s">
        <v>169</v>
      </c>
      <c r="L39" s="368" t="s">
        <v>173</v>
      </c>
      <c r="N39" s="123"/>
    </row>
    <row r="40" spans="2:14" ht="21.75" customHeight="1" x14ac:dyDescent="0.25">
      <c r="B40" s="622" t="s">
        <v>453</v>
      </c>
      <c r="C40" s="623"/>
      <c r="D40" s="623"/>
      <c r="E40" s="624"/>
      <c r="F40" s="625"/>
      <c r="G40" s="626"/>
      <c r="H40" s="627"/>
      <c r="I40" s="624"/>
      <c r="J40" s="625"/>
      <c r="K40" s="647"/>
      <c r="L40" s="647"/>
      <c r="N40" s="117"/>
    </row>
    <row r="41" spans="2:14" ht="21.75" customHeight="1" x14ac:dyDescent="0.25">
      <c r="B41" s="628" t="s">
        <v>449</v>
      </c>
      <c r="C41" s="629"/>
      <c r="D41" s="630"/>
      <c r="E41" s="618"/>
      <c r="F41" s="619"/>
      <c r="G41" s="620"/>
      <c r="H41" s="621"/>
      <c r="I41" s="618"/>
      <c r="J41" s="619"/>
      <c r="K41" s="646"/>
      <c r="L41" s="646"/>
      <c r="N41" s="117"/>
    </row>
    <row r="42" spans="2:14" ht="21.75" customHeight="1" x14ac:dyDescent="0.25">
      <c r="B42" s="628" t="s">
        <v>454</v>
      </c>
      <c r="C42" s="629"/>
      <c r="D42" s="630"/>
      <c r="E42" s="618"/>
      <c r="F42" s="619"/>
      <c r="G42" s="620"/>
      <c r="H42" s="621"/>
      <c r="I42" s="618"/>
      <c r="J42" s="619"/>
      <c r="K42" s="648"/>
      <c r="L42" s="645"/>
      <c r="N42" s="117"/>
    </row>
    <row r="43" spans="2:14" ht="21.75" customHeight="1" x14ac:dyDescent="0.25">
      <c r="B43" s="628"/>
      <c r="C43" s="629"/>
      <c r="D43" s="630"/>
      <c r="E43" s="618"/>
      <c r="F43" s="619"/>
      <c r="G43" s="620"/>
      <c r="H43" s="621"/>
      <c r="I43" s="618"/>
      <c r="J43" s="619"/>
      <c r="K43" s="649"/>
      <c r="L43" s="646"/>
      <c r="N43" s="117"/>
    </row>
    <row r="44" spans="2:14" ht="21.75" customHeight="1" x14ac:dyDescent="0.25">
      <c r="B44" s="628"/>
      <c r="C44" s="629"/>
      <c r="D44" s="629"/>
      <c r="E44" s="618"/>
      <c r="F44" s="619"/>
      <c r="G44" s="620"/>
      <c r="H44" s="621"/>
      <c r="I44" s="618"/>
      <c r="J44" s="619"/>
      <c r="K44" s="643"/>
      <c r="L44" s="645"/>
      <c r="N44" s="117"/>
    </row>
    <row r="45" spans="2:14" ht="21.75" customHeight="1" x14ac:dyDescent="0.25">
      <c r="B45" s="628"/>
      <c r="C45" s="629"/>
      <c r="D45" s="629"/>
      <c r="E45" s="618"/>
      <c r="F45" s="619"/>
      <c r="G45" s="620"/>
      <c r="H45" s="621"/>
      <c r="I45" s="618"/>
      <c r="J45" s="619"/>
      <c r="K45" s="644"/>
      <c r="L45" s="646"/>
      <c r="N45" s="117"/>
    </row>
    <row r="46" spans="2:14" ht="21.95" customHeight="1" x14ac:dyDescent="0.25"/>
  </sheetData>
  <mergeCells count="108">
    <mergeCell ref="L42:L43"/>
    <mergeCell ref="L44:L45"/>
    <mergeCell ref="L40:L41"/>
    <mergeCell ref="G34:H34"/>
    <mergeCell ref="G32:H32"/>
    <mergeCell ref="I31:K31"/>
    <mergeCell ref="I34:K34"/>
    <mergeCell ref="I39:J39"/>
    <mergeCell ref="K42:K43"/>
    <mergeCell ref="G33:H33"/>
    <mergeCell ref="I42:J42"/>
    <mergeCell ref="I44:J44"/>
    <mergeCell ref="K40:K41"/>
    <mergeCell ref="K38:L38"/>
    <mergeCell ref="E39:F39"/>
    <mergeCell ref="G39:H39"/>
    <mergeCell ref="D20:F20"/>
    <mergeCell ref="G21:H21"/>
    <mergeCell ref="D24:F24"/>
    <mergeCell ref="K44:K45"/>
    <mergeCell ref="I23:K23"/>
    <mergeCell ref="I28:K28"/>
    <mergeCell ref="I20:K20"/>
    <mergeCell ref="G20:H20"/>
    <mergeCell ref="G26:H26"/>
    <mergeCell ref="I26:K26"/>
    <mergeCell ref="B42:D42"/>
    <mergeCell ref="E42:F42"/>
    <mergeCell ref="G42:H42"/>
    <mergeCell ref="E44:F44"/>
    <mergeCell ref="G44:H44"/>
    <mergeCell ref="B43:D43"/>
    <mergeCell ref="E43:F43"/>
    <mergeCell ref="G43:H43"/>
    <mergeCell ref="I43:J43"/>
    <mergeCell ref="B44:D44"/>
    <mergeCell ref="B45:D45"/>
    <mergeCell ref="E45:F45"/>
    <mergeCell ref="G45:H45"/>
    <mergeCell ref="I45:J45"/>
    <mergeCell ref="B40:D40"/>
    <mergeCell ref="E40:F40"/>
    <mergeCell ref="G40:H40"/>
    <mergeCell ref="D22:F22"/>
    <mergeCell ref="B41:D41"/>
    <mergeCell ref="D32:F32"/>
    <mergeCell ref="B38:F38"/>
    <mergeCell ref="D33:F33"/>
    <mergeCell ref="E41:F41"/>
    <mergeCell ref="G41:H41"/>
    <mergeCell ref="I41:J41"/>
    <mergeCell ref="I40:J40"/>
    <mergeCell ref="G29:H29"/>
    <mergeCell ref="G31:H31"/>
    <mergeCell ref="I30:K30"/>
    <mergeCell ref="I33:K33"/>
    <mergeCell ref="D30:F30"/>
    <mergeCell ref="G30:H30"/>
    <mergeCell ref="I29:K29"/>
    <mergeCell ref="G38:J38"/>
    <mergeCell ref="B39:D39"/>
    <mergeCell ref="B3:L3"/>
    <mergeCell ref="D12:L12"/>
    <mergeCell ref="B11:C11"/>
    <mergeCell ref="B14:B16"/>
    <mergeCell ref="C14:C16"/>
    <mergeCell ref="D11:L11"/>
    <mergeCell ref="B12:C12"/>
    <mergeCell ref="D21:F21"/>
    <mergeCell ref="G25:H25"/>
    <mergeCell ref="D25:F25"/>
    <mergeCell ref="I24:K24"/>
    <mergeCell ref="G24:H24"/>
    <mergeCell ref="G23:H23"/>
    <mergeCell ref="I17:K17"/>
    <mergeCell ref="I18:K18"/>
    <mergeCell ref="I19:K19"/>
    <mergeCell ref="L14:L16"/>
    <mergeCell ref="D14:F16"/>
    <mergeCell ref="G14:H16"/>
    <mergeCell ref="B8:C9"/>
    <mergeCell ref="B10:L10"/>
    <mergeCell ref="I25:K25"/>
    <mergeCell ref="D17:F17"/>
    <mergeCell ref="G17:H17"/>
    <mergeCell ref="D18:F18"/>
    <mergeCell ref="G19:H19"/>
    <mergeCell ref="D34:F34"/>
    <mergeCell ref="D19:F19"/>
    <mergeCell ref="D4:K4"/>
    <mergeCell ref="D6:K6"/>
    <mergeCell ref="D7:K7"/>
    <mergeCell ref="D5:K5"/>
    <mergeCell ref="B4:C7"/>
    <mergeCell ref="D29:F29"/>
    <mergeCell ref="D23:F23"/>
    <mergeCell ref="D28:F28"/>
    <mergeCell ref="G22:H22"/>
    <mergeCell ref="I14:K16"/>
    <mergeCell ref="I21:K21"/>
    <mergeCell ref="I22:K22"/>
    <mergeCell ref="G18:H18"/>
    <mergeCell ref="I32:K32"/>
    <mergeCell ref="G28:H28"/>
    <mergeCell ref="D26:F26"/>
    <mergeCell ref="D27:F27"/>
    <mergeCell ref="G27:H27"/>
    <mergeCell ref="I27:K27"/>
  </mergeCells>
  <phoneticPr fontId="5" type="noConversion"/>
  <dataValidations count="1">
    <dataValidation type="list" errorStyle="warning" allowBlank="1" showInputMessage="1" showErrorMessage="1" errorTitle="RIESGO INCORRECTO" error="Este tipo de riesgo no es correcto" sqref="L32:L34 L17:L25 L28:L30">
      <formula1>TIPODERIESGO</formula1>
    </dataValidation>
  </dataValidations>
  <printOptions horizontalCentered="1" verticalCentered="1"/>
  <pageMargins left="0.15748031496062992" right="0" top="0" bottom="0" header="0" footer="0"/>
  <pageSetup paperSize="5" scale="55" orientation="landscape" r:id="rId1"/>
  <headerFooter alignWithMargins="0"/>
  <colBreaks count="1" manualBreakCount="1">
    <brk id="12"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AE81"/>
  <sheetViews>
    <sheetView showGridLines="0" topLeftCell="A11" zoomScaleNormal="100" workbookViewId="0">
      <selection activeCell="C38" sqref="C38:H39"/>
    </sheetView>
  </sheetViews>
  <sheetFormatPr baseColWidth="10" defaultRowHeight="12.75" x14ac:dyDescent="0.2"/>
  <cols>
    <col min="1" max="1" width="2.7109375" style="103" customWidth="1"/>
    <col min="2" max="6" width="6.42578125" style="103" customWidth="1"/>
    <col min="7" max="8" width="4.85546875" style="103" customWidth="1"/>
    <col min="9" max="9" width="10.5703125" style="103" customWidth="1"/>
    <col min="10" max="24" width="3.7109375" style="103" customWidth="1"/>
    <col min="25" max="25" width="12.42578125" style="103" customWidth="1"/>
    <col min="26" max="26" width="22.7109375" style="103" customWidth="1"/>
    <col min="27" max="27" width="11.140625" style="103" customWidth="1"/>
    <col min="28" max="28" width="22.28515625" style="103" customWidth="1"/>
    <col min="29" max="30" width="4.85546875" style="103" customWidth="1"/>
    <col min="31" max="31" width="20.5703125" style="103" customWidth="1"/>
    <col min="32" max="42" width="4.85546875" style="103" customWidth="1"/>
    <col min="43" max="16384" width="11.42578125" style="103"/>
  </cols>
  <sheetData>
    <row r="2" spans="1:31" ht="21" customHeight="1" x14ac:dyDescent="0.25">
      <c r="B2" s="781"/>
      <c r="C2" s="781"/>
      <c r="D2" s="781"/>
      <c r="E2" s="781"/>
      <c r="F2" s="786" t="s">
        <v>96</v>
      </c>
      <c r="G2" s="786"/>
      <c r="H2" s="786"/>
      <c r="I2" s="786"/>
      <c r="J2" s="786"/>
      <c r="K2" s="786"/>
      <c r="L2" s="786"/>
      <c r="M2" s="786"/>
      <c r="N2" s="786"/>
      <c r="O2" s="786"/>
      <c r="P2" s="786"/>
      <c r="Q2" s="786"/>
      <c r="R2" s="786"/>
      <c r="S2" s="786"/>
      <c r="T2" s="786"/>
      <c r="U2" s="786"/>
      <c r="V2" s="786"/>
      <c r="W2" s="786"/>
      <c r="X2" s="786"/>
      <c r="Y2" s="786"/>
      <c r="Z2" s="786"/>
      <c r="AA2" s="782" t="s">
        <v>310</v>
      </c>
      <c r="AB2" s="783"/>
    </row>
    <row r="3" spans="1:31" ht="21" customHeight="1" x14ac:dyDescent="0.25">
      <c r="B3" s="781"/>
      <c r="C3" s="781"/>
      <c r="D3" s="781"/>
      <c r="E3" s="781"/>
      <c r="F3" s="786" t="s">
        <v>76</v>
      </c>
      <c r="G3" s="786"/>
      <c r="H3" s="786"/>
      <c r="I3" s="786"/>
      <c r="J3" s="786"/>
      <c r="K3" s="786"/>
      <c r="L3" s="786"/>
      <c r="M3" s="786"/>
      <c r="N3" s="786"/>
      <c r="O3" s="786"/>
      <c r="P3" s="786"/>
      <c r="Q3" s="786"/>
      <c r="R3" s="786"/>
      <c r="S3" s="786"/>
      <c r="T3" s="786"/>
      <c r="U3" s="786"/>
      <c r="V3" s="786"/>
      <c r="W3" s="786"/>
      <c r="X3" s="786"/>
      <c r="Y3" s="786"/>
      <c r="Z3" s="786"/>
      <c r="AA3" s="782" t="s">
        <v>297</v>
      </c>
      <c r="AB3" s="783"/>
    </row>
    <row r="4" spans="1:31" ht="21" customHeight="1" x14ac:dyDescent="0.25">
      <c r="B4" s="781"/>
      <c r="C4" s="781"/>
      <c r="D4" s="781"/>
      <c r="E4" s="781"/>
      <c r="F4" s="786" t="s">
        <v>77</v>
      </c>
      <c r="G4" s="786"/>
      <c r="H4" s="786"/>
      <c r="I4" s="786"/>
      <c r="J4" s="786"/>
      <c r="K4" s="786"/>
      <c r="L4" s="786"/>
      <c r="M4" s="786"/>
      <c r="N4" s="786"/>
      <c r="O4" s="786"/>
      <c r="P4" s="786"/>
      <c r="Q4" s="786"/>
      <c r="R4" s="786"/>
      <c r="S4" s="786"/>
      <c r="T4" s="786"/>
      <c r="U4" s="786"/>
      <c r="V4" s="786"/>
      <c r="W4" s="786"/>
      <c r="X4" s="786"/>
      <c r="Y4" s="786"/>
      <c r="Z4" s="786"/>
      <c r="AA4" s="784" t="s">
        <v>299</v>
      </c>
      <c r="AB4" s="785"/>
    </row>
    <row r="5" spans="1:31" ht="21" customHeight="1" x14ac:dyDescent="0.25">
      <c r="B5" s="781"/>
      <c r="C5" s="781"/>
      <c r="D5" s="781"/>
      <c r="E5" s="781"/>
      <c r="F5" s="786" t="s">
        <v>127</v>
      </c>
      <c r="G5" s="786"/>
      <c r="H5" s="786"/>
      <c r="I5" s="786"/>
      <c r="J5" s="786"/>
      <c r="K5" s="786"/>
      <c r="L5" s="786"/>
      <c r="M5" s="786"/>
      <c r="N5" s="786"/>
      <c r="O5" s="786"/>
      <c r="P5" s="786"/>
      <c r="Q5" s="786"/>
      <c r="R5" s="786"/>
      <c r="S5" s="786"/>
      <c r="T5" s="786"/>
      <c r="U5" s="786"/>
      <c r="V5" s="786"/>
      <c r="W5" s="786"/>
      <c r="X5" s="786"/>
      <c r="Y5" s="786"/>
      <c r="Z5" s="786"/>
      <c r="AA5" s="784" t="s">
        <v>79</v>
      </c>
      <c r="AB5" s="785"/>
    </row>
    <row r="6" spans="1:31" ht="20.25" customHeight="1" x14ac:dyDescent="0.2">
      <c r="B6" s="756"/>
      <c r="C6" s="756"/>
      <c r="D6" s="756"/>
      <c r="E6" s="756"/>
      <c r="F6" s="756"/>
      <c r="G6" s="124"/>
      <c r="H6" s="124"/>
      <c r="I6" s="124"/>
      <c r="J6" s="124"/>
      <c r="K6" s="124"/>
      <c r="L6" s="124"/>
      <c r="M6" s="124"/>
      <c r="N6" s="124"/>
      <c r="O6" s="124"/>
      <c r="P6" s="124"/>
      <c r="Q6" s="124"/>
      <c r="R6" s="124"/>
      <c r="S6" s="124"/>
      <c r="T6" s="124"/>
      <c r="U6" s="124"/>
      <c r="V6" s="124"/>
      <c r="W6" s="124"/>
      <c r="X6" s="124"/>
      <c r="Y6" s="124"/>
      <c r="Z6" s="124"/>
      <c r="AA6" s="124"/>
      <c r="AB6" s="124"/>
      <c r="AE6" s="125"/>
    </row>
    <row r="7" spans="1:31" ht="16.5" thickBot="1" x14ac:dyDescent="0.3">
      <c r="B7" s="104"/>
      <c r="C7" s="104"/>
      <c r="D7" s="111" t="s">
        <v>0</v>
      </c>
      <c r="E7" s="110"/>
      <c r="F7" s="126" t="s">
        <v>1</v>
      </c>
      <c r="G7" s="104"/>
      <c r="H7" s="104"/>
      <c r="I7" s="104"/>
      <c r="J7" s="104"/>
      <c r="K7" s="104"/>
      <c r="L7" s="104"/>
      <c r="M7" s="104"/>
      <c r="N7" s="104"/>
      <c r="O7" s="104"/>
      <c r="P7" s="104"/>
      <c r="Q7" s="104"/>
      <c r="R7" s="110"/>
      <c r="S7" s="726"/>
      <c r="T7" s="765"/>
      <c r="U7" s="765"/>
      <c r="V7" s="104"/>
      <c r="W7" s="104"/>
      <c r="X7" s="104"/>
      <c r="Y7" s="110" t="s">
        <v>4</v>
      </c>
      <c r="Z7" s="716" t="str">
        <f>'SEPG-F-040'!G7</f>
        <v>16 de Febero de 2016</v>
      </c>
      <c r="AA7" s="717"/>
      <c r="AB7" s="718"/>
    </row>
    <row r="8" spans="1:31" ht="21" customHeight="1" thickBot="1" x14ac:dyDescent="0.25">
      <c r="B8" s="593" t="str">
        <f>'SEPG-F-040'!B8:G8</f>
        <v>PROCESO " Gestión Jurídica  "</v>
      </c>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20"/>
    </row>
    <row r="9" spans="1:31" ht="53.25" customHeight="1" thickBot="1" x14ac:dyDescent="0.25">
      <c r="B9" s="593" t="s">
        <v>292</v>
      </c>
      <c r="C9" s="721"/>
      <c r="D9" s="721"/>
      <c r="E9" s="721"/>
      <c r="F9" s="722"/>
      <c r="G9" s="723" t="str">
        <f>+'SEPG-F-040'!D9</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H9" s="724"/>
      <c r="I9" s="724"/>
      <c r="J9" s="724"/>
      <c r="K9" s="724"/>
      <c r="L9" s="724"/>
      <c r="M9" s="724"/>
      <c r="N9" s="724"/>
      <c r="O9" s="724"/>
      <c r="P9" s="724"/>
      <c r="Q9" s="724"/>
      <c r="R9" s="724"/>
      <c r="S9" s="724"/>
      <c r="T9" s="724"/>
      <c r="U9" s="724"/>
      <c r="V9" s="724"/>
      <c r="W9" s="724"/>
      <c r="X9" s="724"/>
      <c r="Y9" s="724"/>
      <c r="Z9" s="724"/>
      <c r="AA9" s="724"/>
      <c r="AB9" s="725"/>
    </row>
    <row r="10" spans="1:31" s="112" customFormat="1" ht="16.5" customHeight="1" x14ac:dyDescent="0.25">
      <c r="A10" s="156"/>
      <c r="B10" s="591"/>
      <c r="C10" s="765"/>
      <c r="D10" s="765"/>
      <c r="E10" s="765"/>
      <c r="F10" s="765"/>
      <c r="G10" s="726"/>
      <c r="H10" s="726"/>
      <c r="I10" s="726"/>
      <c r="J10" s="726"/>
      <c r="K10" s="726"/>
      <c r="L10" s="726"/>
      <c r="M10" s="726"/>
      <c r="N10" s="726"/>
      <c r="O10" s="726"/>
      <c r="P10" s="726"/>
      <c r="Q10" s="726"/>
      <c r="R10" s="726"/>
      <c r="S10" s="726"/>
      <c r="T10" s="726"/>
      <c r="U10" s="726"/>
      <c r="V10" s="726"/>
      <c r="W10" s="726"/>
      <c r="X10" s="726"/>
      <c r="Y10" s="726"/>
      <c r="Z10" s="726"/>
      <c r="AA10" s="726"/>
      <c r="AB10" s="726"/>
    </row>
    <row r="11" spans="1:31" s="112" customFormat="1" ht="8.25" customHeight="1" x14ac:dyDescent="0.25">
      <c r="B11" s="127"/>
      <c r="C11" s="127"/>
      <c r="D11" s="128"/>
      <c r="E11" s="128"/>
      <c r="F11" s="128"/>
    </row>
    <row r="12" spans="1:31" s="112" customFormat="1" ht="21" customHeight="1" x14ac:dyDescent="0.25">
      <c r="B12" s="772" t="s">
        <v>10</v>
      </c>
      <c r="C12" s="773"/>
      <c r="D12" s="773"/>
      <c r="E12" s="773"/>
      <c r="F12" s="773"/>
      <c r="G12" s="774"/>
      <c r="H12" s="774"/>
      <c r="I12" s="774"/>
      <c r="J12" s="774"/>
      <c r="K12" s="774"/>
      <c r="L12" s="774"/>
      <c r="M12" s="774"/>
      <c r="N12" s="774"/>
      <c r="O12" s="774"/>
      <c r="P12" s="774"/>
      <c r="Q12" s="774"/>
      <c r="R12" s="774"/>
      <c r="S12" s="774"/>
      <c r="T12" s="774"/>
      <c r="U12" s="775"/>
    </row>
    <row r="13" spans="1:31" s="112" customFormat="1" ht="12.75" customHeight="1" x14ac:dyDescent="0.25">
      <c r="B13" s="757" t="s">
        <v>5</v>
      </c>
      <c r="C13" s="758"/>
      <c r="D13" s="758"/>
      <c r="E13" s="758"/>
      <c r="F13" s="758"/>
      <c r="G13" s="759"/>
      <c r="H13" s="759"/>
      <c r="I13" s="759"/>
      <c r="J13" s="759"/>
      <c r="K13" s="759"/>
      <c r="L13" s="759"/>
      <c r="M13" s="759"/>
      <c r="N13" s="759"/>
      <c r="O13" s="759"/>
      <c r="P13" s="759"/>
      <c r="Q13" s="759"/>
      <c r="R13" s="759"/>
      <c r="S13" s="759"/>
      <c r="T13" s="759"/>
      <c r="U13" s="760"/>
    </row>
    <row r="14" spans="1:31" s="112" customFormat="1" ht="15.75" customHeight="1" x14ac:dyDescent="0.25">
      <c r="B14" s="761"/>
      <c r="C14" s="762"/>
      <c r="D14" s="762"/>
      <c r="E14" s="762"/>
      <c r="F14" s="762"/>
      <c r="G14" s="763"/>
      <c r="H14" s="763"/>
      <c r="I14" s="763"/>
      <c r="J14" s="763"/>
      <c r="K14" s="763"/>
      <c r="L14" s="763"/>
      <c r="M14" s="763"/>
      <c r="N14" s="763"/>
      <c r="O14" s="763"/>
      <c r="P14" s="763"/>
      <c r="Q14" s="763"/>
      <c r="R14" s="763"/>
      <c r="S14" s="763"/>
      <c r="T14" s="763"/>
      <c r="U14" s="764"/>
    </row>
    <row r="15" spans="1:31" s="112" customFormat="1" ht="16.5" customHeight="1" x14ac:dyDescent="0.25">
      <c r="B15" s="727" t="s">
        <v>6</v>
      </c>
      <c r="C15" s="728"/>
      <c r="D15" s="728"/>
      <c r="E15" s="766"/>
      <c r="F15" s="766"/>
      <c r="G15" s="766"/>
      <c r="H15" s="766"/>
      <c r="I15" s="766"/>
      <c r="J15" s="766"/>
      <c r="K15" s="767"/>
      <c r="L15" s="727" t="s">
        <v>7</v>
      </c>
      <c r="M15" s="728"/>
      <c r="N15" s="768"/>
      <c r="O15" s="768"/>
      <c r="P15" s="768"/>
      <c r="Q15" s="768"/>
      <c r="R15" s="768"/>
      <c r="S15" s="768"/>
      <c r="T15" s="768"/>
      <c r="U15" s="769"/>
    </row>
    <row r="16" spans="1:31" s="112" customFormat="1" ht="16.5" customHeight="1" x14ac:dyDescent="0.25">
      <c r="B16" s="727" t="s">
        <v>8</v>
      </c>
      <c r="C16" s="728"/>
      <c r="D16" s="728"/>
      <c r="E16" s="728"/>
      <c r="F16" s="728"/>
      <c r="G16" s="728" t="s">
        <v>287</v>
      </c>
      <c r="H16" s="728"/>
      <c r="I16" s="728"/>
      <c r="J16" s="728"/>
      <c r="K16" s="729"/>
      <c r="L16" s="727" t="s">
        <v>8</v>
      </c>
      <c r="M16" s="768"/>
      <c r="N16" s="768"/>
      <c r="O16" s="769"/>
      <c r="P16" s="776" t="s">
        <v>11</v>
      </c>
      <c r="Q16" s="776"/>
      <c r="R16" s="776"/>
      <c r="S16" s="776"/>
      <c r="T16" s="776"/>
      <c r="U16" s="776"/>
    </row>
    <row r="17" spans="2:30" s="112" customFormat="1" ht="15.75" customHeight="1" x14ac:dyDescent="0.25">
      <c r="B17" s="777">
        <v>1</v>
      </c>
      <c r="C17" s="778"/>
      <c r="D17" s="778"/>
      <c r="E17" s="778"/>
      <c r="F17" s="779"/>
      <c r="G17" s="777" t="s">
        <v>120</v>
      </c>
      <c r="H17" s="778"/>
      <c r="I17" s="778"/>
      <c r="J17" s="778"/>
      <c r="K17" s="779"/>
      <c r="L17" s="751">
        <v>1</v>
      </c>
      <c r="M17" s="752"/>
      <c r="N17" s="752"/>
      <c r="O17" s="753"/>
      <c r="P17" s="780" t="s">
        <v>64</v>
      </c>
      <c r="Q17" s="780"/>
      <c r="R17" s="780"/>
      <c r="S17" s="780"/>
      <c r="T17" s="780"/>
      <c r="U17" s="780"/>
    </row>
    <row r="18" spans="2:30" s="112" customFormat="1" ht="15.75" customHeight="1" x14ac:dyDescent="0.25">
      <c r="B18" s="777">
        <v>2</v>
      </c>
      <c r="C18" s="778"/>
      <c r="D18" s="778"/>
      <c r="E18" s="778"/>
      <c r="F18" s="779"/>
      <c r="G18" s="777" t="s">
        <v>71</v>
      </c>
      <c r="H18" s="778"/>
      <c r="I18" s="778"/>
      <c r="J18" s="778"/>
      <c r="K18" s="779"/>
      <c r="L18" s="751">
        <v>6</v>
      </c>
      <c r="M18" s="754"/>
      <c r="N18" s="754"/>
      <c r="O18" s="755"/>
      <c r="P18" s="780" t="s">
        <v>65</v>
      </c>
      <c r="Q18" s="780"/>
      <c r="R18" s="780"/>
      <c r="S18" s="780"/>
      <c r="T18" s="780"/>
      <c r="U18" s="780"/>
    </row>
    <row r="19" spans="2:30" s="112" customFormat="1" ht="15.75" customHeight="1" x14ac:dyDescent="0.25">
      <c r="B19" s="777">
        <v>3</v>
      </c>
      <c r="C19" s="778"/>
      <c r="D19" s="778"/>
      <c r="E19" s="778"/>
      <c r="F19" s="779"/>
      <c r="G19" s="777" t="s">
        <v>119</v>
      </c>
      <c r="H19" s="778"/>
      <c r="I19" s="778"/>
      <c r="J19" s="778"/>
      <c r="K19" s="779"/>
      <c r="L19" s="751">
        <v>7</v>
      </c>
      <c r="M19" s="754"/>
      <c r="N19" s="754"/>
      <c r="O19" s="755"/>
      <c r="P19" s="780" t="s">
        <v>9</v>
      </c>
      <c r="Q19" s="780"/>
      <c r="R19" s="780"/>
      <c r="S19" s="780"/>
      <c r="T19" s="780"/>
      <c r="U19" s="780"/>
    </row>
    <row r="20" spans="2:30" s="112" customFormat="1" ht="15.75" customHeight="1" x14ac:dyDescent="0.25">
      <c r="B20" s="777">
        <v>4</v>
      </c>
      <c r="C20" s="778"/>
      <c r="D20" s="778"/>
      <c r="E20" s="778"/>
      <c r="F20" s="779"/>
      <c r="G20" s="777" t="s">
        <v>72</v>
      </c>
      <c r="H20" s="778"/>
      <c r="I20" s="778"/>
      <c r="J20" s="778"/>
      <c r="K20" s="779"/>
      <c r="L20" s="751">
        <v>11</v>
      </c>
      <c r="M20" s="752"/>
      <c r="N20" s="752"/>
      <c r="O20" s="753"/>
      <c r="P20" s="780" t="s">
        <v>66</v>
      </c>
      <c r="Q20" s="780"/>
      <c r="R20" s="780"/>
      <c r="S20" s="780"/>
      <c r="T20" s="780"/>
      <c r="U20" s="780"/>
    </row>
    <row r="21" spans="2:30" s="112" customFormat="1" ht="15.75" customHeight="1" x14ac:dyDescent="0.25">
      <c r="B21" s="777">
        <v>5</v>
      </c>
      <c r="C21" s="778"/>
      <c r="D21" s="778"/>
      <c r="E21" s="778"/>
      <c r="F21" s="779"/>
      <c r="G21" s="777" t="s">
        <v>123</v>
      </c>
      <c r="H21" s="778"/>
      <c r="I21" s="778"/>
      <c r="J21" s="778"/>
      <c r="K21" s="779"/>
      <c r="L21" s="751">
        <v>13</v>
      </c>
      <c r="M21" s="752"/>
      <c r="N21" s="752"/>
      <c r="O21" s="753"/>
      <c r="P21" s="780" t="s">
        <v>12</v>
      </c>
      <c r="Q21" s="780"/>
      <c r="R21" s="780"/>
      <c r="S21" s="780"/>
      <c r="T21" s="780"/>
      <c r="U21" s="780"/>
    </row>
    <row r="22" spans="2:30" s="112" customFormat="1" ht="7.5" customHeight="1" thickBot="1" x14ac:dyDescent="0.3">
      <c r="B22" s="105"/>
      <c r="C22" s="129"/>
      <c r="D22" s="129"/>
      <c r="E22" s="129"/>
      <c r="F22" s="129"/>
      <c r="G22" s="129"/>
      <c r="H22" s="130"/>
      <c r="I22" s="129"/>
      <c r="J22" s="129"/>
      <c r="K22" s="129"/>
      <c r="L22" s="105"/>
      <c r="M22" s="129"/>
      <c r="N22" s="129"/>
      <c r="O22" s="129"/>
      <c r="P22" s="129"/>
      <c r="Q22" s="129"/>
      <c r="R22" s="130"/>
      <c r="S22" s="129"/>
      <c r="T22" s="129"/>
      <c r="U22" s="129"/>
    </row>
    <row r="23" spans="2:30" s="112" customFormat="1" ht="31.5" customHeight="1" x14ac:dyDescent="0.25">
      <c r="B23" s="679" t="s">
        <v>36</v>
      </c>
      <c r="C23" s="739" t="s">
        <v>13</v>
      </c>
      <c r="D23" s="740"/>
      <c r="E23" s="740"/>
      <c r="F23" s="740"/>
      <c r="G23" s="740"/>
      <c r="H23" s="741"/>
      <c r="I23" s="748" t="s">
        <v>176</v>
      </c>
      <c r="J23" s="730" t="s">
        <v>37</v>
      </c>
      <c r="K23" s="731"/>
      <c r="L23" s="731"/>
      <c r="M23" s="731"/>
      <c r="N23" s="731"/>
      <c r="O23" s="731"/>
      <c r="P23" s="731"/>
      <c r="Q23" s="731"/>
      <c r="R23" s="731"/>
      <c r="S23" s="731"/>
      <c r="T23" s="731"/>
      <c r="U23" s="731"/>
      <c r="V23" s="731"/>
      <c r="W23" s="731"/>
      <c r="X23" s="732"/>
      <c r="Y23" s="703" t="s">
        <v>31</v>
      </c>
      <c r="Z23" s="700" t="s">
        <v>32</v>
      </c>
      <c r="AA23" s="703" t="s">
        <v>38</v>
      </c>
      <c r="AB23" s="736" t="s">
        <v>178</v>
      </c>
    </row>
    <row r="24" spans="2:30" s="112" customFormat="1" ht="31.5" customHeight="1" thickBot="1" x14ac:dyDescent="0.3">
      <c r="B24" s="770"/>
      <c r="C24" s="742"/>
      <c r="D24" s="743"/>
      <c r="E24" s="743"/>
      <c r="F24" s="743"/>
      <c r="G24" s="743"/>
      <c r="H24" s="744"/>
      <c r="I24" s="749"/>
      <c r="J24" s="733"/>
      <c r="K24" s="734"/>
      <c r="L24" s="734"/>
      <c r="M24" s="734"/>
      <c r="N24" s="734"/>
      <c r="O24" s="734"/>
      <c r="P24" s="734"/>
      <c r="Q24" s="734"/>
      <c r="R24" s="734"/>
      <c r="S24" s="734"/>
      <c r="T24" s="734"/>
      <c r="U24" s="734"/>
      <c r="V24" s="734"/>
      <c r="W24" s="734"/>
      <c r="X24" s="735"/>
      <c r="Y24" s="704"/>
      <c r="Z24" s="701"/>
      <c r="AA24" s="704"/>
      <c r="AB24" s="737"/>
    </row>
    <row r="25" spans="2:30" s="112" customFormat="1" ht="31.5" customHeight="1" thickBot="1" x14ac:dyDescent="0.3">
      <c r="B25" s="771"/>
      <c r="C25" s="745"/>
      <c r="D25" s="746"/>
      <c r="E25" s="746"/>
      <c r="F25" s="746"/>
      <c r="G25" s="746"/>
      <c r="H25" s="747"/>
      <c r="I25" s="750"/>
      <c r="J25" s="201">
        <v>1</v>
      </c>
      <c r="K25" s="202">
        <f>J25+1</f>
        <v>2</v>
      </c>
      <c r="L25" s="202">
        <f t="shared" ref="L25:X25" si="0">K25+1</f>
        <v>3</v>
      </c>
      <c r="M25" s="202">
        <f t="shared" si="0"/>
        <v>4</v>
      </c>
      <c r="N25" s="202">
        <f t="shared" si="0"/>
        <v>5</v>
      </c>
      <c r="O25" s="202">
        <f t="shared" si="0"/>
        <v>6</v>
      </c>
      <c r="P25" s="202">
        <f t="shared" si="0"/>
        <v>7</v>
      </c>
      <c r="Q25" s="202">
        <f t="shared" si="0"/>
        <v>8</v>
      </c>
      <c r="R25" s="202">
        <f t="shared" si="0"/>
        <v>9</v>
      </c>
      <c r="S25" s="202">
        <f t="shared" si="0"/>
        <v>10</v>
      </c>
      <c r="T25" s="202">
        <f t="shared" si="0"/>
        <v>11</v>
      </c>
      <c r="U25" s="202">
        <f t="shared" si="0"/>
        <v>12</v>
      </c>
      <c r="V25" s="202">
        <f>U25+1</f>
        <v>13</v>
      </c>
      <c r="W25" s="202">
        <f t="shared" si="0"/>
        <v>14</v>
      </c>
      <c r="X25" s="203">
        <f t="shared" si="0"/>
        <v>15</v>
      </c>
      <c r="Y25" s="680"/>
      <c r="Z25" s="702"/>
      <c r="AA25" s="690"/>
      <c r="AB25" s="738"/>
    </row>
    <row r="26" spans="2:30" s="112" customFormat="1" ht="24.95" customHeight="1" x14ac:dyDescent="0.25">
      <c r="B26" s="679">
        <f>'SEPG-F-007'!B17</f>
        <v>1</v>
      </c>
      <c r="C26" s="681" t="str">
        <f>IF(COUNTA('SEPG-F-007'!C17)&gt;0,'SEPG-F-007'!C17,"")</f>
        <v>Incumplimiento en el término para expedir conceptos o responder solicitudes y efectuar actuaciones procesales</v>
      </c>
      <c r="D26" s="682"/>
      <c r="E26" s="682"/>
      <c r="F26" s="682"/>
      <c r="G26" s="682"/>
      <c r="H26" s="683"/>
      <c r="I26" s="208" t="s">
        <v>16</v>
      </c>
      <c r="J26" s="437">
        <v>3</v>
      </c>
      <c r="K26" s="371">
        <v>3</v>
      </c>
      <c r="L26" s="447">
        <v>3</v>
      </c>
      <c r="M26" s="204"/>
      <c r="N26" s="204"/>
      <c r="O26" s="204"/>
      <c r="P26" s="204"/>
      <c r="Q26" s="204"/>
      <c r="R26" s="204"/>
      <c r="S26" s="204"/>
      <c r="T26" s="204"/>
      <c r="U26" s="204"/>
      <c r="V26" s="204"/>
      <c r="W26" s="204"/>
      <c r="X26" s="321"/>
      <c r="Y26" s="285">
        <f>IFERROR(MAX(_xlfn.MODE.MULT(J26:X26)),"")</f>
        <v>3</v>
      </c>
      <c r="Z26" s="283" t="str">
        <f>IFERROR(IF(I26="P",IF(COUNT(K26:X26)&gt;1,VLOOKUP(Y26,$B$17:$K$21,6,0),""),IF(COUNT(K26:X26)&gt;1,VLOOKUP(Y26,$L$17:$U$21,5,0),"")),"")</f>
        <v>Posible (C)</v>
      </c>
      <c r="AA26" s="693">
        <f>IFERROR(Y26*Y27,"")</f>
        <v>18</v>
      </c>
      <c r="AB26" s="691" t="str">
        <f>IFERROR(VLOOKUP(AA26,DB!$B$37:$D$61,2,FALSE),"")</f>
        <v>Riesgo Moderado (Z-7)</v>
      </c>
      <c r="AD26" s="678"/>
    </row>
    <row r="27" spans="2:30" s="112" customFormat="1" ht="24.95" customHeight="1" thickBot="1" x14ac:dyDescent="0.3">
      <c r="B27" s="690"/>
      <c r="C27" s="687"/>
      <c r="D27" s="688"/>
      <c r="E27" s="688"/>
      <c r="F27" s="688"/>
      <c r="G27" s="688"/>
      <c r="H27" s="689"/>
      <c r="I27" s="200" t="s">
        <v>17</v>
      </c>
      <c r="J27" s="438">
        <v>6</v>
      </c>
      <c r="K27" s="375">
        <v>6</v>
      </c>
      <c r="L27" s="448">
        <v>6</v>
      </c>
      <c r="M27" s="209"/>
      <c r="N27" s="209"/>
      <c r="O27" s="209"/>
      <c r="P27" s="209"/>
      <c r="Q27" s="209"/>
      <c r="R27" s="209"/>
      <c r="S27" s="209"/>
      <c r="T27" s="209"/>
      <c r="U27" s="209"/>
      <c r="V27" s="209"/>
      <c r="W27" s="209"/>
      <c r="X27" s="322"/>
      <c r="Y27" s="286">
        <f>IFERROR(MAX(_xlfn.MODE.MULT(J27:X27)),"")</f>
        <v>6</v>
      </c>
      <c r="Z27" s="284" t="str">
        <f>IFERROR(IF(I27="P",IF(COUNT(J27:X27)&gt;1,VLOOKUP(Y27,$B$17:$K$21,6,0),""),IF(COUNT(J27:X27)&gt;1,VLOOKUP(Y27,$L$17:$U$21,5,0),"")),"")</f>
        <v>Menor</v>
      </c>
      <c r="AA27" s="694"/>
      <c r="AB27" s="692"/>
      <c r="AD27" s="678"/>
    </row>
    <row r="28" spans="2:30" s="112" customFormat="1" ht="24.95" customHeight="1" x14ac:dyDescent="0.25">
      <c r="B28" s="679">
        <f>'SEPG-F-007'!B18</f>
        <v>2</v>
      </c>
      <c r="C28" s="681" t="str">
        <f>IF(COUNTA('SEPG-F-007'!C18)&gt;0,'SEPG-F-007'!C18,"")</f>
        <v>Indebida o inadecuada defensa judicial de la agencia</v>
      </c>
      <c r="D28" s="682"/>
      <c r="E28" s="682"/>
      <c r="F28" s="682"/>
      <c r="G28" s="682"/>
      <c r="H28" s="683"/>
      <c r="I28" s="208" t="s">
        <v>16</v>
      </c>
      <c r="J28" s="437">
        <v>3</v>
      </c>
      <c r="K28" s="371">
        <v>3</v>
      </c>
      <c r="L28" s="447">
        <v>3</v>
      </c>
      <c r="M28" s="204"/>
      <c r="N28" s="204"/>
      <c r="O28" s="204"/>
      <c r="P28" s="204"/>
      <c r="Q28" s="204"/>
      <c r="R28" s="204"/>
      <c r="S28" s="204"/>
      <c r="T28" s="204"/>
      <c r="U28" s="204"/>
      <c r="V28" s="204"/>
      <c r="W28" s="204"/>
      <c r="X28" s="321"/>
      <c r="Y28" s="285">
        <f t="shared" ref="Y28:Y63" si="1">IFERROR(MAX(_xlfn.MODE.MULT(J28:X28)),"")</f>
        <v>3</v>
      </c>
      <c r="Z28" s="283" t="str">
        <f>IFERROR(IF(I28="P",IF(COUNT(K28:X28)&gt;1,VLOOKUP(Y28,$B$17:$K$21,6,0),""),IF(COUNT(K28:X28)&gt;1,VLOOKUP(Y28,$L$17:$U$21,5,0),"")),"")</f>
        <v>Posible (C)</v>
      </c>
      <c r="AA28" s="693">
        <f>IFERROR(Y28*Y29,"")</f>
        <v>21</v>
      </c>
      <c r="AB28" s="691" t="str">
        <f>IFERROR(VLOOKUP(AA28,DB!$B$37:$D$61,2,FALSE),"")</f>
        <v>Riesgo Alto (Z-13)</v>
      </c>
    </row>
    <row r="29" spans="2:30" s="112" customFormat="1" ht="24.95" customHeight="1" thickBot="1" x14ac:dyDescent="0.3">
      <c r="B29" s="680"/>
      <c r="C29" s="684"/>
      <c r="D29" s="685"/>
      <c r="E29" s="685"/>
      <c r="F29" s="685"/>
      <c r="G29" s="685"/>
      <c r="H29" s="686"/>
      <c r="I29" s="211" t="s">
        <v>17</v>
      </c>
      <c r="J29" s="439">
        <v>7</v>
      </c>
      <c r="K29" s="376">
        <v>11</v>
      </c>
      <c r="L29" s="449">
        <v>7</v>
      </c>
      <c r="M29" s="212"/>
      <c r="N29" s="212"/>
      <c r="O29" s="212"/>
      <c r="P29" s="212"/>
      <c r="Q29" s="212"/>
      <c r="R29" s="212"/>
      <c r="S29" s="212"/>
      <c r="T29" s="212"/>
      <c r="U29" s="212"/>
      <c r="V29" s="212"/>
      <c r="W29" s="212"/>
      <c r="X29" s="323"/>
      <c r="Y29" s="286">
        <f t="shared" si="1"/>
        <v>7</v>
      </c>
      <c r="Z29" s="284" t="str">
        <f>IFERROR(IF(I29="P",IF(COUNT(J29:X29)&gt;1,VLOOKUP(Y29,$B$17:$K$21,6,0),""),IF(COUNT(J29:X29)&gt;1,VLOOKUP(Y29,$L$17:$U$21,5,0),"")),"")</f>
        <v>Moderado</v>
      </c>
      <c r="AA29" s="694"/>
      <c r="AB29" s="692"/>
    </row>
    <row r="30" spans="2:30" s="112" customFormat="1" ht="24.95" customHeight="1" x14ac:dyDescent="0.25">
      <c r="B30" s="679">
        <f>'SEPG-F-007'!B19</f>
        <v>3</v>
      </c>
      <c r="C30" s="681" t="str">
        <f>IF(COUNTA('SEPG-F-007'!C19)&gt;0,'SEPG-F-007'!C19,"")</f>
        <v>Recepción inoportuna o extemporánea de documentos que se envian en cumplimiento de requerimientos judiciales.</v>
      </c>
      <c r="D30" s="682"/>
      <c r="E30" s="682"/>
      <c r="F30" s="682"/>
      <c r="G30" s="682"/>
      <c r="H30" s="683"/>
      <c r="I30" s="208" t="s">
        <v>16</v>
      </c>
      <c r="J30" s="440">
        <v>3</v>
      </c>
      <c r="K30" s="372">
        <v>4</v>
      </c>
      <c r="L30" s="450">
        <v>3</v>
      </c>
      <c r="M30" s="204"/>
      <c r="N30" s="204"/>
      <c r="O30" s="204"/>
      <c r="P30" s="204"/>
      <c r="Q30" s="204"/>
      <c r="R30" s="204"/>
      <c r="S30" s="204"/>
      <c r="T30" s="204"/>
      <c r="U30" s="204"/>
      <c r="V30" s="204"/>
      <c r="W30" s="204"/>
      <c r="X30" s="321"/>
      <c r="Y30" s="285">
        <f t="shared" si="1"/>
        <v>3</v>
      </c>
      <c r="Z30" s="283" t="str">
        <f>IFERROR(IF(I30="P",IF(COUNT(K30:X30)&gt;1,VLOOKUP(Y30,$B$17:$K$21,6,0),""),IF(COUNT(K30:X30)&gt;1,VLOOKUP(Y30,$L$17:$U$21,5,0),"")),"")</f>
        <v>Posible (C)</v>
      </c>
      <c r="AA30" s="693">
        <f>IFERROR(Y30*Y31,"")</f>
        <v>21</v>
      </c>
      <c r="AB30" s="691" t="str">
        <f>IFERROR(VLOOKUP(AA30,DB!$B$37:$D$61,2,FALSE),"")</f>
        <v>Riesgo Alto (Z-13)</v>
      </c>
    </row>
    <row r="31" spans="2:30" s="112" customFormat="1" ht="24.95" customHeight="1" thickBot="1" x14ac:dyDescent="0.3">
      <c r="B31" s="690"/>
      <c r="C31" s="687"/>
      <c r="D31" s="688"/>
      <c r="E31" s="688"/>
      <c r="F31" s="688"/>
      <c r="G31" s="688"/>
      <c r="H31" s="689"/>
      <c r="I31" s="200" t="s">
        <v>17</v>
      </c>
      <c r="J31" s="441">
        <v>7</v>
      </c>
      <c r="K31" s="373">
        <v>7</v>
      </c>
      <c r="L31" s="451">
        <v>7</v>
      </c>
      <c r="M31" s="209"/>
      <c r="N31" s="209"/>
      <c r="O31" s="209"/>
      <c r="P31" s="209"/>
      <c r="Q31" s="209"/>
      <c r="R31" s="209"/>
      <c r="S31" s="209"/>
      <c r="T31" s="209"/>
      <c r="U31" s="209"/>
      <c r="V31" s="209"/>
      <c r="W31" s="209"/>
      <c r="X31" s="322"/>
      <c r="Y31" s="286">
        <f t="shared" si="1"/>
        <v>7</v>
      </c>
      <c r="Z31" s="284" t="str">
        <f>IFERROR(IF(I31="P",IF(COUNT(J31:X31)&gt;1,VLOOKUP(Y31,$B$17:$K$21,6,0),""),IF(COUNT(J31:X31)&gt;1,VLOOKUP(Y31,$L$17:$U$21,5,0),"")),"")</f>
        <v>Moderado</v>
      </c>
      <c r="AA31" s="694"/>
      <c r="AB31" s="692"/>
    </row>
    <row r="32" spans="2:30" s="112" customFormat="1" ht="24.95" customHeight="1" x14ac:dyDescent="0.25">
      <c r="B32" s="679">
        <f>'SEPG-F-007'!B20</f>
        <v>4</v>
      </c>
      <c r="C32" s="681" t="str">
        <f>IF(COUNTA('SEPG-F-007'!C20)&gt;0,'SEPG-F-007'!C20,"")</f>
        <v>Falta de impulso para iniciar los procesos sancionatorios en contra de los concesionarios.</v>
      </c>
      <c r="D32" s="682"/>
      <c r="E32" s="682"/>
      <c r="F32" s="682"/>
      <c r="G32" s="682"/>
      <c r="H32" s="683"/>
      <c r="I32" s="208" t="s">
        <v>16</v>
      </c>
      <c r="J32" s="440">
        <v>3</v>
      </c>
      <c r="K32" s="372">
        <v>3</v>
      </c>
      <c r="L32" s="450">
        <v>3</v>
      </c>
      <c r="M32" s="295"/>
      <c r="N32" s="295"/>
      <c r="O32" s="295"/>
      <c r="P32" s="295"/>
      <c r="Q32" s="295"/>
      <c r="R32" s="295"/>
      <c r="S32" s="295"/>
      <c r="T32" s="295"/>
      <c r="U32" s="295"/>
      <c r="V32" s="295"/>
      <c r="W32" s="295"/>
      <c r="X32" s="324"/>
      <c r="Y32" s="285">
        <f t="shared" si="1"/>
        <v>3</v>
      </c>
      <c r="Z32" s="283" t="str">
        <f>IFERROR(IF(I32="P",IF(COUNT(K32:X32)&gt;1,VLOOKUP(Y32,$B$17:$K$21,6,0),""),IF(COUNT(K32:X32)&gt;1,VLOOKUP(Y32,$L$17:$U$21,5,0),"")),"")</f>
        <v>Posible (C)</v>
      </c>
      <c r="AA32" s="693">
        <f>IFERROR(Y32*Y33,"")</f>
        <v>21</v>
      </c>
      <c r="AB32" s="691" t="str">
        <f>IFERROR(VLOOKUP(AA32,DB!$B$37:$D$61,2,FALSE),"")</f>
        <v>Riesgo Alto (Z-13)</v>
      </c>
    </row>
    <row r="33" spans="2:28" s="112" customFormat="1" ht="24.95" customHeight="1" thickBot="1" x14ac:dyDescent="0.3">
      <c r="B33" s="690"/>
      <c r="C33" s="687"/>
      <c r="D33" s="688"/>
      <c r="E33" s="688"/>
      <c r="F33" s="688"/>
      <c r="G33" s="688"/>
      <c r="H33" s="689"/>
      <c r="I33" s="200" t="s">
        <v>17</v>
      </c>
      <c r="J33" s="441">
        <v>11</v>
      </c>
      <c r="K33" s="373">
        <v>7</v>
      </c>
      <c r="L33" s="451">
        <v>7</v>
      </c>
      <c r="M33" s="212"/>
      <c r="N33" s="212"/>
      <c r="O33" s="212"/>
      <c r="P33" s="212"/>
      <c r="Q33" s="212"/>
      <c r="R33" s="212"/>
      <c r="S33" s="212"/>
      <c r="T33" s="212"/>
      <c r="U33" s="212"/>
      <c r="V33" s="212"/>
      <c r="W33" s="212"/>
      <c r="X33" s="323"/>
      <c r="Y33" s="325">
        <f t="shared" si="1"/>
        <v>7</v>
      </c>
      <c r="Z33" s="284" t="str">
        <f>IFERROR(IF(I33="P",IF(COUNT(J33:X33)&gt;1,VLOOKUP(Y33,$B$17:$K$21,6,0),""),IF(COUNT(J33:X33)&gt;1,VLOOKUP(Y33,$L$17:$U$21,5,0),"")),"")</f>
        <v>Moderado</v>
      </c>
      <c r="AA33" s="694"/>
      <c r="AB33" s="692"/>
    </row>
    <row r="34" spans="2:28" s="112" customFormat="1" ht="24.95" customHeight="1" x14ac:dyDescent="0.25">
      <c r="B34" s="679">
        <f>'SEPG-F-007'!B21</f>
        <v>5</v>
      </c>
      <c r="C34" s="681" t="str">
        <f>IF(COUNTA('SEPG-F-007'!C21)&gt;0,'SEPG-F-007'!C21,"")</f>
        <v>Conceptos desactualizados normativamente, y-o con ausencia del soporte técnico y financiero</v>
      </c>
      <c r="D34" s="682"/>
      <c r="E34" s="682"/>
      <c r="F34" s="682"/>
      <c r="G34" s="682"/>
      <c r="H34" s="683"/>
      <c r="I34" s="208" t="s">
        <v>16</v>
      </c>
      <c r="J34" s="437">
        <v>3</v>
      </c>
      <c r="K34" s="371">
        <v>2</v>
      </c>
      <c r="L34" s="447">
        <v>3</v>
      </c>
      <c r="M34" s="204"/>
      <c r="N34" s="204"/>
      <c r="O34" s="204"/>
      <c r="P34" s="204"/>
      <c r="Q34" s="204"/>
      <c r="R34" s="204"/>
      <c r="S34" s="204"/>
      <c r="T34" s="204"/>
      <c r="U34" s="204"/>
      <c r="V34" s="204"/>
      <c r="W34" s="204"/>
      <c r="X34" s="321"/>
      <c r="Y34" s="285">
        <f t="shared" si="1"/>
        <v>3</v>
      </c>
      <c r="Z34" s="283" t="str">
        <f>IFERROR(IF(I34="P",IF(COUNT(K34:X34)&gt;1,VLOOKUP(Y34,$B$17:$K$21,6,0),""),IF(COUNT(K34:X34)&gt;1,VLOOKUP(Y34,$L$17:$U$21,5,0),"")),"")</f>
        <v>Posible (C)</v>
      </c>
      <c r="AA34" s="693">
        <f>IFERROR(Y34*Y35,"")</f>
        <v>21</v>
      </c>
      <c r="AB34" s="691" t="str">
        <f>IFERROR(VLOOKUP(AA34,DB!$B$37:$D$61,2,FALSE),"")</f>
        <v>Riesgo Alto (Z-13)</v>
      </c>
    </row>
    <row r="35" spans="2:28" s="112" customFormat="1" ht="24.95" customHeight="1" thickBot="1" x14ac:dyDescent="0.3">
      <c r="B35" s="690"/>
      <c r="C35" s="687"/>
      <c r="D35" s="688"/>
      <c r="E35" s="688"/>
      <c r="F35" s="688"/>
      <c r="G35" s="688"/>
      <c r="H35" s="689"/>
      <c r="I35" s="200" t="s">
        <v>17</v>
      </c>
      <c r="J35" s="438">
        <v>7</v>
      </c>
      <c r="K35" s="375">
        <v>6</v>
      </c>
      <c r="L35" s="448">
        <v>7</v>
      </c>
      <c r="M35" s="209"/>
      <c r="N35" s="209"/>
      <c r="O35" s="209"/>
      <c r="P35" s="209"/>
      <c r="Q35" s="209"/>
      <c r="R35" s="209"/>
      <c r="S35" s="209"/>
      <c r="T35" s="209"/>
      <c r="U35" s="209"/>
      <c r="V35" s="209"/>
      <c r="W35" s="209"/>
      <c r="X35" s="322"/>
      <c r="Y35" s="286">
        <f t="shared" si="1"/>
        <v>7</v>
      </c>
      <c r="Z35" s="284" t="str">
        <f>IFERROR(IF(I35="P",IF(COUNT(J35:X35)&gt;1,VLOOKUP(Y35,$B$17:$K$21,6,0),""),IF(COUNT(J35:X35)&gt;1,VLOOKUP(Y35,$L$17:$U$21,5,0),"")),"")</f>
        <v>Moderado</v>
      </c>
      <c r="AA35" s="694"/>
      <c r="AB35" s="692"/>
    </row>
    <row r="36" spans="2:28" s="112" customFormat="1" ht="24.95" customHeight="1" x14ac:dyDescent="0.25">
      <c r="B36" s="679">
        <f>'SEPG-F-007'!B22</f>
        <v>6</v>
      </c>
      <c r="C36" s="681" t="str">
        <f>IF(COUNTA('SEPG-F-007'!C22)&gt;0,'SEPG-F-007'!C22,"")</f>
        <v xml:space="preserve">COBROS COACTIVOS / La caducidad de la acción de cobro. </v>
      </c>
      <c r="D36" s="682"/>
      <c r="E36" s="682"/>
      <c r="F36" s="682"/>
      <c r="G36" s="682"/>
      <c r="H36" s="683"/>
      <c r="I36" s="208" t="s">
        <v>16</v>
      </c>
      <c r="J36" s="442">
        <v>2</v>
      </c>
      <c r="K36" s="371">
        <v>2</v>
      </c>
      <c r="L36" s="447">
        <v>2</v>
      </c>
      <c r="M36" s="295"/>
      <c r="N36" s="295"/>
      <c r="O36" s="295"/>
      <c r="P36" s="295"/>
      <c r="Q36" s="295"/>
      <c r="R36" s="295"/>
      <c r="S36" s="295"/>
      <c r="T36" s="295"/>
      <c r="U36" s="295"/>
      <c r="V36" s="295"/>
      <c r="W36" s="295"/>
      <c r="X36" s="324"/>
      <c r="Y36" s="285">
        <f t="shared" si="1"/>
        <v>2</v>
      </c>
      <c r="Z36" s="283" t="str">
        <f>IFERROR(IF(I36="P",IF(COUNT(K36:X36)&gt;1,VLOOKUP(Y36,$B$17:$K$21,6,0),""),IF(COUNT(K36:X36)&gt;1,VLOOKUP(Y36,$L$17:$U$21,5,0),"")),"")</f>
        <v>Improbable (D)</v>
      </c>
      <c r="AA36" s="693">
        <f>IFERROR(Y36*Y37,"")</f>
        <v>12</v>
      </c>
      <c r="AB36" s="691" t="str">
        <f>IFERROR(VLOOKUP(AA36,DB!$B$37:$D$61,2,FALSE),"")</f>
        <v>Riesgo Bajo (Z-5)</v>
      </c>
    </row>
    <row r="37" spans="2:28" s="112" customFormat="1" ht="24.95" customHeight="1" thickBot="1" x14ac:dyDescent="0.3">
      <c r="B37" s="690"/>
      <c r="C37" s="687"/>
      <c r="D37" s="688"/>
      <c r="E37" s="688"/>
      <c r="F37" s="688"/>
      <c r="G37" s="688"/>
      <c r="H37" s="689"/>
      <c r="I37" s="200" t="s">
        <v>17</v>
      </c>
      <c r="J37" s="443">
        <v>6</v>
      </c>
      <c r="K37" s="375">
        <v>1</v>
      </c>
      <c r="L37" s="448">
        <v>6</v>
      </c>
      <c r="M37" s="212"/>
      <c r="N37" s="212"/>
      <c r="O37" s="212"/>
      <c r="P37" s="212"/>
      <c r="Q37" s="212"/>
      <c r="R37" s="212"/>
      <c r="S37" s="212"/>
      <c r="T37" s="212"/>
      <c r="U37" s="212"/>
      <c r="V37" s="212"/>
      <c r="W37" s="212"/>
      <c r="X37" s="323"/>
      <c r="Y37" s="286">
        <f t="shared" si="1"/>
        <v>6</v>
      </c>
      <c r="Z37" s="284" t="str">
        <f>IFERROR(IF(I37="P",IF(COUNT(J37:X37)&gt;1,VLOOKUP(Y37,$B$17:$K$21,6,0),""),IF(COUNT(J37:X37)&gt;1,VLOOKUP(Y37,$L$17:$U$21,5,0),"")),"")</f>
        <v>Menor</v>
      </c>
      <c r="AA37" s="694"/>
      <c r="AB37" s="692"/>
    </row>
    <row r="38" spans="2:28" s="112" customFormat="1" ht="24.95" customHeight="1" x14ac:dyDescent="0.25">
      <c r="B38" s="679">
        <f>'SEPG-F-007'!B23</f>
        <v>7</v>
      </c>
      <c r="C38" s="681" t="str">
        <f>IF(COUNTA('SEPG-F-007'!C23)&gt;0,'SEPG-F-007'!C23,"")</f>
        <v>Indebida Notificación por medio electrónico a persona no legitimada para ello</v>
      </c>
      <c r="D38" s="682"/>
      <c r="E38" s="682"/>
      <c r="F38" s="682"/>
      <c r="G38" s="682"/>
      <c r="H38" s="683"/>
      <c r="I38" s="208" t="s">
        <v>16</v>
      </c>
      <c r="J38" s="444">
        <v>2</v>
      </c>
      <c r="K38" s="205">
        <v>2</v>
      </c>
      <c r="L38" s="452">
        <v>2</v>
      </c>
      <c r="M38" s="204"/>
      <c r="N38" s="204"/>
      <c r="O38" s="204"/>
      <c r="P38" s="204"/>
      <c r="Q38" s="204"/>
      <c r="R38" s="204"/>
      <c r="S38" s="204"/>
      <c r="T38" s="204"/>
      <c r="U38" s="204"/>
      <c r="V38" s="204"/>
      <c r="W38" s="204"/>
      <c r="X38" s="321"/>
      <c r="Y38" s="285">
        <f>IFERROR(MAX(_xlfn.MODE.MULT(J38:X38)),"")</f>
        <v>2</v>
      </c>
      <c r="Z38" s="283" t="str">
        <f>IFERROR(IF(I38="P",IF(COUNT(K38:X38)&gt;1,VLOOKUP(Y38,$B$17:$K$21,6,0),""),IF(COUNT(K38:X38)&gt;1,VLOOKUP(Y38,$L$17:$U$21,5,0),"")),"")</f>
        <v>Improbable (D)</v>
      </c>
      <c r="AA38" s="693">
        <f>IFERROR(Y38*Y39,"")</f>
        <v>12</v>
      </c>
      <c r="AB38" s="691" t="str">
        <f>IFERROR(VLOOKUP(AA38,DB!$B$37:$D$61,2,FALSE),"")</f>
        <v>Riesgo Bajo (Z-5)</v>
      </c>
    </row>
    <row r="39" spans="2:28" s="112" customFormat="1" ht="24.95" customHeight="1" thickBot="1" x14ac:dyDescent="0.3">
      <c r="B39" s="690"/>
      <c r="C39" s="687"/>
      <c r="D39" s="688"/>
      <c r="E39" s="688"/>
      <c r="F39" s="688"/>
      <c r="G39" s="688"/>
      <c r="H39" s="689"/>
      <c r="I39" s="200" t="s">
        <v>17</v>
      </c>
      <c r="J39" s="445">
        <v>6</v>
      </c>
      <c r="K39" s="207">
        <v>6</v>
      </c>
      <c r="L39" s="453">
        <v>6</v>
      </c>
      <c r="M39" s="209"/>
      <c r="N39" s="209"/>
      <c r="O39" s="209"/>
      <c r="P39" s="209"/>
      <c r="Q39" s="209"/>
      <c r="R39" s="209"/>
      <c r="S39" s="209"/>
      <c r="T39" s="209"/>
      <c r="U39" s="209"/>
      <c r="V39" s="209"/>
      <c r="W39" s="209"/>
      <c r="X39" s="322"/>
      <c r="Y39" s="286">
        <f>IFERROR(MAX(_xlfn.MODE.MULT(J39:X39)),"")</f>
        <v>6</v>
      </c>
      <c r="Z39" s="284" t="str">
        <f>IFERROR(IF(I39="P",IF(COUNT(J39:X39)&gt;1,VLOOKUP(Y39,$B$17:$K$21,6,0),""),IF(COUNT(J39:X39)&gt;1,VLOOKUP(Y39,$L$17:$U$21,5,0),"")),"")</f>
        <v>Menor</v>
      </c>
      <c r="AA39" s="694"/>
      <c r="AB39" s="692"/>
    </row>
    <row r="40" spans="2:28" s="112" customFormat="1" ht="24.95" customHeight="1" x14ac:dyDescent="0.25">
      <c r="B40" s="679">
        <f>'SEPG-F-007'!B24</f>
        <v>8</v>
      </c>
      <c r="C40" s="681" t="str">
        <f>IF(COUNTA('SEPG-F-007'!C24)&gt;0,'SEPG-F-007'!C24,"")</f>
        <v xml:space="preserve">Filtración de la información </v>
      </c>
      <c r="D40" s="682"/>
      <c r="E40" s="682"/>
      <c r="F40" s="682"/>
      <c r="G40" s="682"/>
      <c r="H40" s="683"/>
      <c r="I40" s="208" t="s">
        <v>16</v>
      </c>
      <c r="J40" s="444">
        <v>2</v>
      </c>
      <c r="K40" s="205">
        <v>2</v>
      </c>
      <c r="L40" s="452">
        <v>3</v>
      </c>
      <c r="M40" s="198"/>
      <c r="N40" s="198"/>
      <c r="O40" s="198"/>
      <c r="P40" s="198"/>
      <c r="Q40" s="198"/>
      <c r="R40" s="198"/>
      <c r="S40" s="198"/>
      <c r="T40" s="198"/>
      <c r="U40" s="198"/>
      <c r="V40" s="198"/>
      <c r="W40" s="198"/>
      <c r="X40" s="282"/>
      <c r="Y40" s="285">
        <f t="shared" si="1"/>
        <v>2</v>
      </c>
      <c r="Z40" s="283" t="str">
        <f>IFERROR(IF(I40="P",IF(COUNT(K40:X40)&gt;1,VLOOKUP(Y40,$B$17:$K$21,6,0),""),IF(COUNT(K40:X40)&gt;1,VLOOKUP(Y40,$L$17:$U$21,5,0),"")),"")</f>
        <v>Improbable (D)</v>
      </c>
      <c r="AA40" s="693">
        <f>IFERROR(Y40*Y41,"")</f>
        <v>12</v>
      </c>
      <c r="AB40" s="691" t="str">
        <f>IFERROR(VLOOKUP(AA40,DB!$B$37:$D$61,2,FALSE),"")</f>
        <v>Riesgo Bajo (Z-5)</v>
      </c>
    </row>
    <row r="41" spans="2:28" s="112" customFormat="1" ht="24.95" customHeight="1" thickBot="1" x14ac:dyDescent="0.3">
      <c r="B41" s="690"/>
      <c r="C41" s="687"/>
      <c r="D41" s="688"/>
      <c r="E41" s="688"/>
      <c r="F41" s="688"/>
      <c r="G41" s="688"/>
      <c r="H41" s="689"/>
      <c r="I41" s="200" t="s">
        <v>17</v>
      </c>
      <c r="J41" s="446">
        <v>6</v>
      </c>
      <c r="K41" s="213">
        <v>11</v>
      </c>
      <c r="L41" s="454">
        <v>6</v>
      </c>
      <c r="M41" s="207"/>
      <c r="N41" s="207"/>
      <c r="O41" s="207"/>
      <c r="P41" s="207"/>
      <c r="Q41" s="207"/>
      <c r="R41" s="207"/>
      <c r="S41" s="207"/>
      <c r="T41" s="207"/>
      <c r="U41" s="207"/>
      <c r="V41" s="207"/>
      <c r="W41" s="207"/>
      <c r="X41" s="280"/>
      <c r="Y41" s="286">
        <f t="shared" si="1"/>
        <v>6</v>
      </c>
      <c r="Z41" s="284" t="str">
        <f>IFERROR(IF(I41="P",IF(COUNT(J41:X41)&gt;1,VLOOKUP(Y41,$B$17:$K$21,6,0),""),IF(COUNT(J41:X41)&gt;1,VLOOKUP(Y41,$L$17:$U$21,5,0),"")),"")</f>
        <v>Menor</v>
      </c>
      <c r="AA41" s="694"/>
      <c r="AB41" s="692"/>
    </row>
    <row r="42" spans="2:28" s="112" customFormat="1" ht="24.95" hidden="1" customHeight="1" x14ac:dyDescent="0.25">
      <c r="B42" s="679">
        <f>'SEPG-F-007'!B25</f>
        <v>9</v>
      </c>
      <c r="C42" s="681" t="str">
        <f>IF(COUNTA('SEPG-F-007'!C28)&gt;0,'SEPG-F-007'!C28,"")</f>
        <v/>
      </c>
      <c r="D42" s="682"/>
      <c r="E42" s="682"/>
      <c r="F42" s="682"/>
      <c r="G42" s="682"/>
      <c r="H42" s="683"/>
      <c r="I42" s="208" t="s">
        <v>16</v>
      </c>
      <c r="J42" s="370"/>
      <c r="K42" s="371"/>
      <c r="L42" s="371"/>
      <c r="M42" s="204"/>
      <c r="N42" s="204"/>
      <c r="O42" s="204"/>
      <c r="P42" s="204"/>
      <c r="Q42" s="204"/>
      <c r="R42" s="204"/>
      <c r="S42" s="204"/>
      <c r="T42" s="204"/>
      <c r="U42" s="204"/>
      <c r="V42" s="204"/>
      <c r="W42" s="205"/>
      <c r="X42" s="279"/>
      <c r="Y42" s="285" t="str">
        <f t="shared" si="1"/>
        <v/>
      </c>
      <c r="Z42" s="283" t="str">
        <f>IFERROR(IF(I42="P",IF(COUNT(K42:X42)&gt;1,VLOOKUP(Y42,$B$17:$K$21,6,0),""),IF(COUNT(K42:X42)&gt;1,VLOOKUP(Y42,$L$17:$U$21,5,0),"")),"")</f>
        <v/>
      </c>
      <c r="AA42" s="693" t="str">
        <f>IFERROR(Y42*Y43,"")</f>
        <v/>
      </c>
      <c r="AB42" s="691" t="str">
        <f>IFERROR(VLOOKUP(AA42,DB!$B$37:$D$61,2,FALSE),"")</f>
        <v/>
      </c>
    </row>
    <row r="43" spans="2:28" s="112" customFormat="1" ht="24.95" hidden="1" customHeight="1" thickBot="1" x14ac:dyDescent="0.3">
      <c r="B43" s="690"/>
      <c r="C43" s="687"/>
      <c r="D43" s="688"/>
      <c r="E43" s="688"/>
      <c r="F43" s="688"/>
      <c r="G43" s="688"/>
      <c r="H43" s="689"/>
      <c r="I43" s="200" t="s">
        <v>17</v>
      </c>
      <c r="J43" s="374"/>
      <c r="K43" s="375"/>
      <c r="L43" s="375"/>
      <c r="M43" s="209"/>
      <c r="N43" s="209"/>
      <c r="O43" s="209"/>
      <c r="P43" s="209"/>
      <c r="Q43" s="209"/>
      <c r="R43" s="209"/>
      <c r="S43" s="209"/>
      <c r="T43" s="209"/>
      <c r="U43" s="209"/>
      <c r="V43" s="209"/>
      <c r="W43" s="207"/>
      <c r="X43" s="280"/>
      <c r="Y43" s="286" t="str">
        <f t="shared" si="1"/>
        <v/>
      </c>
      <c r="Z43" s="284" t="str">
        <f>IFERROR(IF(I43="P",IF(COUNT(J43:X43)&gt;1,VLOOKUP(Y43,$B$17:$K$21,6,0),""),IF(COUNT(J43:X43)&gt;1,VLOOKUP(Y43,$L$17:$U$21,5,0),"")),"")</f>
        <v/>
      </c>
      <c r="AA43" s="694"/>
      <c r="AB43" s="692"/>
    </row>
    <row r="44" spans="2:28" s="112" customFormat="1" ht="24.95" hidden="1" customHeight="1" x14ac:dyDescent="0.25">
      <c r="B44" s="679">
        <f>'SEPG-F-007'!B26</f>
        <v>10</v>
      </c>
      <c r="C44" s="681" t="str">
        <f>IF(COUNTA('SEPG-F-007'!C30)&gt;0,'SEPG-F-007'!C30,"")</f>
        <v/>
      </c>
      <c r="D44" s="682"/>
      <c r="E44" s="682"/>
      <c r="F44" s="682"/>
      <c r="G44" s="682"/>
      <c r="H44" s="683"/>
      <c r="I44" s="208" t="s">
        <v>16</v>
      </c>
      <c r="J44" s="215"/>
      <c r="K44" s="205"/>
      <c r="L44" s="205"/>
      <c r="M44" s="204"/>
      <c r="N44" s="204"/>
      <c r="O44" s="204"/>
      <c r="P44" s="204"/>
      <c r="Q44" s="204"/>
      <c r="R44" s="204"/>
      <c r="S44" s="204"/>
      <c r="T44" s="204"/>
      <c r="U44" s="204"/>
      <c r="V44" s="204"/>
      <c r="W44" s="205"/>
      <c r="X44" s="279"/>
      <c r="Y44" s="285" t="str">
        <f t="shared" si="1"/>
        <v/>
      </c>
      <c r="Z44" s="283" t="str">
        <f>IFERROR(IF(I44="P",IF(COUNT(K44:X44)&gt;1,VLOOKUP(Y44,$B$17:$K$21,6,0),""),IF(COUNT(K44:X44)&gt;1,VLOOKUP(Y44,$L$17:$U$21,5,0),"")),"")</f>
        <v/>
      </c>
      <c r="AA44" s="693" t="str">
        <f>IFERROR(Y44*Y45,"")</f>
        <v/>
      </c>
      <c r="AB44" s="691" t="str">
        <f>IFERROR(VLOOKUP(AA44,DB!$B$37:$D$61,2,FALSE),"")</f>
        <v/>
      </c>
    </row>
    <row r="45" spans="2:28" s="112" customFormat="1" ht="24.95" hidden="1" customHeight="1" thickBot="1" x14ac:dyDescent="0.3">
      <c r="B45" s="690"/>
      <c r="C45" s="687"/>
      <c r="D45" s="688"/>
      <c r="E45" s="688"/>
      <c r="F45" s="688"/>
      <c r="G45" s="688"/>
      <c r="H45" s="689"/>
      <c r="I45" s="200" t="s">
        <v>17</v>
      </c>
      <c r="J45" s="206"/>
      <c r="K45" s="207"/>
      <c r="L45" s="207"/>
      <c r="M45" s="209"/>
      <c r="N45" s="209"/>
      <c r="O45" s="209"/>
      <c r="P45" s="209"/>
      <c r="Q45" s="209"/>
      <c r="R45" s="209"/>
      <c r="S45" s="209"/>
      <c r="T45" s="209"/>
      <c r="U45" s="209"/>
      <c r="V45" s="209"/>
      <c r="W45" s="207"/>
      <c r="X45" s="280"/>
      <c r="Y45" s="286" t="str">
        <f t="shared" si="1"/>
        <v/>
      </c>
      <c r="Z45" s="284" t="str">
        <f>IFERROR(IF(I45="P",IF(COUNT(J45:X45)&gt;1,VLOOKUP(Y45,$B$17:$K$21,6,0),""),IF(COUNT(J45:X45)&gt;1,VLOOKUP(Y45,$L$17:$U$21,5,0),"")),"")</f>
        <v/>
      </c>
      <c r="AA45" s="694"/>
      <c r="AB45" s="692"/>
    </row>
    <row r="46" spans="2:28" s="112" customFormat="1" ht="24" hidden="1" customHeight="1" x14ac:dyDescent="0.25">
      <c r="B46" s="679">
        <f>'SEPG-F-007'!B27</f>
        <v>11</v>
      </c>
      <c r="C46" s="681" t="str">
        <f>IF(COUNTA('SEPG-F-007'!C32)&gt;0,'SEPG-F-007'!C32,"")</f>
        <v/>
      </c>
      <c r="D46" s="682"/>
      <c r="E46" s="682"/>
      <c r="F46" s="682"/>
      <c r="G46" s="682"/>
      <c r="H46" s="683"/>
      <c r="I46" s="208" t="s">
        <v>16</v>
      </c>
      <c r="J46" s="215"/>
      <c r="K46" s="205"/>
      <c r="L46" s="205"/>
      <c r="M46" s="205"/>
      <c r="N46" s="205"/>
      <c r="O46" s="205"/>
      <c r="P46" s="205"/>
      <c r="Q46" s="205"/>
      <c r="R46" s="205"/>
      <c r="S46" s="205"/>
      <c r="T46" s="205"/>
      <c r="U46" s="205"/>
      <c r="V46" s="205"/>
      <c r="W46" s="205"/>
      <c r="X46" s="279"/>
      <c r="Y46" s="285" t="str">
        <f t="shared" si="1"/>
        <v/>
      </c>
      <c r="Z46" s="283" t="str">
        <f>IFERROR(IF(I46="P",IF(COUNT(K46:X46)&gt;1,VLOOKUP(Y46,$B$17:$K$21,6,0),""),IF(COUNT(K46:X46)&gt;1,VLOOKUP(Y46,$L$17:$U$21,5,0),"")),"")</f>
        <v/>
      </c>
      <c r="AA46" s="693" t="str">
        <f>IFERROR(Y46*Y47,"")</f>
        <v/>
      </c>
      <c r="AB46" s="691" t="str">
        <f>IFERROR(VLOOKUP(AA46,DB!$B$37:$D$61,2,FALSE),"")</f>
        <v/>
      </c>
    </row>
    <row r="47" spans="2:28" s="112" customFormat="1" ht="24" hidden="1" customHeight="1" thickBot="1" x14ac:dyDescent="0.3">
      <c r="B47" s="680"/>
      <c r="C47" s="687"/>
      <c r="D47" s="688"/>
      <c r="E47" s="688"/>
      <c r="F47" s="688"/>
      <c r="G47" s="688"/>
      <c r="H47" s="689"/>
      <c r="I47" s="211" t="s">
        <v>17</v>
      </c>
      <c r="J47" s="214"/>
      <c r="K47" s="213"/>
      <c r="L47" s="213"/>
      <c r="M47" s="213"/>
      <c r="N47" s="213"/>
      <c r="O47" s="213"/>
      <c r="P47" s="213"/>
      <c r="Q47" s="213"/>
      <c r="R47" s="213"/>
      <c r="S47" s="213"/>
      <c r="T47" s="213"/>
      <c r="U47" s="213"/>
      <c r="V47" s="213"/>
      <c r="W47" s="213"/>
      <c r="X47" s="281"/>
      <c r="Y47" s="325" t="str">
        <f t="shared" si="1"/>
        <v/>
      </c>
      <c r="Z47" s="405" t="str">
        <f>IFERROR(IF(I47="P",IF(COUNT(J47:X47)&gt;1,VLOOKUP(Y47,$B$17:$K$21,6,0),""),IF(COUNT(J47:X47)&gt;1,VLOOKUP(Y47,$L$17:$U$21,5,0),"")),"")</f>
        <v/>
      </c>
      <c r="AA47" s="715"/>
      <c r="AB47" s="803"/>
    </row>
    <row r="48" spans="2:28" s="112" customFormat="1" ht="24" hidden="1" customHeight="1" x14ac:dyDescent="0.25">
      <c r="B48" s="809">
        <f>'SEPG-F-007'!B28</f>
        <v>12</v>
      </c>
      <c r="C48" s="681" t="str">
        <f>IF(COUNTA('SEPG-F-007'!C34)&gt;0,'SEPG-F-007'!C34,"")</f>
        <v/>
      </c>
      <c r="D48" s="682"/>
      <c r="E48" s="682"/>
      <c r="F48" s="682"/>
      <c r="G48" s="682"/>
      <c r="H48" s="683"/>
      <c r="I48" s="408" t="s">
        <v>16</v>
      </c>
      <c r="J48" s="409"/>
      <c r="K48" s="409"/>
      <c r="L48" s="409"/>
      <c r="M48" s="409"/>
      <c r="N48" s="409"/>
      <c r="O48" s="409"/>
      <c r="P48" s="409"/>
      <c r="Q48" s="409"/>
      <c r="R48" s="409"/>
      <c r="S48" s="409"/>
      <c r="T48" s="409"/>
      <c r="U48" s="409"/>
      <c r="V48" s="409"/>
      <c r="W48" s="409"/>
      <c r="X48" s="409"/>
      <c r="Y48" s="410" t="str">
        <f t="shared" si="1"/>
        <v/>
      </c>
      <c r="Z48" s="411" t="str">
        <f>IFERROR(IF(I48="P",IF(COUNT(K48:X48)&gt;1,VLOOKUP(Y48,$B$17:$K$21,6,0),""),IF(COUNT(K48:X48)&gt;1,VLOOKUP(Y48,$L$17:$U$21,5,0),"")),"")</f>
        <v/>
      </c>
      <c r="AA48" s="808" t="str">
        <f>IFERROR(Y48*Y49,"")</f>
        <v/>
      </c>
      <c r="AB48" s="780" t="str">
        <f>IFERROR(VLOOKUP(AA48,DB!$B$37:$D$61,2,FALSE),"")</f>
        <v/>
      </c>
    </row>
    <row r="49" spans="2:28" s="112" customFormat="1" ht="24" hidden="1" customHeight="1" thickBot="1" x14ac:dyDescent="0.3">
      <c r="B49" s="809"/>
      <c r="C49" s="687"/>
      <c r="D49" s="688"/>
      <c r="E49" s="688"/>
      <c r="F49" s="688"/>
      <c r="G49" s="688"/>
      <c r="H49" s="689"/>
      <c r="I49" s="408" t="s">
        <v>17</v>
      </c>
      <c r="J49" s="409"/>
      <c r="K49" s="409"/>
      <c r="L49" s="409"/>
      <c r="M49" s="409"/>
      <c r="N49" s="409"/>
      <c r="O49" s="409"/>
      <c r="P49" s="409"/>
      <c r="Q49" s="409"/>
      <c r="R49" s="409"/>
      <c r="S49" s="409"/>
      <c r="T49" s="409"/>
      <c r="U49" s="409"/>
      <c r="V49" s="409"/>
      <c r="W49" s="409"/>
      <c r="X49" s="409"/>
      <c r="Y49" s="410" t="str">
        <f t="shared" si="1"/>
        <v/>
      </c>
      <c r="Z49" s="411" t="str">
        <f>IFERROR(IF(I49="P",IF(COUNT(J49:X49)&gt;1,VLOOKUP(Y49,$B$17:$K$21,6,0),""),IF(COUNT(J49:X49)&gt;1,VLOOKUP(Y49,$L$17:$U$21,5,0),"")),"")</f>
        <v/>
      </c>
      <c r="AA49" s="808"/>
      <c r="AB49" s="780"/>
    </row>
    <row r="50" spans="2:28" s="112" customFormat="1" ht="24.95" hidden="1" customHeight="1" x14ac:dyDescent="0.25">
      <c r="B50" s="804" t="e">
        <f>'SEPG-F-007'!#REF!</f>
        <v>#REF!</v>
      </c>
      <c r="C50" s="810" t="e">
        <f>IF(COUNTA('SEPG-F-007'!#REF!)&gt;0,'SEPG-F-007'!#REF!,"")</f>
        <v>#REF!</v>
      </c>
      <c r="D50" s="811"/>
      <c r="E50" s="811"/>
      <c r="F50" s="811"/>
      <c r="G50" s="811"/>
      <c r="H50" s="812"/>
      <c r="I50" s="199" t="s">
        <v>16</v>
      </c>
      <c r="J50" s="198"/>
      <c r="K50" s="198"/>
      <c r="L50" s="198"/>
      <c r="M50" s="198"/>
      <c r="N50" s="198"/>
      <c r="O50" s="198"/>
      <c r="P50" s="198"/>
      <c r="Q50" s="198"/>
      <c r="R50" s="198"/>
      <c r="S50" s="198"/>
      <c r="T50" s="198"/>
      <c r="U50" s="198"/>
      <c r="V50" s="198"/>
      <c r="W50" s="198"/>
      <c r="X50" s="282"/>
      <c r="Y50" s="406" t="str">
        <f t="shared" si="1"/>
        <v/>
      </c>
      <c r="Z50" s="407" t="str">
        <f>IFERROR(IF(I50="P",IF(COUNT(K50:X50)&gt;1,VLOOKUP(Y50,$B$17:$K$21,6,0),""),IF(COUNT(K50:X50)&gt;1,VLOOKUP(Y50,$L$17:$U$21,5,0),"")),"")</f>
        <v/>
      </c>
      <c r="AA50" s="715" t="str">
        <f>IFERROR(Y50*Y51,"")</f>
        <v/>
      </c>
      <c r="AB50" s="803" t="str">
        <f>IFERROR(VLOOKUP(AA50,DB!$B$37:$D$61,2,FALSE),"")</f>
        <v/>
      </c>
    </row>
    <row r="51" spans="2:28" s="112" customFormat="1" ht="24.95" hidden="1" customHeight="1" thickBot="1" x14ac:dyDescent="0.3">
      <c r="B51" s="690"/>
      <c r="C51" s="687"/>
      <c r="D51" s="688"/>
      <c r="E51" s="688"/>
      <c r="F51" s="688"/>
      <c r="G51" s="688"/>
      <c r="H51" s="689"/>
      <c r="I51" s="200" t="s">
        <v>17</v>
      </c>
      <c r="J51" s="207"/>
      <c r="K51" s="207"/>
      <c r="L51" s="207"/>
      <c r="M51" s="207"/>
      <c r="N51" s="207"/>
      <c r="O51" s="207"/>
      <c r="P51" s="207"/>
      <c r="Q51" s="207"/>
      <c r="R51" s="207"/>
      <c r="S51" s="207"/>
      <c r="T51" s="207"/>
      <c r="U51" s="207"/>
      <c r="V51" s="207"/>
      <c r="W51" s="207"/>
      <c r="X51" s="280"/>
      <c r="Y51" s="286" t="str">
        <f t="shared" si="1"/>
        <v/>
      </c>
      <c r="Z51" s="284" t="str">
        <f>IFERROR(IF(I51="P",IF(COUNT(J51:X51)&gt;1,VLOOKUP(Y51,$B$17:$K$21,6,0),""),IF(COUNT(J51:X51)&gt;1,VLOOKUP(Y51,$L$17:$U$21,5,0),"")),"")</f>
        <v/>
      </c>
      <c r="AA51" s="694"/>
      <c r="AB51" s="692"/>
    </row>
    <row r="52" spans="2:28" s="112" customFormat="1" ht="24.95" hidden="1" customHeight="1" x14ac:dyDescent="0.25">
      <c r="B52" s="679" t="e">
        <f>'SEPG-F-007'!B29</f>
        <v>#REF!</v>
      </c>
      <c r="C52" s="681" t="e">
        <f>IF(COUNTA('SEPG-F-007'!#REF!)&gt;0,'SEPG-F-007'!#REF!,"")</f>
        <v>#REF!</v>
      </c>
      <c r="D52" s="682"/>
      <c r="E52" s="682"/>
      <c r="F52" s="682"/>
      <c r="G52" s="682"/>
      <c r="H52" s="683"/>
      <c r="I52" s="208" t="s">
        <v>16</v>
      </c>
      <c r="J52" s="215"/>
      <c r="K52" s="205"/>
      <c r="L52" s="205"/>
      <c r="M52" s="205"/>
      <c r="N52" s="205"/>
      <c r="O52" s="205"/>
      <c r="P52" s="205"/>
      <c r="Q52" s="205"/>
      <c r="R52" s="205"/>
      <c r="S52" s="205"/>
      <c r="T52" s="205"/>
      <c r="U52" s="205"/>
      <c r="V52" s="205"/>
      <c r="W52" s="205"/>
      <c r="X52" s="279"/>
      <c r="Y52" s="285" t="str">
        <f t="shared" si="1"/>
        <v/>
      </c>
      <c r="Z52" s="283" t="str">
        <f>IFERROR(IF(I52="P",IF(COUNT(K52:X52)&gt;1,VLOOKUP(Y52,$B$17:$K$21,6,0),""),IF(COUNT(K52:X52)&gt;1,VLOOKUP(Y52,$L$17:$U$21,5,0),"")),"")</f>
        <v/>
      </c>
      <c r="AA52" s="693" t="str">
        <f>IFERROR(Y52*Y53,"")</f>
        <v/>
      </c>
      <c r="AB52" s="691" t="str">
        <f>IFERROR(VLOOKUP(AA52,DB!$B$37:$D$61,2,FALSE),"")</f>
        <v/>
      </c>
    </row>
    <row r="53" spans="2:28" s="112" customFormat="1" ht="24.95" hidden="1" customHeight="1" thickBot="1" x14ac:dyDescent="0.3">
      <c r="B53" s="690"/>
      <c r="C53" s="687"/>
      <c r="D53" s="688"/>
      <c r="E53" s="688"/>
      <c r="F53" s="688"/>
      <c r="G53" s="688"/>
      <c r="H53" s="689"/>
      <c r="I53" s="200" t="s">
        <v>17</v>
      </c>
      <c r="J53" s="206"/>
      <c r="K53" s="207"/>
      <c r="L53" s="207"/>
      <c r="M53" s="207"/>
      <c r="N53" s="207"/>
      <c r="O53" s="207"/>
      <c r="P53" s="207"/>
      <c r="Q53" s="207"/>
      <c r="R53" s="207"/>
      <c r="S53" s="207"/>
      <c r="T53" s="207"/>
      <c r="U53" s="207"/>
      <c r="V53" s="207"/>
      <c r="W53" s="207"/>
      <c r="X53" s="280"/>
      <c r="Y53" s="286" t="str">
        <f t="shared" si="1"/>
        <v/>
      </c>
      <c r="Z53" s="284" t="str">
        <f>IFERROR(IF(I53="P",IF(COUNT(J53:X53)&gt;1,VLOOKUP(Y53,$B$17:$K$21,6,0),""),IF(COUNT(J53:X53)&gt;1,VLOOKUP(Y53,$L$17:$U$21,5,0),"")),"")</f>
        <v/>
      </c>
      <c r="AA53" s="694"/>
      <c r="AB53" s="692"/>
    </row>
    <row r="54" spans="2:28" s="112" customFormat="1" ht="24.95" hidden="1" customHeight="1" x14ac:dyDescent="0.25">
      <c r="B54" s="679" t="e">
        <f>'SEPG-F-007'!B30</f>
        <v>#REF!</v>
      </c>
      <c r="C54" s="681" t="str">
        <f>IF(COUNTA('SEPG-F-007'!C29)&gt;0,'SEPG-F-007'!C29,"")</f>
        <v/>
      </c>
      <c r="D54" s="682"/>
      <c r="E54" s="682"/>
      <c r="F54" s="682"/>
      <c r="G54" s="682"/>
      <c r="H54" s="683"/>
      <c r="I54" s="208" t="s">
        <v>16</v>
      </c>
      <c r="J54" s="215"/>
      <c r="K54" s="205"/>
      <c r="L54" s="205"/>
      <c r="M54" s="205"/>
      <c r="N54" s="205"/>
      <c r="O54" s="205"/>
      <c r="P54" s="205"/>
      <c r="Q54" s="205"/>
      <c r="R54" s="205"/>
      <c r="S54" s="205"/>
      <c r="T54" s="205"/>
      <c r="U54" s="205"/>
      <c r="V54" s="205"/>
      <c r="W54" s="205"/>
      <c r="X54" s="279"/>
      <c r="Y54" s="285" t="str">
        <f t="shared" si="1"/>
        <v/>
      </c>
      <c r="Z54" s="283" t="str">
        <f>IFERROR(IF(I54="P",IF(COUNT(K54:X54)&gt;1,VLOOKUP(Y54,$B$17:$K$21,6,0),""),IF(COUNT(K54:X54)&gt;1,VLOOKUP(Y54,$L$17:$U$21,5,0),"")),"")</f>
        <v/>
      </c>
      <c r="AA54" s="693" t="str">
        <f>IFERROR(Y54*Y55,"")</f>
        <v/>
      </c>
      <c r="AB54" s="691" t="str">
        <f>IFERROR(VLOOKUP(AA54,DB!$B$37:$D$61,2,FALSE),"")</f>
        <v/>
      </c>
    </row>
    <row r="55" spans="2:28" s="112" customFormat="1" ht="24.95" hidden="1" customHeight="1" thickBot="1" x14ac:dyDescent="0.3">
      <c r="B55" s="690"/>
      <c r="C55" s="687"/>
      <c r="D55" s="688"/>
      <c r="E55" s="688"/>
      <c r="F55" s="688"/>
      <c r="G55" s="688"/>
      <c r="H55" s="689"/>
      <c r="I55" s="200" t="s">
        <v>17</v>
      </c>
      <c r="J55" s="206"/>
      <c r="K55" s="207"/>
      <c r="L55" s="207"/>
      <c r="M55" s="207"/>
      <c r="N55" s="207"/>
      <c r="O55" s="207"/>
      <c r="P55" s="207"/>
      <c r="Q55" s="207"/>
      <c r="R55" s="207"/>
      <c r="S55" s="207"/>
      <c r="T55" s="207"/>
      <c r="U55" s="207"/>
      <c r="V55" s="207"/>
      <c r="W55" s="207"/>
      <c r="X55" s="280"/>
      <c r="Y55" s="286" t="str">
        <f t="shared" si="1"/>
        <v/>
      </c>
      <c r="Z55" s="284" t="str">
        <f>IFERROR(IF(I55="P",IF(COUNT(J55:X55)&gt;1,VLOOKUP(Y55,$B$17:$K$21,6,0),""),IF(COUNT(J55:X55)&gt;1,VLOOKUP(Y55,$L$17:$U$21,5,0),"")),"")</f>
        <v/>
      </c>
      <c r="AA55" s="694"/>
      <c r="AB55" s="692"/>
    </row>
    <row r="56" spans="2:28" s="112" customFormat="1" ht="24.95" hidden="1" customHeight="1" x14ac:dyDescent="0.25">
      <c r="B56" s="679" t="e">
        <f>'SEPG-F-007'!B31</f>
        <v>#REF!</v>
      </c>
      <c r="C56" s="681" t="str">
        <f>IF(COUNTA('SEPG-F-007'!C30)&gt;0,'SEPG-F-007'!C30,"")</f>
        <v/>
      </c>
      <c r="D56" s="682"/>
      <c r="E56" s="682"/>
      <c r="F56" s="682"/>
      <c r="G56" s="682"/>
      <c r="H56" s="683"/>
      <c r="I56" s="208" t="s">
        <v>16</v>
      </c>
      <c r="J56" s="215"/>
      <c r="K56" s="205"/>
      <c r="L56" s="205"/>
      <c r="M56" s="205"/>
      <c r="N56" s="205"/>
      <c r="O56" s="205"/>
      <c r="P56" s="205"/>
      <c r="Q56" s="205"/>
      <c r="R56" s="205"/>
      <c r="S56" s="205"/>
      <c r="T56" s="205"/>
      <c r="U56" s="205"/>
      <c r="V56" s="205"/>
      <c r="W56" s="205"/>
      <c r="X56" s="279"/>
      <c r="Y56" s="285" t="str">
        <f t="shared" si="1"/>
        <v/>
      </c>
      <c r="Z56" s="283" t="str">
        <f>IFERROR(IF(I56="P",IF(COUNT(K56:X56)&gt;1,VLOOKUP(Y56,$B$17:$K$21,6,0),""),IF(COUNT(K56:X56)&gt;1,VLOOKUP(Y56,$L$17:$U$21,5,0),"")),"")</f>
        <v/>
      </c>
      <c r="AA56" s="693" t="str">
        <f>IFERROR(Y56*Y57,"")</f>
        <v/>
      </c>
      <c r="AB56" s="691" t="str">
        <f>IFERROR(VLOOKUP(AA56,DB!$B$37:$D$61,2,FALSE),"")</f>
        <v/>
      </c>
    </row>
    <row r="57" spans="2:28" s="112" customFormat="1" ht="24.95" hidden="1" customHeight="1" thickBot="1" x14ac:dyDescent="0.3">
      <c r="B57" s="690"/>
      <c r="C57" s="687"/>
      <c r="D57" s="688"/>
      <c r="E57" s="688"/>
      <c r="F57" s="688"/>
      <c r="G57" s="688"/>
      <c r="H57" s="689"/>
      <c r="I57" s="200" t="s">
        <v>17</v>
      </c>
      <c r="J57" s="206"/>
      <c r="K57" s="207"/>
      <c r="L57" s="207"/>
      <c r="M57" s="207"/>
      <c r="N57" s="207"/>
      <c r="O57" s="207"/>
      <c r="P57" s="207"/>
      <c r="Q57" s="207"/>
      <c r="R57" s="207"/>
      <c r="S57" s="207"/>
      <c r="T57" s="207"/>
      <c r="U57" s="207"/>
      <c r="V57" s="207"/>
      <c r="W57" s="207"/>
      <c r="X57" s="280"/>
      <c r="Y57" s="286" t="str">
        <f t="shared" si="1"/>
        <v/>
      </c>
      <c r="Z57" s="284" t="str">
        <f>IFERROR(IF(I57="P",IF(COUNT(J57:X57)&gt;1,VLOOKUP(Y57,$B$17:$K$21,6,0),""),IF(COUNT(J57:X57)&gt;1,VLOOKUP(Y57,$L$17:$U$21,5,0),"")),"")</f>
        <v/>
      </c>
      <c r="AA57" s="694"/>
      <c r="AB57" s="692"/>
    </row>
    <row r="58" spans="2:28" s="112" customFormat="1" ht="24.95" hidden="1" customHeight="1" x14ac:dyDescent="0.25">
      <c r="B58" s="679" t="e">
        <f>'SEPG-F-007'!B32</f>
        <v>#REF!</v>
      </c>
      <c r="C58" s="709" t="str">
        <f>IF(COUNTA('SEPG-F-007'!C32)&gt;0,'SEPG-F-007'!C32,"")</f>
        <v/>
      </c>
      <c r="D58" s="710"/>
      <c r="E58" s="710"/>
      <c r="F58" s="710"/>
      <c r="G58" s="710"/>
      <c r="H58" s="711"/>
      <c r="I58" s="208" t="s">
        <v>16</v>
      </c>
      <c r="J58" s="215"/>
      <c r="K58" s="205"/>
      <c r="L58" s="205"/>
      <c r="M58" s="205"/>
      <c r="N58" s="205"/>
      <c r="O58" s="205"/>
      <c r="P58" s="205"/>
      <c r="Q58" s="205"/>
      <c r="R58" s="205"/>
      <c r="S58" s="205"/>
      <c r="T58" s="205"/>
      <c r="U58" s="205"/>
      <c r="V58" s="205"/>
      <c r="W58" s="205"/>
      <c r="X58" s="279"/>
      <c r="Y58" s="285" t="str">
        <f t="shared" si="1"/>
        <v/>
      </c>
      <c r="Z58" s="283" t="str">
        <f>IFERROR(IF(I58="P",IF(COUNT(K58:X58)&gt;1,VLOOKUP(Y58,$B$17:$K$21,6,0),""),IF(COUNT(K58:X58)&gt;1,VLOOKUP(Y58,$L$17:$U$21,5,0),"")),"")</f>
        <v/>
      </c>
      <c r="AA58" s="693" t="str">
        <f>IFERROR(Y58*Y59,"")</f>
        <v/>
      </c>
      <c r="AB58" s="691" t="str">
        <f>IFERROR(VLOOKUP(AA58,DB!$B$37:$D$61,2,FALSE),"")</f>
        <v/>
      </c>
    </row>
    <row r="59" spans="2:28" s="112" customFormat="1" ht="24.95" hidden="1" customHeight="1" thickBot="1" x14ac:dyDescent="0.3">
      <c r="B59" s="690"/>
      <c r="C59" s="712"/>
      <c r="D59" s="713"/>
      <c r="E59" s="713"/>
      <c r="F59" s="713"/>
      <c r="G59" s="713"/>
      <c r="H59" s="714"/>
      <c r="I59" s="200" t="s">
        <v>17</v>
      </c>
      <c r="J59" s="206"/>
      <c r="K59" s="207"/>
      <c r="L59" s="207"/>
      <c r="M59" s="207"/>
      <c r="N59" s="207"/>
      <c r="O59" s="207"/>
      <c r="P59" s="207"/>
      <c r="Q59" s="207"/>
      <c r="R59" s="207"/>
      <c r="S59" s="207"/>
      <c r="T59" s="207"/>
      <c r="U59" s="207"/>
      <c r="V59" s="207"/>
      <c r="W59" s="207"/>
      <c r="X59" s="280"/>
      <c r="Y59" s="286" t="str">
        <f t="shared" si="1"/>
        <v/>
      </c>
      <c r="Z59" s="284" t="str">
        <f>IFERROR(IF(I59="P",IF(COUNT(J59:X59)&gt;1,VLOOKUP(Y59,$B$17:$K$21,6,0),""),IF(COUNT(J59:X59)&gt;1,VLOOKUP(Y59,$L$17:$U$21,5,0),"")),"")</f>
        <v/>
      </c>
      <c r="AA59" s="694"/>
      <c r="AB59" s="692"/>
    </row>
    <row r="60" spans="2:28" s="112" customFormat="1" ht="24.95" hidden="1" customHeight="1" x14ac:dyDescent="0.25">
      <c r="B60" s="679" t="e">
        <f>'SEPG-F-007'!B33</f>
        <v>#REF!</v>
      </c>
      <c r="C60" s="709" t="str">
        <f>IF(COUNTA('SEPG-F-007'!C33)&gt;0,'SEPG-F-007'!C33,"")</f>
        <v/>
      </c>
      <c r="D60" s="710"/>
      <c r="E60" s="710"/>
      <c r="F60" s="710"/>
      <c r="G60" s="710"/>
      <c r="H60" s="711"/>
      <c r="I60" s="208" t="s">
        <v>16</v>
      </c>
      <c r="J60" s="215"/>
      <c r="K60" s="205"/>
      <c r="L60" s="205"/>
      <c r="M60" s="205"/>
      <c r="N60" s="205"/>
      <c r="O60" s="205"/>
      <c r="P60" s="205"/>
      <c r="Q60" s="205"/>
      <c r="R60" s="205"/>
      <c r="S60" s="205"/>
      <c r="T60" s="205"/>
      <c r="U60" s="205"/>
      <c r="V60" s="205"/>
      <c r="W60" s="205"/>
      <c r="X60" s="279"/>
      <c r="Y60" s="285" t="str">
        <f t="shared" si="1"/>
        <v/>
      </c>
      <c r="Z60" s="283" t="str">
        <f>IFERROR(IF(I60="P",IF(COUNT(K60:X60)&gt;1,VLOOKUP(Y60,$B$17:$K$21,6,0),""),IF(COUNT(K60:X60)&gt;1,VLOOKUP(Y60,$L$17:$U$21,5,0),"")),"")</f>
        <v/>
      </c>
      <c r="AA60" s="693" t="str">
        <f>IFERROR(Y60*Y61,"")</f>
        <v/>
      </c>
      <c r="AB60" s="691" t="str">
        <f>IFERROR(VLOOKUP(AA60,DB!$B$37:$D$61,2,FALSE),"")</f>
        <v/>
      </c>
    </row>
    <row r="61" spans="2:28" s="112" customFormat="1" ht="24.95" hidden="1" customHeight="1" thickBot="1" x14ac:dyDescent="0.3">
      <c r="B61" s="690"/>
      <c r="C61" s="712"/>
      <c r="D61" s="713"/>
      <c r="E61" s="713"/>
      <c r="F61" s="713"/>
      <c r="G61" s="713"/>
      <c r="H61" s="714"/>
      <c r="I61" s="200" t="s">
        <v>17</v>
      </c>
      <c r="J61" s="206"/>
      <c r="K61" s="207"/>
      <c r="L61" s="207"/>
      <c r="M61" s="207"/>
      <c r="N61" s="207"/>
      <c r="O61" s="207"/>
      <c r="P61" s="207"/>
      <c r="Q61" s="207"/>
      <c r="R61" s="207"/>
      <c r="S61" s="207"/>
      <c r="T61" s="207"/>
      <c r="U61" s="207"/>
      <c r="V61" s="207"/>
      <c r="W61" s="207"/>
      <c r="X61" s="280"/>
      <c r="Y61" s="286" t="str">
        <f t="shared" si="1"/>
        <v/>
      </c>
      <c r="Z61" s="284" t="str">
        <f>IFERROR(IF(I61="P",IF(COUNT(J61:X61)&gt;1,VLOOKUP(Y61,$B$17:$K$21,6,0),""),IF(COUNT(J61:X61)&gt;1,VLOOKUP(Y61,$L$17:$U$21,5,0),"")),"")</f>
        <v/>
      </c>
      <c r="AA61" s="694"/>
      <c r="AB61" s="692"/>
    </row>
    <row r="62" spans="2:28" s="112" customFormat="1" ht="24.95" hidden="1" customHeight="1" x14ac:dyDescent="0.25">
      <c r="B62" s="804" t="e">
        <f>'SEPG-F-007'!B34</f>
        <v>#REF!</v>
      </c>
      <c r="C62" s="805" t="str">
        <f>IF(COUNTA('SEPG-F-007'!C34)&gt;0,'SEPG-F-007'!C34,"")</f>
        <v/>
      </c>
      <c r="D62" s="806"/>
      <c r="E62" s="806"/>
      <c r="F62" s="806"/>
      <c r="G62" s="806"/>
      <c r="H62" s="807"/>
      <c r="I62" s="199" t="s">
        <v>16</v>
      </c>
      <c r="J62" s="210"/>
      <c r="K62" s="198"/>
      <c r="L62" s="198"/>
      <c r="M62" s="198"/>
      <c r="N62" s="198"/>
      <c r="O62" s="198"/>
      <c r="P62" s="198"/>
      <c r="Q62" s="198"/>
      <c r="R62" s="198"/>
      <c r="S62" s="198"/>
      <c r="T62" s="198"/>
      <c r="U62" s="198"/>
      <c r="V62" s="198"/>
      <c r="W62" s="198"/>
      <c r="X62" s="282"/>
      <c r="Y62" s="285" t="str">
        <f t="shared" si="1"/>
        <v/>
      </c>
      <c r="Z62" s="283" t="str">
        <f>IFERROR(IF(I62="P",IF(COUNT(K62:X62)&gt;1,VLOOKUP(Y62,$B$17:$K$21,6,0),""),IF(COUNT(K62:X62)&gt;1,VLOOKUP(Y62,$L$17:$U$21,5,0),"")),"")</f>
        <v/>
      </c>
      <c r="AA62" s="693" t="str">
        <f>IFERROR(Y62*Y63,"")</f>
        <v/>
      </c>
      <c r="AB62" s="691" t="str">
        <f>IFERROR(VLOOKUP(AA62,DB!$B$37:$D$61,2,FALSE),"")</f>
        <v/>
      </c>
    </row>
    <row r="63" spans="2:28" s="112" customFormat="1" ht="24.95" hidden="1" customHeight="1" thickBot="1" x14ac:dyDescent="0.3">
      <c r="B63" s="690"/>
      <c r="C63" s="712"/>
      <c r="D63" s="713"/>
      <c r="E63" s="713"/>
      <c r="F63" s="713"/>
      <c r="G63" s="713"/>
      <c r="H63" s="714"/>
      <c r="I63" s="200" t="s">
        <v>17</v>
      </c>
      <c r="J63" s="206"/>
      <c r="K63" s="207"/>
      <c r="L63" s="207"/>
      <c r="M63" s="207"/>
      <c r="N63" s="207"/>
      <c r="O63" s="207"/>
      <c r="P63" s="207"/>
      <c r="Q63" s="207"/>
      <c r="R63" s="207"/>
      <c r="S63" s="207"/>
      <c r="T63" s="207"/>
      <c r="U63" s="207"/>
      <c r="V63" s="207"/>
      <c r="W63" s="207"/>
      <c r="X63" s="280"/>
      <c r="Y63" s="286" t="str">
        <f t="shared" si="1"/>
        <v/>
      </c>
      <c r="Z63" s="284" t="str">
        <f>IFERROR(IF(I63="P",IF(COUNT(J63:X63)&gt;1,VLOOKUP(Y63,$B$17:$K$21,6,0),""),IF(COUNT(J63:X63)&gt;1,VLOOKUP(Y63,$L$17:$U$21,5,0),"")),"")</f>
        <v/>
      </c>
      <c r="AA63" s="694"/>
      <c r="AB63" s="692"/>
    </row>
    <row r="64" spans="2:28" s="107" customFormat="1" ht="17.25" thickBot="1" x14ac:dyDescent="0.25">
      <c r="B64" s="89" t="str">
        <f>+'SEPG-F-040'!B63</f>
        <v>Adaptado por Grupo Interno de Trabajo de Riesgos para la ANI del formato sugerido por la Oficina Control Interno</v>
      </c>
      <c r="D64" s="106"/>
      <c r="E64" s="106"/>
      <c r="F64" s="106"/>
      <c r="G64" s="109"/>
    </row>
    <row r="65" spans="2:28" s="108" customFormat="1" ht="48.75" customHeight="1" thickBot="1" x14ac:dyDescent="0.25">
      <c r="B65" s="697" t="s">
        <v>168</v>
      </c>
      <c r="C65" s="698"/>
      <c r="D65" s="698"/>
      <c r="E65" s="698"/>
      <c r="F65" s="698"/>
      <c r="G65" s="698"/>
      <c r="H65" s="698"/>
      <c r="I65" s="698"/>
      <c r="J65" s="698"/>
      <c r="K65" s="698"/>
      <c r="L65" s="698"/>
      <c r="M65" s="698"/>
      <c r="N65" s="698"/>
      <c r="O65" s="697" t="s">
        <v>88</v>
      </c>
      <c r="P65" s="698"/>
      <c r="Q65" s="698"/>
      <c r="R65" s="698"/>
      <c r="S65" s="698"/>
      <c r="T65" s="698"/>
      <c r="U65" s="698"/>
      <c r="V65" s="698"/>
      <c r="W65" s="698"/>
      <c r="X65" s="698"/>
      <c r="Y65" s="699"/>
      <c r="Z65" s="697" t="s">
        <v>212</v>
      </c>
      <c r="AA65" s="698"/>
      <c r="AB65" s="699"/>
    </row>
    <row r="66" spans="2:28" ht="22.5" customHeight="1" thickBot="1" x14ac:dyDescent="0.25">
      <c r="B66" s="705" t="s">
        <v>288</v>
      </c>
      <c r="C66" s="706"/>
      <c r="D66" s="706"/>
      <c r="E66" s="706"/>
      <c r="F66" s="706"/>
      <c r="G66" s="706"/>
      <c r="H66" s="706"/>
      <c r="I66" s="707"/>
      <c r="J66" s="695" t="s">
        <v>171</v>
      </c>
      <c r="K66" s="708"/>
      <c r="L66" s="708"/>
      <c r="M66" s="708"/>
      <c r="N66" s="696"/>
      <c r="O66" s="695" t="s">
        <v>285</v>
      </c>
      <c r="P66" s="708"/>
      <c r="Q66" s="708"/>
      <c r="R66" s="708"/>
      <c r="S66" s="708"/>
      <c r="T66" s="708"/>
      <c r="U66" s="708"/>
      <c r="V66" s="708"/>
      <c r="W66" s="696"/>
      <c r="X66" s="695" t="s">
        <v>174</v>
      </c>
      <c r="Y66" s="696"/>
      <c r="Z66" s="695" t="s">
        <v>286</v>
      </c>
      <c r="AA66" s="696"/>
      <c r="AB66" s="296" t="s">
        <v>173</v>
      </c>
    </row>
    <row r="67" spans="2:28" ht="29.25" customHeight="1" x14ac:dyDescent="0.2">
      <c r="B67" s="790" t="s">
        <v>453</v>
      </c>
      <c r="C67" s="791"/>
      <c r="D67" s="791"/>
      <c r="E67" s="791"/>
      <c r="F67" s="791"/>
      <c r="G67" s="791"/>
      <c r="H67" s="791"/>
      <c r="I67" s="792"/>
      <c r="J67" s="793"/>
      <c r="K67" s="793"/>
      <c r="L67" s="793"/>
      <c r="M67" s="793"/>
      <c r="N67" s="794"/>
      <c r="O67" s="671"/>
      <c r="P67" s="671"/>
      <c r="Q67" s="671"/>
      <c r="R67" s="671"/>
      <c r="S67" s="671"/>
      <c r="T67" s="671"/>
      <c r="U67" s="671"/>
      <c r="V67" s="671"/>
      <c r="W67" s="671"/>
      <c r="X67" s="795"/>
      <c r="Y67" s="796"/>
      <c r="Z67" s="788"/>
      <c r="AA67" s="788"/>
      <c r="AB67" s="787"/>
    </row>
    <row r="68" spans="2:28" ht="23.1" customHeight="1" x14ac:dyDescent="0.2">
      <c r="B68" s="797" t="s">
        <v>449</v>
      </c>
      <c r="C68" s="798"/>
      <c r="D68" s="798"/>
      <c r="E68" s="798"/>
      <c r="F68" s="798"/>
      <c r="G68" s="798"/>
      <c r="H68" s="798"/>
      <c r="I68" s="799"/>
      <c r="J68" s="676"/>
      <c r="K68" s="676"/>
      <c r="L68" s="676"/>
      <c r="M68" s="676"/>
      <c r="N68" s="677"/>
      <c r="O68" s="671"/>
      <c r="P68" s="671"/>
      <c r="Q68" s="671"/>
      <c r="R68" s="671"/>
      <c r="S68" s="671"/>
      <c r="T68" s="671"/>
      <c r="U68" s="671"/>
      <c r="V68" s="671"/>
      <c r="W68" s="671"/>
      <c r="X68" s="650"/>
      <c r="Y68" s="651"/>
      <c r="Z68" s="789"/>
      <c r="AA68" s="789"/>
      <c r="AB68" s="659"/>
    </row>
    <row r="69" spans="2:28" ht="26.25" customHeight="1" x14ac:dyDescent="0.2">
      <c r="B69" s="797" t="s">
        <v>454</v>
      </c>
      <c r="C69" s="798"/>
      <c r="D69" s="798"/>
      <c r="E69" s="798"/>
      <c r="F69" s="798"/>
      <c r="G69" s="798"/>
      <c r="H69" s="798"/>
      <c r="I69" s="799"/>
      <c r="J69" s="676"/>
      <c r="K69" s="676"/>
      <c r="L69" s="676"/>
      <c r="M69" s="676"/>
      <c r="N69" s="677"/>
      <c r="O69" s="671"/>
      <c r="P69" s="671"/>
      <c r="Q69" s="671"/>
      <c r="R69" s="671"/>
      <c r="S69" s="671"/>
      <c r="T69" s="671"/>
      <c r="U69" s="671"/>
      <c r="V69" s="671"/>
      <c r="W69" s="671"/>
      <c r="X69" s="650"/>
      <c r="Y69" s="651"/>
      <c r="Z69" s="656"/>
      <c r="AA69" s="656"/>
      <c r="AB69" s="658"/>
    </row>
    <row r="70" spans="2:28" ht="23.1" customHeight="1" x14ac:dyDescent="0.2">
      <c r="B70" s="800"/>
      <c r="C70" s="801"/>
      <c r="D70" s="801"/>
      <c r="E70" s="801"/>
      <c r="F70" s="801"/>
      <c r="G70" s="801"/>
      <c r="H70" s="801"/>
      <c r="I70" s="802"/>
      <c r="J70" s="676"/>
      <c r="K70" s="676"/>
      <c r="L70" s="676"/>
      <c r="M70" s="676"/>
      <c r="N70" s="677"/>
      <c r="O70" s="661"/>
      <c r="P70" s="662"/>
      <c r="Q70" s="662"/>
      <c r="R70" s="662"/>
      <c r="S70" s="662"/>
      <c r="T70" s="662"/>
      <c r="U70" s="662"/>
      <c r="V70" s="662"/>
      <c r="W70" s="663"/>
      <c r="X70" s="650"/>
      <c r="Y70" s="651"/>
      <c r="Z70" s="657"/>
      <c r="AA70" s="657"/>
      <c r="AB70" s="659"/>
    </row>
    <row r="71" spans="2:28" ht="23.1" customHeight="1" x14ac:dyDescent="0.2">
      <c r="B71" s="667"/>
      <c r="C71" s="668"/>
      <c r="D71" s="668"/>
      <c r="E71" s="668"/>
      <c r="F71" s="668"/>
      <c r="G71" s="668"/>
      <c r="H71" s="668"/>
      <c r="I71" s="669"/>
      <c r="J71" s="676"/>
      <c r="K71" s="676"/>
      <c r="L71" s="676"/>
      <c r="M71" s="676"/>
      <c r="N71" s="677"/>
      <c r="O71" s="661"/>
      <c r="P71" s="662"/>
      <c r="Q71" s="662"/>
      <c r="R71" s="662"/>
      <c r="S71" s="662"/>
      <c r="T71" s="662"/>
      <c r="U71" s="662"/>
      <c r="V71" s="662"/>
      <c r="W71" s="663"/>
      <c r="X71" s="650"/>
      <c r="Y71" s="651"/>
      <c r="Z71" s="656"/>
      <c r="AA71" s="656"/>
      <c r="AB71" s="658"/>
    </row>
    <row r="72" spans="2:28" ht="23.1" customHeight="1" x14ac:dyDescent="0.2">
      <c r="B72" s="667"/>
      <c r="C72" s="668"/>
      <c r="D72" s="668"/>
      <c r="E72" s="668"/>
      <c r="F72" s="668"/>
      <c r="G72" s="668"/>
      <c r="H72" s="668"/>
      <c r="I72" s="669"/>
      <c r="J72" s="676"/>
      <c r="K72" s="676"/>
      <c r="L72" s="676"/>
      <c r="M72" s="676"/>
      <c r="N72" s="677"/>
      <c r="O72" s="661"/>
      <c r="P72" s="662"/>
      <c r="Q72" s="662"/>
      <c r="R72" s="662"/>
      <c r="S72" s="662"/>
      <c r="T72" s="662"/>
      <c r="U72" s="662"/>
      <c r="V72" s="662"/>
      <c r="W72" s="663"/>
      <c r="X72" s="650"/>
      <c r="Y72" s="651"/>
      <c r="Z72" s="657"/>
      <c r="AA72" s="657"/>
      <c r="AB72" s="659"/>
    </row>
    <row r="73" spans="2:28" ht="23.1" customHeight="1" x14ac:dyDescent="0.2">
      <c r="B73" s="667"/>
      <c r="C73" s="668"/>
      <c r="D73" s="668"/>
      <c r="E73" s="668"/>
      <c r="F73" s="668"/>
      <c r="G73" s="668"/>
      <c r="H73" s="668"/>
      <c r="I73" s="669"/>
      <c r="J73" s="676"/>
      <c r="K73" s="676"/>
      <c r="L73" s="676"/>
      <c r="M73" s="676"/>
      <c r="N73" s="677"/>
      <c r="O73" s="661"/>
      <c r="P73" s="662"/>
      <c r="Q73" s="662"/>
      <c r="R73" s="662"/>
      <c r="S73" s="662"/>
      <c r="T73" s="662"/>
      <c r="U73" s="662"/>
      <c r="V73" s="662"/>
      <c r="W73" s="663"/>
      <c r="X73" s="650"/>
      <c r="Y73" s="651"/>
      <c r="Z73" s="656"/>
      <c r="AA73" s="656"/>
      <c r="AB73" s="658"/>
    </row>
    <row r="74" spans="2:28" ht="23.1" customHeight="1" x14ac:dyDescent="0.2">
      <c r="B74" s="667"/>
      <c r="C74" s="668"/>
      <c r="D74" s="668"/>
      <c r="E74" s="668"/>
      <c r="F74" s="668"/>
      <c r="G74" s="668"/>
      <c r="H74" s="668"/>
      <c r="I74" s="669"/>
      <c r="J74" s="676"/>
      <c r="K74" s="676"/>
      <c r="L74" s="676"/>
      <c r="M74" s="676"/>
      <c r="N74" s="677"/>
      <c r="O74" s="661"/>
      <c r="P74" s="662"/>
      <c r="Q74" s="662"/>
      <c r="R74" s="662"/>
      <c r="S74" s="662"/>
      <c r="T74" s="662"/>
      <c r="U74" s="662"/>
      <c r="V74" s="662"/>
      <c r="W74" s="663"/>
      <c r="X74" s="650"/>
      <c r="Y74" s="651"/>
      <c r="Z74" s="657"/>
      <c r="AA74" s="657"/>
      <c r="AB74" s="659"/>
    </row>
    <row r="75" spans="2:28" ht="23.1" customHeight="1" x14ac:dyDescent="0.2">
      <c r="B75" s="667"/>
      <c r="C75" s="668"/>
      <c r="D75" s="668"/>
      <c r="E75" s="668"/>
      <c r="F75" s="668"/>
      <c r="G75" s="668"/>
      <c r="H75" s="668"/>
      <c r="I75" s="669"/>
      <c r="J75" s="676"/>
      <c r="K75" s="676"/>
      <c r="L75" s="676"/>
      <c r="M75" s="676"/>
      <c r="N75" s="677"/>
      <c r="O75" s="661"/>
      <c r="P75" s="662"/>
      <c r="Q75" s="662"/>
      <c r="R75" s="662"/>
      <c r="S75" s="662"/>
      <c r="T75" s="662"/>
      <c r="U75" s="662"/>
      <c r="V75" s="662"/>
      <c r="W75" s="663"/>
      <c r="X75" s="650"/>
      <c r="Y75" s="651"/>
      <c r="Z75" s="656"/>
      <c r="AA75" s="656"/>
      <c r="AB75" s="658"/>
    </row>
    <row r="76" spans="2:28" ht="23.1" customHeight="1" x14ac:dyDescent="0.2">
      <c r="B76" s="667"/>
      <c r="C76" s="668"/>
      <c r="D76" s="668"/>
      <c r="E76" s="668"/>
      <c r="F76" s="668"/>
      <c r="G76" s="668"/>
      <c r="H76" s="668"/>
      <c r="I76" s="669"/>
      <c r="J76" s="676"/>
      <c r="K76" s="676"/>
      <c r="L76" s="676"/>
      <c r="M76" s="676"/>
      <c r="N76" s="677"/>
      <c r="O76" s="661"/>
      <c r="P76" s="662"/>
      <c r="Q76" s="662"/>
      <c r="R76" s="662"/>
      <c r="S76" s="662"/>
      <c r="T76" s="662"/>
      <c r="U76" s="662"/>
      <c r="V76" s="662"/>
      <c r="W76" s="663"/>
      <c r="X76" s="650"/>
      <c r="Y76" s="651"/>
      <c r="Z76" s="657"/>
      <c r="AA76" s="657"/>
      <c r="AB76" s="659"/>
    </row>
    <row r="77" spans="2:28" ht="23.1" customHeight="1" x14ac:dyDescent="0.2">
      <c r="B77" s="667"/>
      <c r="C77" s="668"/>
      <c r="D77" s="668"/>
      <c r="E77" s="668"/>
      <c r="F77" s="668"/>
      <c r="G77" s="668"/>
      <c r="H77" s="668"/>
      <c r="I77" s="669"/>
      <c r="J77" s="676"/>
      <c r="K77" s="676"/>
      <c r="L77" s="676"/>
      <c r="M77" s="676"/>
      <c r="N77" s="677"/>
      <c r="O77" s="661"/>
      <c r="P77" s="662"/>
      <c r="Q77" s="662"/>
      <c r="R77" s="662"/>
      <c r="S77" s="662"/>
      <c r="T77" s="662"/>
      <c r="U77" s="662"/>
      <c r="V77" s="662"/>
      <c r="W77" s="663"/>
      <c r="X77" s="650"/>
      <c r="Y77" s="651"/>
      <c r="Z77" s="656"/>
      <c r="AA77" s="656"/>
      <c r="AB77" s="658"/>
    </row>
    <row r="78" spans="2:28" ht="23.1" customHeight="1" x14ac:dyDescent="0.2">
      <c r="B78" s="667"/>
      <c r="C78" s="668"/>
      <c r="D78" s="668"/>
      <c r="E78" s="668"/>
      <c r="F78" s="668"/>
      <c r="G78" s="668"/>
      <c r="H78" s="668"/>
      <c r="I78" s="669"/>
      <c r="J78" s="676"/>
      <c r="K78" s="676"/>
      <c r="L78" s="676"/>
      <c r="M78" s="676"/>
      <c r="N78" s="677"/>
      <c r="O78" s="661"/>
      <c r="P78" s="662"/>
      <c r="Q78" s="662"/>
      <c r="R78" s="662"/>
      <c r="S78" s="662"/>
      <c r="T78" s="662"/>
      <c r="U78" s="662"/>
      <c r="V78" s="662"/>
      <c r="W78" s="663"/>
      <c r="X78" s="650"/>
      <c r="Y78" s="651"/>
      <c r="Z78" s="657"/>
      <c r="AA78" s="657"/>
      <c r="AB78" s="659"/>
    </row>
    <row r="79" spans="2:28" ht="23.1" customHeight="1" x14ac:dyDescent="0.2">
      <c r="B79" s="667"/>
      <c r="C79" s="668"/>
      <c r="D79" s="668"/>
      <c r="E79" s="668"/>
      <c r="F79" s="668"/>
      <c r="G79" s="668"/>
      <c r="H79" s="668"/>
      <c r="I79" s="669"/>
      <c r="J79" s="676"/>
      <c r="K79" s="676"/>
      <c r="L79" s="676"/>
      <c r="M79" s="676"/>
      <c r="N79" s="677"/>
      <c r="O79" s="661"/>
      <c r="P79" s="662"/>
      <c r="Q79" s="662"/>
      <c r="R79" s="662"/>
      <c r="S79" s="662"/>
      <c r="T79" s="662"/>
      <c r="U79" s="662"/>
      <c r="V79" s="662"/>
      <c r="W79" s="663"/>
      <c r="X79" s="650"/>
      <c r="Y79" s="651"/>
      <c r="Z79" s="656"/>
      <c r="AA79" s="656"/>
      <c r="AB79" s="658"/>
    </row>
    <row r="80" spans="2:28" ht="23.1" customHeight="1" x14ac:dyDescent="0.2">
      <c r="B80" s="670"/>
      <c r="C80" s="671"/>
      <c r="D80" s="671"/>
      <c r="E80" s="671"/>
      <c r="F80" s="671"/>
      <c r="G80" s="671"/>
      <c r="H80" s="671"/>
      <c r="I80" s="672"/>
      <c r="J80" s="676"/>
      <c r="K80" s="676"/>
      <c r="L80" s="676"/>
      <c r="M80" s="676"/>
      <c r="N80" s="677"/>
      <c r="O80" s="661"/>
      <c r="P80" s="662"/>
      <c r="Q80" s="662"/>
      <c r="R80" s="662"/>
      <c r="S80" s="662"/>
      <c r="T80" s="662"/>
      <c r="U80" s="662"/>
      <c r="V80" s="662"/>
      <c r="W80" s="663"/>
      <c r="X80" s="650"/>
      <c r="Y80" s="651"/>
      <c r="Z80" s="657"/>
      <c r="AA80" s="657"/>
      <c r="AB80" s="659"/>
    </row>
    <row r="81" spans="2:28" ht="23.1" customHeight="1" thickBot="1" x14ac:dyDescent="0.25">
      <c r="B81" s="673"/>
      <c r="C81" s="674"/>
      <c r="D81" s="674"/>
      <c r="E81" s="674"/>
      <c r="F81" s="674"/>
      <c r="G81" s="674"/>
      <c r="H81" s="674"/>
      <c r="I81" s="675"/>
      <c r="J81" s="654"/>
      <c r="K81" s="654"/>
      <c r="L81" s="654"/>
      <c r="M81" s="654"/>
      <c r="N81" s="655"/>
      <c r="O81" s="664"/>
      <c r="P81" s="665"/>
      <c r="Q81" s="665"/>
      <c r="R81" s="665"/>
      <c r="S81" s="665"/>
      <c r="T81" s="665"/>
      <c r="U81" s="665"/>
      <c r="V81" s="665"/>
      <c r="W81" s="666"/>
      <c r="X81" s="652"/>
      <c r="Y81" s="653"/>
      <c r="Z81" s="660"/>
      <c r="AA81" s="660"/>
      <c r="AB81" s="297"/>
    </row>
  </sheetData>
  <mergeCells count="213">
    <mergeCell ref="L19:O19"/>
    <mergeCell ref="L20:O20"/>
    <mergeCell ref="O70:W70"/>
    <mergeCell ref="X70:Y70"/>
    <mergeCell ref="G21:K21"/>
    <mergeCell ref="B21:F21"/>
    <mergeCell ref="C46:H47"/>
    <mergeCell ref="B44:B45"/>
    <mergeCell ref="C44:H45"/>
    <mergeCell ref="B36:B37"/>
    <mergeCell ref="C36:H37"/>
    <mergeCell ref="B34:B35"/>
    <mergeCell ref="C34:H35"/>
    <mergeCell ref="C42:H43"/>
    <mergeCell ref="O66:W66"/>
    <mergeCell ref="AA46:AA47"/>
    <mergeCell ref="AB50:AB51"/>
    <mergeCell ref="B62:B63"/>
    <mergeCell ref="C62:H63"/>
    <mergeCell ref="AA62:AA63"/>
    <mergeCell ref="AB62:AB63"/>
    <mergeCell ref="AA48:AA49"/>
    <mergeCell ref="AB48:AB49"/>
    <mergeCell ref="B48:B49"/>
    <mergeCell ref="AA58:AA59"/>
    <mergeCell ref="AB58:AB59"/>
    <mergeCell ref="AB46:AB47"/>
    <mergeCell ref="AA56:AA57"/>
    <mergeCell ref="AB56:AB57"/>
    <mergeCell ref="B58:B59"/>
    <mergeCell ref="C58:H59"/>
    <mergeCell ref="B50:B51"/>
    <mergeCell ref="C50:H51"/>
    <mergeCell ref="C48:H49"/>
    <mergeCell ref="B46:B47"/>
    <mergeCell ref="Z67:AA68"/>
    <mergeCell ref="Z71:AA72"/>
    <mergeCell ref="Z73:AA74"/>
    <mergeCell ref="J71:N71"/>
    <mergeCell ref="O71:W71"/>
    <mergeCell ref="X71:Y71"/>
    <mergeCell ref="B72:I72"/>
    <mergeCell ref="J72:N72"/>
    <mergeCell ref="O72:W72"/>
    <mergeCell ref="X72:Y72"/>
    <mergeCell ref="B67:I67"/>
    <mergeCell ref="J67:N67"/>
    <mergeCell ref="O67:W67"/>
    <mergeCell ref="X67:Y67"/>
    <mergeCell ref="B68:I68"/>
    <mergeCell ref="J68:N68"/>
    <mergeCell ref="O68:W68"/>
    <mergeCell ref="X68:Y68"/>
    <mergeCell ref="B69:I69"/>
    <mergeCell ref="B70:I70"/>
    <mergeCell ref="J69:N69"/>
    <mergeCell ref="O69:W69"/>
    <mergeCell ref="X69:Y69"/>
    <mergeCell ref="J70:N70"/>
    <mergeCell ref="Z75:AA76"/>
    <mergeCell ref="AB67:AB68"/>
    <mergeCell ref="AB71:AB72"/>
    <mergeCell ref="AB73:AB74"/>
    <mergeCell ref="AB75:AB76"/>
    <mergeCell ref="Z69:AA70"/>
    <mergeCell ref="AB69:AB70"/>
    <mergeCell ref="B75:I75"/>
    <mergeCell ref="J75:N75"/>
    <mergeCell ref="O75:W75"/>
    <mergeCell ref="X75:Y75"/>
    <mergeCell ref="B76:I76"/>
    <mergeCell ref="J76:N76"/>
    <mergeCell ref="O76:W76"/>
    <mergeCell ref="X76:Y76"/>
    <mergeCell ref="B73:I73"/>
    <mergeCell ref="J73:N73"/>
    <mergeCell ref="O73:W73"/>
    <mergeCell ref="X73:Y73"/>
    <mergeCell ref="B74:I74"/>
    <mergeCell ref="J74:N74"/>
    <mergeCell ref="O74:W74"/>
    <mergeCell ref="X74:Y74"/>
    <mergeCell ref="B71:I71"/>
    <mergeCell ref="B2:E5"/>
    <mergeCell ref="AA2:AB2"/>
    <mergeCell ref="AA3:AB3"/>
    <mergeCell ref="AA4:AB4"/>
    <mergeCell ref="AA5:AB5"/>
    <mergeCell ref="F2:Z2"/>
    <mergeCell ref="F3:Z3"/>
    <mergeCell ref="F4:Z4"/>
    <mergeCell ref="F5:Z5"/>
    <mergeCell ref="B6:F6"/>
    <mergeCell ref="B13:U14"/>
    <mergeCell ref="S7:U7"/>
    <mergeCell ref="B15:K15"/>
    <mergeCell ref="L15:U15"/>
    <mergeCell ref="B23:B25"/>
    <mergeCell ref="B10:F10"/>
    <mergeCell ref="B12:U12"/>
    <mergeCell ref="P16:U16"/>
    <mergeCell ref="L16:O16"/>
    <mergeCell ref="B20:F20"/>
    <mergeCell ref="B19:F19"/>
    <mergeCell ref="B18:F18"/>
    <mergeCell ref="B17:F17"/>
    <mergeCell ref="P17:U17"/>
    <mergeCell ref="P18:U18"/>
    <mergeCell ref="P19:U19"/>
    <mergeCell ref="P20:U20"/>
    <mergeCell ref="P21:U21"/>
    <mergeCell ref="L21:O21"/>
    <mergeCell ref="G17:K17"/>
    <mergeCell ref="G18:K18"/>
    <mergeCell ref="G19:K19"/>
    <mergeCell ref="G20:K20"/>
    <mergeCell ref="Z7:AB7"/>
    <mergeCell ref="B8:AB8"/>
    <mergeCell ref="B9:F9"/>
    <mergeCell ref="G9:AB9"/>
    <mergeCell ref="G10:AB10"/>
    <mergeCell ref="B16:F16"/>
    <mergeCell ref="G16:K16"/>
    <mergeCell ref="AB30:AB31"/>
    <mergeCell ref="AA32:AA33"/>
    <mergeCell ref="AB32:AB33"/>
    <mergeCell ref="AB26:AB27"/>
    <mergeCell ref="AA28:AA29"/>
    <mergeCell ref="AA30:AA31"/>
    <mergeCell ref="AA23:AA25"/>
    <mergeCell ref="J23:X24"/>
    <mergeCell ref="AB28:AB29"/>
    <mergeCell ref="AB23:AB25"/>
    <mergeCell ref="B30:B31"/>
    <mergeCell ref="C30:H31"/>
    <mergeCell ref="B26:B27"/>
    <mergeCell ref="C23:H25"/>
    <mergeCell ref="I23:I25"/>
    <mergeCell ref="L17:O17"/>
    <mergeCell ref="L18:O18"/>
    <mergeCell ref="Z66:AA66"/>
    <mergeCell ref="O65:Y65"/>
    <mergeCell ref="Z65:AB65"/>
    <mergeCell ref="X66:Y66"/>
    <mergeCell ref="Z23:Z25"/>
    <mergeCell ref="Y23:Y25"/>
    <mergeCell ref="AA26:AA27"/>
    <mergeCell ref="B66:I66"/>
    <mergeCell ref="J66:N66"/>
    <mergeCell ref="B65:N65"/>
    <mergeCell ref="B54:B55"/>
    <mergeCell ref="C54:H55"/>
    <mergeCell ref="AA54:AA55"/>
    <mergeCell ref="AB54:AB55"/>
    <mergeCell ref="B60:B61"/>
    <mergeCell ref="C60:H61"/>
    <mergeCell ref="AA60:AA61"/>
    <mergeCell ref="AB60:AB61"/>
    <mergeCell ref="B56:B57"/>
    <mergeCell ref="C56:H57"/>
    <mergeCell ref="AA36:AA37"/>
    <mergeCell ref="AA42:AA43"/>
    <mergeCell ref="AB42:AB43"/>
    <mergeCell ref="AA50:AA51"/>
    <mergeCell ref="AD26:AD27"/>
    <mergeCell ref="B28:B29"/>
    <mergeCell ref="C28:H29"/>
    <mergeCell ref="C26:H27"/>
    <mergeCell ref="B32:B33"/>
    <mergeCell ref="C32:H33"/>
    <mergeCell ref="AB34:AB35"/>
    <mergeCell ref="B52:B53"/>
    <mergeCell ref="C52:H53"/>
    <mergeCell ref="AA52:AA53"/>
    <mergeCell ref="AB52:AB53"/>
    <mergeCell ref="AA34:AA35"/>
    <mergeCell ref="AB36:AB37"/>
    <mergeCell ref="B38:B39"/>
    <mergeCell ref="C38:H39"/>
    <mergeCell ref="AA38:AA39"/>
    <mergeCell ref="AB38:AB39"/>
    <mergeCell ref="AA44:AA45"/>
    <mergeCell ref="AB44:AB45"/>
    <mergeCell ref="B40:B41"/>
    <mergeCell ref="C40:H41"/>
    <mergeCell ref="AA40:AA41"/>
    <mergeCell ref="AB40:AB41"/>
    <mergeCell ref="B42:B43"/>
    <mergeCell ref="B77:I77"/>
    <mergeCell ref="B78:I78"/>
    <mergeCell ref="B79:I79"/>
    <mergeCell ref="B80:I80"/>
    <mergeCell ref="B81:I81"/>
    <mergeCell ref="J80:N80"/>
    <mergeCell ref="J79:N79"/>
    <mergeCell ref="J78:N78"/>
    <mergeCell ref="J77:N77"/>
    <mergeCell ref="X77:Y77"/>
    <mergeCell ref="X78:Y78"/>
    <mergeCell ref="X79:Y79"/>
    <mergeCell ref="X80:Y80"/>
    <mergeCell ref="X81:Y81"/>
    <mergeCell ref="J81:N81"/>
    <mergeCell ref="Z77:AA78"/>
    <mergeCell ref="AB77:AB78"/>
    <mergeCell ref="Z79:AA80"/>
    <mergeCell ref="AB79:AB80"/>
    <mergeCell ref="Z81:AA81"/>
    <mergeCell ref="O77:W77"/>
    <mergeCell ref="O78:W78"/>
    <mergeCell ref="O79:W79"/>
    <mergeCell ref="O80:W80"/>
    <mergeCell ref="O81:W81"/>
  </mergeCells>
  <phoneticPr fontId="5" type="noConversion"/>
  <conditionalFormatting sqref="AD26:AD27">
    <cfRule type="containsText" dxfId="840" priority="266" stopIfTrue="1" operator="containsText" text="riesgo extrema">
      <formula>NOT(ISERROR(SEARCH("riesgo extrema",AD26)))</formula>
    </cfRule>
    <cfRule type="containsText" dxfId="839" priority="267" stopIfTrue="1" operator="containsText" text="riesgo extrema">
      <formula>NOT(ISERROR(SEARCH("riesgo extrema",AD26)))</formula>
    </cfRule>
    <cfRule type="containsText" dxfId="838" priority="268" stopIfTrue="1" operator="containsText" text="riesgo moderada">
      <formula>NOT(ISERROR(SEARCH("riesgo moderada",AD26)))</formula>
    </cfRule>
    <cfRule type="containsText" dxfId="837" priority="269" stopIfTrue="1" operator="containsText" text="Riesgo alta">
      <formula>NOT(ISERROR(SEARCH("Riesgo alta",AD26)))</formula>
    </cfRule>
    <cfRule type="containsText" dxfId="836" priority="270" stopIfTrue="1" operator="containsText" text="Riesgo baja">
      <formula>NOT(ISERROR(SEARCH("Riesgo baja",AD26)))</formula>
    </cfRule>
  </conditionalFormatting>
  <conditionalFormatting sqref="AE17">
    <cfRule type="colorScale" priority="240">
      <colorScale>
        <cfvo type="min"/>
        <cfvo type="percentile" val="50"/>
        <cfvo type="max"/>
        <color rgb="FFF8696B"/>
        <color rgb="FFFFEB84"/>
        <color rgb="FF63BE7B"/>
      </colorScale>
    </cfRule>
  </conditionalFormatting>
  <conditionalFormatting sqref="AB26 AB28 AB30 AB32 AB34 AB36 AB38 AB40 AB42 AB44 AB46 AB48 AB50 AB52 AB54 AB56 AB58 AB60 AB62">
    <cfRule type="containsText" dxfId="835" priority="92" stopIfTrue="1" operator="containsText" text="Riesgo Alto">
      <formula>NOT(ISERROR(SEARCH("Riesgo Alto",AB26)))</formula>
    </cfRule>
    <cfRule type="containsText" dxfId="834" priority="93" stopIfTrue="1" operator="containsText" text="Riesgo Moderado">
      <formula>NOT(ISERROR(SEARCH("Riesgo Moderado",AB26)))</formula>
    </cfRule>
    <cfRule type="containsText" dxfId="833" priority="94" stopIfTrue="1" operator="containsText" text="Riesgo Bajo">
      <formula>NOT(ISERROR(SEARCH("Riesgo Bajo",AB26)))</formula>
    </cfRule>
    <cfRule type="containsText" dxfId="832" priority="95" stopIfTrue="1" operator="containsText" text="Riesgo Alto">
      <formula>NOT(ISERROR(SEARCH("Riesgo Alto",AB26)))</formula>
    </cfRule>
    <cfRule type="containsText" dxfId="831" priority="96" stopIfTrue="1" operator="containsText" text="Riesgo Extremo">
      <formula>NOT(ISERROR(SEARCH("Riesgo Extremo",AB26)))</formula>
    </cfRule>
  </conditionalFormatting>
  <conditionalFormatting sqref="AB26 AB28 AB30 AB32 AB34 AB36 AB38 AB40 AB42 AB44 AB46 AB48 AB50 AB52 AB54 AB56 AB58 AB60 AB62">
    <cfRule type="containsText" dxfId="830" priority="91" stopIfTrue="1" operator="containsText" text="Riesgo Extremo">
      <formula>NOT(ISERROR(SEARCH("Riesgo Extremo",AB26)))</formula>
    </cfRule>
  </conditionalFormatting>
  <dataValidations count="2">
    <dataValidation type="list" allowBlank="1" showInputMessage="1" showErrorMessage="1" sqref="J62:X62 J28:X28 J30:X30 J32:X32 J34:X34 J36:X36 K26:X26 J60:X60 J52:X52 J54:X54 J56:X56 J58:X58 M50:X50 J48:X48 J46:X46 J44:X44 J42:X42 J38:X38 J40:X40">
      <formula1>$B$17:$B$21</formula1>
    </dataValidation>
    <dataValidation type="list" allowBlank="1" showInputMessage="1" showErrorMessage="1" sqref="J27:X27 J29:X29 J31:X31 J33:X33 J35:X35 J37:X37 J61:X61 J63:X63 J53:X53 J55:X55 J57:X57 J59:X59 M51:X51 J49:X49 J47:X47 J45:X45 J43:X43 J39:X39 J41:X41">
      <formula1>$L$17:$L$21</formula1>
    </dataValidation>
  </dataValidations>
  <printOptions horizontalCentered="1" verticalCentered="1"/>
  <pageMargins left="0.17" right="0" top="0" bottom="0" header="0" footer="0"/>
  <pageSetup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B2:L36"/>
  <sheetViews>
    <sheetView showGridLines="0" topLeftCell="A4" zoomScale="50" zoomScaleNormal="50" workbookViewId="0">
      <selection activeCell="F25" sqref="F25"/>
    </sheetView>
  </sheetViews>
  <sheetFormatPr baseColWidth="10" defaultRowHeight="12.75" x14ac:dyDescent="0.2"/>
  <cols>
    <col min="1" max="1" width="6.7109375" customWidth="1"/>
    <col min="2" max="2" width="34.7109375" customWidth="1"/>
    <col min="3" max="3" width="8.5703125" customWidth="1"/>
    <col min="4" max="8" width="45.85546875" customWidth="1"/>
  </cols>
  <sheetData>
    <row r="2" spans="2:12" x14ac:dyDescent="0.2">
      <c r="D2" s="1"/>
      <c r="E2" s="1"/>
      <c r="F2" s="1"/>
      <c r="G2" s="1"/>
      <c r="H2" s="1"/>
    </row>
    <row r="3" spans="2:12" x14ac:dyDescent="0.2">
      <c r="D3" s="1"/>
      <c r="E3" s="1"/>
      <c r="F3" s="1"/>
      <c r="G3" s="1"/>
      <c r="H3" s="1"/>
    </row>
    <row r="4" spans="2:12" x14ac:dyDescent="0.2">
      <c r="D4" s="1"/>
      <c r="E4" s="1"/>
      <c r="F4" s="1"/>
      <c r="G4" s="1"/>
      <c r="H4" s="1"/>
    </row>
    <row r="5" spans="2:12" ht="24.75" customHeight="1" x14ac:dyDescent="0.3">
      <c r="B5" s="820"/>
      <c r="C5" s="820"/>
      <c r="D5" s="819" t="s">
        <v>96</v>
      </c>
      <c r="E5" s="819"/>
      <c r="F5" s="819"/>
      <c r="G5" s="819"/>
      <c r="H5" s="57" t="s">
        <v>308</v>
      </c>
    </row>
    <row r="6" spans="2:12" ht="24.75" customHeight="1" x14ac:dyDescent="0.3">
      <c r="B6" s="820"/>
      <c r="C6" s="820"/>
      <c r="D6" s="819" t="s">
        <v>76</v>
      </c>
      <c r="E6" s="819"/>
      <c r="F6" s="819"/>
      <c r="G6" s="819"/>
      <c r="H6" s="57" t="s">
        <v>309</v>
      </c>
    </row>
    <row r="7" spans="2:12" ht="24.75" customHeight="1" x14ac:dyDescent="0.3">
      <c r="B7" s="820"/>
      <c r="C7" s="820"/>
      <c r="D7" s="819" t="s">
        <v>77</v>
      </c>
      <c r="E7" s="819"/>
      <c r="F7" s="819"/>
      <c r="G7" s="819"/>
      <c r="H7" s="61" t="s">
        <v>301</v>
      </c>
    </row>
    <row r="8" spans="2:12" ht="24.75" customHeight="1" x14ac:dyDescent="0.3">
      <c r="B8" s="820"/>
      <c r="C8" s="820"/>
      <c r="D8" s="819" t="s">
        <v>128</v>
      </c>
      <c r="E8" s="819"/>
      <c r="F8" s="819"/>
      <c r="G8" s="819"/>
      <c r="H8" s="270" t="s">
        <v>78</v>
      </c>
    </row>
    <row r="9" spans="2:12" ht="14.25" customHeight="1" thickBot="1" x14ac:dyDescent="0.25">
      <c r="B9" s="31"/>
      <c r="C9" s="32"/>
      <c r="D9" s="33"/>
      <c r="E9" s="33"/>
      <c r="F9" s="33"/>
      <c r="G9" s="33"/>
      <c r="H9" s="33"/>
    </row>
    <row r="10" spans="2:12" ht="34.5" customHeight="1" thickBot="1" x14ac:dyDescent="0.25">
      <c r="B10" s="827" t="s">
        <v>2</v>
      </c>
      <c r="C10" s="828"/>
      <c r="D10" s="823" t="s">
        <v>3</v>
      </c>
      <c r="E10" s="824"/>
      <c r="F10" s="824"/>
      <c r="G10" s="824"/>
      <c r="H10" s="825"/>
    </row>
    <row r="11" spans="2:12" ht="26.25" thickBot="1" x14ac:dyDescent="0.25">
      <c r="B11" s="829"/>
      <c r="C11" s="830"/>
      <c r="D11" s="34" t="s">
        <v>59</v>
      </c>
      <c r="E11" s="34" t="s">
        <v>67</v>
      </c>
      <c r="F11" s="6" t="s">
        <v>68</v>
      </c>
      <c r="G11" s="34" t="s">
        <v>69</v>
      </c>
      <c r="H11" s="34" t="s">
        <v>70</v>
      </c>
      <c r="K11" s="90" t="s">
        <v>30</v>
      </c>
      <c r="L11" s="91" t="s">
        <v>151</v>
      </c>
    </row>
    <row r="12" spans="2:12" ht="20.25" customHeight="1" x14ac:dyDescent="0.2">
      <c r="B12" s="813" t="s">
        <v>56</v>
      </c>
      <c r="C12" s="813">
        <v>1</v>
      </c>
      <c r="D12" s="41">
        <v>1</v>
      </c>
      <c r="E12" s="41">
        <v>6</v>
      </c>
      <c r="F12" s="50">
        <v>7</v>
      </c>
      <c r="G12" s="42">
        <v>11</v>
      </c>
      <c r="H12" s="42">
        <v>13</v>
      </c>
      <c r="K12" s="821" t="s">
        <v>152</v>
      </c>
      <c r="L12" s="88" t="s">
        <v>186</v>
      </c>
    </row>
    <row r="13" spans="2:12" ht="51.75" customHeight="1" x14ac:dyDescent="0.2">
      <c r="B13" s="814"/>
      <c r="C13" s="814"/>
      <c r="D13" s="43" t="s">
        <v>252</v>
      </c>
      <c r="E13" s="43" t="s">
        <v>253</v>
      </c>
      <c r="F13" s="51" t="s">
        <v>257</v>
      </c>
      <c r="G13" s="37" t="s">
        <v>261</v>
      </c>
      <c r="H13" s="37" t="s">
        <v>262</v>
      </c>
      <c r="K13" s="822"/>
      <c r="L13" s="92" t="s">
        <v>187</v>
      </c>
    </row>
    <row r="14" spans="2:12" ht="20.25" customHeight="1" x14ac:dyDescent="0.2">
      <c r="B14" s="814"/>
      <c r="C14" s="814"/>
      <c r="D14" s="35" t="s">
        <v>28</v>
      </c>
      <c r="E14" s="35" t="s">
        <v>28</v>
      </c>
      <c r="F14" s="52"/>
      <c r="G14" s="36" t="s">
        <v>39</v>
      </c>
      <c r="H14" s="36" t="s">
        <v>39</v>
      </c>
      <c r="K14" s="822"/>
      <c r="L14" s="92" t="s">
        <v>188</v>
      </c>
    </row>
    <row r="15" spans="2:12" ht="20.25" customHeight="1" x14ac:dyDescent="0.2">
      <c r="B15" s="814"/>
      <c r="C15" s="814"/>
      <c r="D15" s="44"/>
      <c r="E15" s="44"/>
      <c r="F15" s="52" t="s">
        <v>39</v>
      </c>
      <c r="G15" s="36" t="s">
        <v>27</v>
      </c>
      <c r="H15" s="36" t="s">
        <v>27</v>
      </c>
      <c r="K15" s="822"/>
      <c r="L15" s="92" t="s">
        <v>189</v>
      </c>
    </row>
    <row r="16" spans="2:12" ht="38.25" customHeight="1" thickBot="1" x14ac:dyDescent="0.25">
      <c r="B16" s="815"/>
      <c r="C16" s="815"/>
      <c r="D16" s="45"/>
      <c r="E16" s="45"/>
      <c r="F16" s="53"/>
      <c r="G16" s="46" t="s">
        <v>60</v>
      </c>
      <c r="H16" s="46" t="s">
        <v>60</v>
      </c>
      <c r="K16" s="822"/>
      <c r="L16" s="92" t="s">
        <v>190</v>
      </c>
    </row>
    <row r="17" spans="2:12" ht="20.25" customHeight="1" x14ac:dyDescent="0.2">
      <c r="B17" s="813" t="s">
        <v>57</v>
      </c>
      <c r="C17" s="813">
        <v>2</v>
      </c>
      <c r="D17" s="41">
        <v>2</v>
      </c>
      <c r="E17" s="41">
        <v>12</v>
      </c>
      <c r="F17" s="50">
        <v>14</v>
      </c>
      <c r="G17" s="42">
        <v>22</v>
      </c>
      <c r="H17" s="47">
        <v>26</v>
      </c>
      <c r="K17" s="816" t="s">
        <v>214</v>
      </c>
      <c r="L17" s="63" t="s">
        <v>191</v>
      </c>
    </row>
    <row r="18" spans="2:12" ht="35.25" customHeight="1" x14ac:dyDescent="0.2">
      <c r="B18" s="814"/>
      <c r="C18" s="814"/>
      <c r="D18" s="43" t="s">
        <v>254</v>
      </c>
      <c r="E18" s="43" t="s">
        <v>255</v>
      </c>
      <c r="F18" s="51" t="s">
        <v>258</v>
      </c>
      <c r="G18" s="37" t="s">
        <v>263</v>
      </c>
      <c r="H18" s="39" t="s">
        <v>269</v>
      </c>
      <c r="K18" s="817"/>
      <c r="L18" s="63" t="s">
        <v>192</v>
      </c>
    </row>
    <row r="19" spans="2:12" ht="20.25" customHeight="1" x14ac:dyDescent="0.2">
      <c r="B19" s="814"/>
      <c r="C19" s="814"/>
      <c r="D19" s="35" t="s">
        <v>28</v>
      </c>
      <c r="E19" s="35" t="s">
        <v>28</v>
      </c>
      <c r="F19" s="52"/>
      <c r="G19" s="36" t="s">
        <v>39</v>
      </c>
      <c r="H19" s="48" t="s">
        <v>27</v>
      </c>
      <c r="K19" s="817"/>
      <c r="L19" s="63" t="s">
        <v>193</v>
      </c>
    </row>
    <row r="20" spans="2:12" ht="20.25" customHeight="1" x14ac:dyDescent="0.2">
      <c r="B20" s="814"/>
      <c r="C20" s="814"/>
      <c r="D20" s="44"/>
      <c r="E20" s="44"/>
      <c r="F20" s="52" t="s">
        <v>39</v>
      </c>
      <c r="G20" s="36" t="s">
        <v>27</v>
      </c>
      <c r="H20" s="48" t="s">
        <v>39</v>
      </c>
      <c r="K20" s="817"/>
      <c r="L20" s="63" t="s">
        <v>194</v>
      </c>
    </row>
    <row r="21" spans="2:12" ht="53.25" customHeight="1" thickBot="1" x14ac:dyDescent="0.25">
      <c r="B21" s="815"/>
      <c r="C21" s="815"/>
      <c r="D21" s="45"/>
      <c r="E21" s="45"/>
      <c r="F21" s="53"/>
      <c r="G21" s="46" t="s">
        <v>60</v>
      </c>
      <c r="H21" s="49" t="s">
        <v>60</v>
      </c>
      <c r="K21" s="826" t="s">
        <v>278</v>
      </c>
      <c r="L21" s="86" t="s">
        <v>195</v>
      </c>
    </row>
    <row r="22" spans="2:12" ht="20.25" customHeight="1" x14ac:dyDescent="0.2">
      <c r="B22" s="813" t="s">
        <v>124</v>
      </c>
      <c r="C22" s="813">
        <v>3</v>
      </c>
      <c r="D22" s="41">
        <v>3</v>
      </c>
      <c r="E22" s="50">
        <v>18</v>
      </c>
      <c r="F22" s="42">
        <v>21</v>
      </c>
      <c r="G22" s="47">
        <v>33</v>
      </c>
      <c r="H22" s="47">
        <v>39</v>
      </c>
      <c r="K22" s="826"/>
      <c r="L22" s="86" t="s">
        <v>196</v>
      </c>
    </row>
    <row r="23" spans="2:12" ht="33.75" customHeight="1" x14ac:dyDescent="0.2">
      <c r="B23" s="814"/>
      <c r="C23" s="814"/>
      <c r="D23" s="43" t="s">
        <v>256</v>
      </c>
      <c r="E23" s="51" t="s">
        <v>259</v>
      </c>
      <c r="F23" s="37" t="s">
        <v>264</v>
      </c>
      <c r="G23" s="39" t="s">
        <v>270</v>
      </c>
      <c r="H23" s="39" t="s">
        <v>271</v>
      </c>
      <c r="K23" s="826"/>
      <c r="L23" s="86" t="s">
        <v>197</v>
      </c>
    </row>
    <row r="24" spans="2:12" ht="20.25" customHeight="1" x14ac:dyDescent="0.2">
      <c r="B24" s="814"/>
      <c r="C24" s="814"/>
      <c r="D24" s="35" t="s">
        <v>28</v>
      </c>
      <c r="E24" s="52"/>
      <c r="F24" s="36" t="s">
        <v>39</v>
      </c>
      <c r="G24" s="48" t="s">
        <v>27</v>
      </c>
      <c r="H24" s="48" t="s">
        <v>27</v>
      </c>
      <c r="K24" s="826"/>
      <c r="L24" s="86" t="s">
        <v>198</v>
      </c>
    </row>
    <row r="25" spans="2:12" ht="20.25" customHeight="1" x14ac:dyDescent="0.2">
      <c r="B25" s="814"/>
      <c r="C25" s="814"/>
      <c r="D25" s="44"/>
      <c r="E25" s="52" t="s">
        <v>39</v>
      </c>
      <c r="F25" s="36" t="s">
        <v>27</v>
      </c>
      <c r="G25" s="48" t="s">
        <v>39</v>
      </c>
      <c r="H25" s="48" t="s">
        <v>39</v>
      </c>
      <c r="K25" s="826"/>
      <c r="L25" s="86" t="s">
        <v>199</v>
      </c>
    </row>
    <row r="26" spans="2:12" ht="56.25" customHeight="1" thickBot="1" x14ac:dyDescent="0.25">
      <c r="B26" s="815"/>
      <c r="C26" s="815"/>
      <c r="D26" s="45"/>
      <c r="E26" s="53"/>
      <c r="F26" s="46" t="s">
        <v>60</v>
      </c>
      <c r="G26" s="49" t="s">
        <v>60</v>
      </c>
      <c r="H26" s="49" t="s">
        <v>60</v>
      </c>
      <c r="K26" s="826"/>
      <c r="L26" s="86" t="s">
        <v>200</v>
      </c>
    </row>
    <row r="27" spans="2:12" ht="20.25" customHeight="1" x14ac:dyDescent="0.2">
      <c r="B27" s="813" t="s">
        <v>58</v>
      </c>
      <c r="C27" s="813">
        <v>4</v>
      </c>
      <c r="D27" s="50">
        <v>4</v>
      </c>
      <c r="E27" s="42">
        <v>24</v>
      </c>
      <c r="F27" s="42">
        <v>28</v>
      </c>
      <c r="G27" s="47">
        <v>44</v>
      </c>
      <c r="H27" s="47">
        <v>52</v>
      </c>
      <c r="K27" s="826"/>
      <c r="L27" s="86" t="s">
        <v>201</v>
      </c>
    </row>
    <row r="28" spans="2:12" ht="38.25" customHeight="1" x14ac:dyDescent="0.2">
      <c r="B28" s="814"/>
      <c r="C28" s="814"/>
      <c r="D28" s="51" t="s">
        <v>260</v>
      </c>
      <c r="E28" s="38" t="s">
        <v>265</v>
      </c>
      <c r="F28" s="38" t="s">
        <v>266</v>
      </c>
      <c r="G28" s="39" t="s">
        <v>272</v>
      </c>
      <c r="H28" s="39" t="s">
        <v>273</v>
      </c>
      <c r="K28" s="826"/>
      <c r="L28" s="86" t="s">
        <v>202</v>
      </c>
    </row>
    <row r="29" spans="2:12" ht="20.25" customHeight="1" x14ac:dyDescent="0.2">
      <c r="B29" s="814"/>
      <c r="C29" s="814"/>
      <c r="D29" s="52"/>
      <c r="E29" s="36" t="s">
        <v>39</v>
      </c>
      <c r="F29" s="36" t="s">
        <v>39</v>
      </c>
      <c r="G29" s="48" t="s">
        <v>27</v>
      </c>
      <c r="H29" s="48" t="s">
        <v>27</v>
      </c>
      <c r="K29" s="818" t="s">
        <v>277</v>
      </c>
      <c r="L29" s="87" t="s">
        <v>203</v>
      </c>
    </row>
    <row r="30" spans="2:12" ht="20.25" customHeight="1" x14ac:dyDescent="0.2">
      <c r="B30" s="814"/>
      <c r="C30" s="814"/>
      <c r="D30" s="52" t="s">
        <v>39</v>
      </c>
      <c r="E30" s="36" t="s">
        <v>27</v>
      </c>
      <c r="F30" s="36" t="s">
        <v>27</v>
      </c>
      <c r="G30" s="48" t="s">
        <v>39</v>
      </c>
      <c r="H30" s="48" t="s">
        <v>39</v>
      </c>
      <c r="K30" s="818"/>
      <c r="L30" s="87" t="s">
        <v>204</v>
      </c>
    </row>
    <row r="31" spans="2:12" ht="42.75" customHeight="1" thickBot="1" x14ac:dyDescent="0.25">
      <c r="B31" s="815"/>
      <c r="C31" s="815"/>
      <c r="D31" s="53"/>
      <c r="E31" s="46" t="s">
        <v>60</v>
      </c>
      <c r="F31" s="46" t="s">
        <v>60</v>
      </c>
      <c r="G31" s="49" t="s">
        <v>60</v>
      </c>
      <c r="H31" s="49" t="s">
        <v>60</v>
      </c>
      <c r="K31" s="818"/>
      <c r="L31" s="87" t="s">
        <v>205</v>
      </c>
    </row>
    <row r="32" spans="2:12" ht="20.25" customHeight="1" x14ac:dyDescent="0.2">
      <c r="B32" s="813" t="s">
        <v>125</v>
      </c>
      <c r="C32" s="813">
        <v>5</v>
      </c>
      <c r="D32" s="42">
        <v>5</v>
      </c>
      <c r="E32" s="42">
        <v>30</v>
      </c>
      <c r="F32" s="47">
        <v>35</v>
      </c>
      <c r="G32" s="47">
        <v>55</v>
      </c>
      <c r="H32" s="47">
        <v>65</v>
      </c>
      <c r="K32" s="818"/>
      <c r="L32" s="87" t="s">
        <v>206</v>
      </c>
    </row>
    <row r="33" spans="2:12" ht="27.75" customHeight="1" x14ac:dyDescent="0.2">
      <c r="B33" s="814"/>
      <c r="C33" s="814"/>
      <c r="D33" s="37" t="s">
        <v>267</v>
      </c>
      <c r="E33" s="37" t="s">
        <v>268</v>
      </c>
      <c r="F33" s="39" t="s">
        <v>274</v>
      </c>
      <c r="G33" s="39" t="s">
        <v>275</v>
      </c>
      <c r="H33" s="39" t="s">
        <v>276</v>
      </c>
      <c r="K33" s="818"/>
      <c r="L33" s="87" t="s">
        <v>207</v>
      </c>
    </row>
    <row r="34" spans="2:12" ht="20.25" customHeight="1" x14ac:dyDescent="0.2">
      <c r="B34" s="814"/>
      <c r="C34" s="814"/>
      <c r="D34" s="36" t="s">
        <v>39</v>
      </c>
      <c r="E34" s="36" t="s">
        <v>39</v>
      </c>
      <c r="F34" s="48" t="s">
        <v>27</v>
      </c>
      <c r="G34" s="48" t="s">
        <v>27</v>
      </c>
      <c r="H34" s="48" t="s">
        <v>27</v>
      </c>
      <c r="K34" s="818"/>
      <c r="L34" s="87" t="s">
        <v>208</v>
      </c>
    </row>
    <row r="35" spans="2:12" ht="20.25" customHeight="1" x14ac:dyDescent="0.2">
      <c r="B35" s="814"/>
      <c r="C35" s="814"/>
      <c r="D35" s="36" t="s">
        <v>27</v>
      </c>
      <c r="E35" s="36" t="s">
        <v>27</v>
      </c>
      <c r="F35" s="48" t="s">
        <v>39</v>
      </c>
      <c r="G35" s="48" t="s">
        <v>39</v>
      </c>
      <c r="H35" s="48" t="s">
        <v>39</v>
      </c>
      <c r="K35" s="818"/>
      <c r="L35" s="87" t="s">
        <v>209</v>
      </c>
    </row>
    <row r="36" spans="2:12" ht="39.75" customHeight="1" thickBot="1" x14ac:dyDescent="0.25">
      <c r="B36" s="815"/>
      <c r="C36" s="815"/>
      <c r="D36" s="46" t="s">
        <v>60</v>
      </c>
      <c r="E36" s="46" t="s">
        <v>60</v>
      </c>
      <c r="F36" s="49" t="s">
        <v>60</v>
      </c>
      <c r="G36" s="49" t="s">
        <v>60</v>
      </c>
      <c r="H36" s="49" t="s">
        <v>60</v>
      </c>
      <c r="K36" s="818"/>
      <c r="L36" s="87" t="s">
        <v>210</v>
      </c>
    </row>
  </sheetData>
  <sheetProtection password="D18F" sheet="1"/>
  <mergeCells count="21">
    <mergeCell ref="K12:K16"/>
    <mergeCell ref="B22:B26"/>
    <mergeCell ref="C27:C31"/>
    <mergeCell ref="D10:H10"/>
    <mergeCell ref="K21:K28"/>
    <mergeCell ref="B12:B16"/>
    <mergeCell ref="B27:B31"/>
    <mergeCell ref="B10:C11"/>
    <mergeCell ref="C12:C16"/>
    <mergeCell ref="C22:C26"/>
    <mergeCell ref="D6:G6"/>
    <mergeCell ref="D7:G7"/>
    <mergeCell ref="D8:G8"/>
    <mergeCell ref="B5:C8"/>
    <mergeCell ref="D5:G5"/>
    <mergeCell ref="B32:B36"/>
    <mergeCell ref="K17:K20"/>
    <mergeCell ref="B17:B21"/>
    <mergeCell ref="C17:C21"/>
    <mergeCell ref="C32:C36"/>
    <mergeCell ref="K29:K36"/>
  </mergeCells>
  <phoneticPr fontId="5" type="noConversion"/>
  <printOptions horizontalCentered="1" verticalCentered="1"/>
  <pageMargins left="0.98425196850393704" right="0" top="0" bottom="0" header="0" footer="0"/>
  <pageSetup paperSize="5" scale="5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A88"/>
  <sheetViews>
    <sheetView showGridLines="0" topLeftCell="B18" zoomScale="80" zoomScaleNormal="80" workbookViewId="0">
      <pane ySplit="6" topLeftCell="A85" activePane="bottomLeft" state="frozen"/>
      <selection activeCell="E18" sqref="E18"/>
      <selection pane="bottomLeft" activeCell="G85" sqref="G85:J85"/>
    </sheetView>
  </sheetViews>
  <sheetFormatPr baseColWidth="10" defaultRowHeight="18" x14ac:dyDescent="0.25"/>
  <cols>
    <col min="1" max="1" width="6.28515625" style="159" customWidth="1"/>
    <col min="2" max="2" width="9.140625" style="159" customWidth="1"/>
    <col min="3" max="3" width="31.85546875" style="159" customWidth="1"/>
    <col min="4" max="4" width="18.5703125" style="159" customWidth="1"/>
    <col min="5" max="5" width="17.140625" style="159" customWidth="1"/>
    <col min="6" max="6" width="31" style="159" customWidth="1"/>
    <col min="7" max="7" width="17.7109375" style="159" customWidth="1"/>
    <col min="8" max="8" width="34.42578125" style="159" customWidth="1"/>
    <col min="9" max="10" width="5.7109375" style="159" customWidth="1"/>
    <col min="11" max="15" width="31.7109375" style="159" customWidth="1"/>
    <col min="16" max="18" width="23.28515625" style="160" customWidth="1"/>
    <col min="19" max="19" width="21" style="159" hidden="1" customWidth="1"/>
    <col min="20" max="22" width="15.85546875" style="159" customWidth="1"/>
    <col min="23" max="23" width="32.7109375" style="159" customWidth="1"/>
    <col min="24" max="24" width="19.5703125" style="159" customWidth="1"/>
    <col min="25" max="25" width="27" style="159" customWidth="1"/>
    <col min="26" max="27" width="0" style="159" hidden="1" customWidth="1"/>
    <col min="28" max="16384" width="11.42578125" style="159"/>
  </cols>
  <sheetData>
    <row r="1" spans="2:25" ht="1.5" customHeight="1" x14ac:dyDescent="0.25"/>
    <row r="2" spans="2:25" ht="1.5" customHeight="1" x14ac:dyDescent="0.25">
      <c r="B2" s="161"/>
      <c r="C2" s="161"/>
      <c r="D2" s="161"/>
      <c r="E2" s="161"/>
      <c r="F2" s="161"/>
      <c r="G2" s="161"/>
      <c r="H2" s="161"/>
      <c r="I2" s="161"/>
      <c r="J2" s="161"/>
      <c r="K2" s="161"/>
      <c r="L2" s="161"/>
      <c r="M2" s="161"/>
      <c r="N2" s="161"/>
      <c r="O2" s="161"/>
      <c r="P2" s="162"/>
      <c r="Q2" s="162"/>
      <c r="R2" s="162"/>
      <c r="S2" s="161"/>
    </row>
    <row r="3" spans="2:25" ht="1.5" customHeight="1" x14ac:dyDescent="0.25">
      <c r="B3" s="161"/>
      <c r="C3" s="161"/>
      <c r="D3" s="161"/>
      <c r="E3" s="161"/>
      <c r="F3" s="161"/>
      <c r="G3" s="161"/>
      <c r="H3" s="161"/>
      <c r="I3" s="161"/>
      <c r="J3" s="161"/>
      <c r="K3" s="161"/>
      <c r="L3" s="161"/>
      <c r="M3" s="161"/>
      <c r="N3" s="161"/>
      <c r="O3" s="161"/>
      <c r="P3" s="162"/>
      <c r="Q3" s="162"/>
      <c r="R3" s="162"/>
      <c r="S3" s="161"/>
    </row>
    <row r="4" spans="2:25" ht="1.5" customHeight="1" x14ac:dyDescent="0.25">
      <c r="B4" s="161"/>
      <c r="C4" s="161"/>
      <c r="D4" s="161"/>
      <c r="E4" s="161"/>
      <c r="F4" s="161"/>
      <c r="G4" s="161"/>
      <c r="H4" s="161"/>
      <c r="I4" s="161"/>
      <c r="J4" s="161"/>
      <c r="K4" s="161"/>
      <c r="L4" s="161"/>
      <c r="M4" s="161"/>
      <c r="N4" s="161"/>
      <c r="O4" s="161"/>
      <c r="P4" s="162"/>
      <c r="Q4" s="162"/>
      <c r="R4" s="162"/>
      <c r="S4" s="161"/>
    </row>
    <row r="5" spans="2:25" ht="25.5" customHeight="1" x14ac:dyDescent="0.25">
      <c r="B5" s="878"/>
      <c r="C5" s="878"/>
      <c r="D5" s="878"/>
      <c r="E5" s="878"/>
      <c r="F5" s="878"/>
      <c r="G5" s="878"/>
      <c r="H5" s="878"/>
      <c r="I5" s="878"/>
      <c r="J5" s="878"/>
      <c r="K5" s="878"/>
      <c r="L5" s="878"/>
      <c r="M5" s="878"/>
      <c r="N5" s="878"/>
      <c r="O5" s="878"/>
      <c r="P5" s="878"/>
      <c r="Q5" s="878"/>
      <c r="R5" s="878"/>
      <c r="S5" s="878"/>
    </row>
    <row r="6" spans="2:25" ht="23.25" customHeight="1" x14ac:dyDescent="0.25">
      <c r="B6" s="885"/>
      <c r="C6" s="886"/>
      <c r="D6" s="886"/>
      <c r="E6" s="887"/>
      <c r="F6" s="948" t="s">
        <v>96</v>
      </c>
      <c r="G6" s="949"/>
      <c r="H6" s="949"/>
      <c r="I6" s="949"/>
      <c r="J6" s="949"/>
      <c r="K6" s="949"/>
      <c r="L6" s="949"/>
      <c r="M6" s="949"/>
      <c r="N6" s="949"/>
      <c r="O6" s="949"/>
      <c r="P6" s="949"/>
      <c r="Q6" s="949"/>
      <c r="R6" s="949"/>
      <c r="S6" s="949"/>
      <c r="T6" s="949"/>
      <c r="U6" s="949"/>
      <c r="V6" s="949"/>
      <c r="W6" s="950"/>
      <c r="X6" s="273" t="s">
        <v>302</v>
      </c>
      <c r="Y6" s="274" t="s">
        <v>303</v>
      </c>
    </row>
    <row r="7" spans="2:25" ht="23.25" customHeight="1" x14ac:dyDescent="0.25">
      <c r="B7" s="888"/>
      <c r="C7" s="889"/>
      <c r="D7" s="889"/>
      <c r="E7" s="890"/>
      <c r="F7" s="948" t="s">
        <v>76</v>
      </c>
      <c r="G7" s="949"/>
      <c r="H7" s="949"/>
      <c r="I7" s="949"/>
      <c r="J7" s="949"/>
      <c r="K7" s="949"/>
      <c r="L7" s="949"/>
      <c r="M7" s="949"/>
      <c r="N7" s="949"/>
      <c r="O7" s="949"/>
      <c r="P7" s="949"/>
      <c r="Q7" s="949"/>
      <c r="R7" s="949"/>
      <c r="S7" s="949"/>
      <c r="T7" s="949"/>
      <c r="U7" s="949"/>
      <c r="V7" s="949"/>
      <c r="W7" s="950"/>
      <c r="X7" s="275" t="s">
        <v>304</v>
      </c>
      <c r="Y7" s="276" t="s">
        <v>305</v>
      </c>
    </row>
    <row r="8" spans="2:25" ht="23.25" customHeight="1" x14ac:dyDescent="0.25">
      <c r="B8" s="888"/>
      <c r="C8" s="889"/>
      <c r="D8" s="889"/>
      <c r="E8" s="890"/>
      <c r="F8" s="948" t="s">
        <v>77</v>
      </c>
      <c r="G8" s="949"/>
      <c r="H8" s="949"/>
      <c r="I8" s="949"/>
      <c r="J8" s="949"/>
      <c r="K8" s="949"/>
      <c r="L8" s="949"/>
      <c r="M8" s="949"/>
      <c r="N8" s="949"/>
      <c r="O8" s="949"/>
      <c r="P8" s="949"/>
      <c r="Q8" s="949"/>
      <c r="R8" s="949"/>
      <c r="S8" s="949"/>
      <c r="T8" s="949"/>
      <c r="U8" s="949"/>
      <c r="V8" s="949"/>
      <c r="W8" s="950"/>
      <c r="X8" s="277" t="s">
        <v>306</v>
      </c>
      <c r="Y8" s="278">
        <v>41716</v>
      </c>
    </row>
    <row r="9" spans="2:25" ht="23.25" customHeight="1" x14ac:dyDescent="0.25">
      <c r="B9" s="891"/>
      <c r="C9" s="892"/>
      <c r="D9" s="892"/>
      <c r="E9" s="893"/>
      <c r="F9" s="951" t="s">
        <v>24</v>
      </c>
      <c r="G9" s="952"/>
      <c r="H9" s="952"/>
      <c r="I9" s="952"/>
      <c r="J9" s="952"/>
      <c r="K9" s="952"/>
      <c r="L9" s="952"/>
      <c r="M9" s="952"/>
      <c r="N9" s="952"/>
      <c r="O9" s="952"/>
      <c r="P9" s="952"/>
      <c r="Q9" s="952"/>
      <c r="R9" s="952"/>
      <c r="S9" s="952"/>
      <c r="T9" s="952"/>
      <c r="U9" s="952"/>
      <c r="V9" s="952"/>
      <c r="W9" s="953"/>
      <c r="X9" s="946" t="s">
        <v>307</v>
      </c>
      <c r="Y9" s="947"/>
    </row>
    <row r="10" spans="2:25" ht="17.25" customHeight="1" x14ac:dyDescent="0.25">
      <c r="B10" s="884"/>
      <c r="C10" s="884"/>
      <c r="D10" s="163"/>
      <c r="E10" s="163"/>
      <c r="F10" s="164"/>
      <c r="G10" s="164"/>
      <c r="H10" s="164"/>
      <c r="I10" s="164"/>
      <c r="J10" s="164"/>
      <c r="K10" s="164"/>
      <c r="L10" s="164"/>
      <c r="M10" s="164"/>
      <c r="S10" s="165"/>
    </row>
    <row r="11" spans="2:25" x14ac:dyDescent="0.25">
      <c r="N11" s="159" t="s">
        <v>0</v>
      </c>
      <c r="S11" s="166" t="s">
        <v>4</v>
      </c>
      <c r="T11" s="894" t="str">
        <f>'SEPG-F-040'!G7</f>
        <v>16 de Febero de 2016</v>
      </c>
      <c r="U11" s="895"/>
      <c r="V11" s="895"/>
      <c r="W11" s="896"/>
      <c r="X11" s="167"/>
    </row>
    <row r="12" spans="2:25" ht="33" customHeight="1" x14ac:dyDescent="0.25">
      <c r="B12" s="922" t="str">
        <f>'SEPG-F-040'!B8:G8</f>
        <v>PROCESO " Gestión Jurídica  "</v>
      </c>
      <c r="C12" s="923"/>
      <c r="D12" s="923"/>
      <c r="E12" s="923"/>
      <c r="F12" s="923"/>
      <c r="G12" s="923"/>
      <c r="H12" s="923"/>
      <c r="I12" s="923"/>
      <c r="J12" s="923"/>
      <c r="K12" s="923"/>
      <c r="L12" s="923"/>
      <c r="M12" s="923"/>
      <c r="N12" s="923"/>
      <c r="O12" s="923"/>
      <c r="P12" s="923"/>
      <c r="Q12" s="923"/>
      <c r="R12" s="923"/>
      <c r="S12" s="923"/>
      <c r="T12" s="923"/>
      <c r="U12" s="923"/>
      <c r="V12" s="923"/>
      <c r="W12" s="923"/>
      <c r="X12" s="923"/>
      <c r="Y12" s="924"/>
    </row>
    <row r="13" spans="2:25" ht="56.25" customHeight="1" x14ac:dyDescent="0.25">
      <c r="B13" s="881" t="s">
        <v>292</v>
      </c>
      <c r="C13" s="882"/>
      <c r="D13" s="882"/>
      <c r="E13" s="882"/>
      <c r="F13" s="883"/>
      <c r="G13" s="925" t="str">
        <f>'SEPG-F-007'!D11</f>
        <v xml:space="preserve">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 </v>
      </c>
      <c r="H13" s="926"/>
      <c r="I13" s="926"/>
      <c r="J13" s="926"/>
      <c r="K13" s="926"/>
      <c r="L13" s="926"/>
      <c r="M13" s="926"/>
      <c r="N13" s="926"/>
      <c r="O13" s="926"/>
      <c r="P13" s="926"/>
      <c r="Q13" s="926"/>
      <c r="R13" s="926"/>
      <c r="S13" s="926"/>
      <c r="T13" s="926"/>
      <c r="U13" s="926"/>
      <c r="V13" s="926"/>
      <c r="W13" s="926"/>
      <c r="X13" s="926"/>
      <c r="Y13" s="927"/>
    </row>
    <row r="14" spans="2:25" ht="15.75" customHeight="1" x14ac:dyDescent="0.25">
      <c r="B14" s="879"/>
      <c r="C14" s="879"/>
      <c r="D14" s="879"/>
      <c r="E14" s="879"/>
      <c r="F14" s="880"/>
      <c r="G14" s="928"/>
      <c r="H14" s="928"/>
      <c r="I14" s="928"/>
      <c r="J14" s="928"/>
      <c r="K14" s="928"/>
      <c r="L14" s="928"/>
      <c r="M14" s="928"/>
      <c r="N14" s="928"/>
      <c r="O14" s="928"/>
      <c r="P14" s="928"/>
      <c r="Q14" s="928"/>
      <c r="R14" s="928"/>
      <c r="S14" s="928"/>
      <c r="T14" s="928"/>
      <c r="U14" s="928"/>
      <c r="V14" s="928"/>
      <c r="W14" s="928"/>
      <c r="X14" s="928"/>
      <c r="Y14" s="928"/>
    </row>
    <row r="15" spans="2:25" ht="12.75" customHeight="1" thickBot="1" x14ac:dyDescent="0.3">
      <c r="B15" s="168"/>
      <c r="C15" s="168"/>
      <c r="D15" s="168"/>
      <c r="E15" s="168"/>
      <c r="F15" s="168"/>
      <c r="G15" s="168"/>
      <c r="H15" s="168"/>
      <c r="I15" s="168"/>
      <c r="J15" s="168"/>
      <c r="K15" s="168"/>
      <c r="L15" s="168"/>
      <c r="M15" s="168"/>
      <c r="N15" s="169"/>
      <c r="O15" s="169"/>
      <c r="P15" s="169"/>
      <c r="Q15" s="169"/>
      <c r="R15" s="169"/>
      <c r="S15" s="169"/>
    </row>
    <row r="16" spans="2:25" ht="33" customHeight="1" thickBot="1" x14ac:dyDescent="0.3">
      <c r="B16" s="938" t="s">
        <v>22</v>
      </c>
      <c r="C16" s="939"/>
      <c r="D16" s="939"/>
      <c r="E16" s="939"/>
      <c r="F16" s="939"/>
      <c r="G16" s="939"/>
      <c r="H16" s="939"/>
      <c r="I16" s="939"/>
      <c r="J16" s="939"/>
      <c r="K16" s="939"/>
      <c r="L16" s="940"/>
      <c r="M16" s="170"/>
      <c r="N16" s="170"/>
      <c r="O16" s="170"/>
      <c r="P16" s="170"/>
      <c r="Q16" s="190"/>
      <c r="R16" s="190"/>
      <c r="S16" s="170"/>
      <c r="T16" s="170"/>
      <c r="U16" s="170"/>
      <c r="V16" s="170"/>
      <c r="W16" s="170"/>
      <c r="X16" s="170"/>
      <c r="Y16" s="170"/>
    </row>
    <row r="17" spans="1:27" ht="18.75" customHeight="1" x14ac:dyDescent="0.25">
      <c r="A17" s="171"/>
      <c r="B17" s="935" t="s">
        <v>183</v>
      </c>
      <c r="C17" s="936"/>
      <c r="D17" s="936"/>
      <c r="E17" s="936"/>
      <c r="F17" s="936"/>
      <c r="G17" s="936"/>
      <c r="H17" s="936"/>
      <c r="I17" s="936"/>
      <c r="J17" s="936"/>
      <c r="K17" s="936"/>
      <c r="L17" s="937"/>
      <c r="M17" s="172"/>
      <c r="N17" s="172"/>
      <c r="O17" s="172"/>
      <c r="P17" s="172"/>
      <c r="Q17" s="172"/>
      <c r="R17" s="172"/>
      <c r="S17" s="172"/>
      <c r="T17" s="172"/>
      <c r="U17" s="172"/>
      <c r="V17" s="172"/>
      <c r="W17" s="172"/>
      <c r="X17" s="172"/>
      <c r="Y17" s="172"/>
    </row>
    <row r="18" spans="1:27" ht="114" customHeight="1" x14ac:dyDescent="0.25">
      <c r="B18" s="929" t="s">
        <v>283</v>
      </c>
      <c r="C18" s="930"/>
      <c r="D18" s="930"/>
      <c r="E18" s="930"/>
      <c r="F18" s="930"/>
      <c r="G18" s="930"/>
      <c r="H18" s="930"/>
      <c r="I18" s="930"/>
      <c r="J18" s="930"/>
      <c r="K18" s="930"/>
      <c r="L18" s="931"/>
      <c r="M18" s="173"/>
      <c r="N18" s="173"/>
      <c r="O18" s="173"/>
      <c r="P18" s="173"/>
      <c r="Q18" s="191"/>
      <c r="R18" s="191"/>
      <c r="S18" s="173"/>
      <c r="T18" s="173"/>
      <c r="U18" s="173"/>
      <c r="V18" s="173"/>
      <c r="W18" s="173"/>
      <c r="X18" s="173"/>
      <c r="Y18" s="173"/>
    </row>
    <row r="19" spans="1:27" ht="108" customHeight="1" thickBot="1" x14ac:dyDescent="0.3">
      <c r="B19" s="932"/>
      <c r="C19" s="933"/>
      <c r="D19" s="933"/>
      <c r="E19" s="933"/>
      <c r="F19" s="933"/>
      <c r="G19" s="933"/>
      <c r="H19" s="933"/>
      <c r="I19" s="933"/>
      <c r="J19" s="933"/>
      <c r="K19" s="933"/>
      <c r="L19" s="934"/>
      <c r="M19" s="173"/>
      <c r="N19" s="173"/>
      <c r="O19" s="173"/>
      <c r="P19" s="173"/>
      <c r="Q19" s="191"/>
      <c r="R19" s="191"/>
      <c r="S19" s="173"/>
      <c r="T19" s="173"/>
      <c r="U19" s="173"/>
      <c r="V19" s="173"/>
      <c r="W19" s="173"/>
      <c r="X19" s="173"/>
      <c r="Y19" s="173"/>
    </row>
    <row r="20" spans="1:27" ht="16.5" customHeight="1" thickBot="1" x14ac:dyDescent="0.3">
      <c r="B20" s="174"/>
      <c r="C20" s="174"/>
      <c r="D20" s="174"/>
      <c r="E20" s="174"/>
      <c r="F20" s="174"/>
      <c r="G20" s="174"/>
      <c r="H20" s="174"/>
      <c r="I20" s="174"/>
      <c r="J20" s="174"/>
      <c r="K20" s="174"/>
      <c r="L20" s="174"/>
      <c r="M20" s="174"/>
      <c r="N20" s="174"/>
      <c r="O20" s="174"/>
      <c r="P20" s="174"/>
      <c r="Q20" s="174"/>
      <c r="R20" s="174"/>
      <c r="S20" s="174"/>
    </row>
    <row r="21" spans="1:27" ht="30" customHeight="1" thickBot="1" x14ac:dyDescent="0.3">
      <c r="B21" s="902" t="s">
        <v>180</v>
      </c>
      <c r="C21" s="903"/>
      <c r="D21" s="903"/>
      <c r="E21" s="903"/>
      <c r="F21" s="904"/>
      <c r="G21" s="912" t="s">
        <v>131</v>
      </c>
      <c r="H21" s="908"/>
      <c r="I21" s="908"/>
      <c r="J21" s="908"/>
      <c r="K21" s="908"/>
      <c r="L21" s="908"/>
      <c r="M21" s="909"/>
      <c r="N21" s="908" t="s">
        <v>137</v>
      </c>
      <c r="O21" s="909"/>
      <c r="P21" s="877" t="s">
        <v>155</v>
      </c>
      <c r="Q21" s="877"/>
      <c r="R21" s="877"/>
      <c r="S21" s="877"/>
      <c r="T21" s="875" t="s">
        <v>148</v>
      </c>
      <c r="U21" s="876"/>
      <c r="V21" s="876"/>
      <c r="W21" s="876"/>
      <c r="X21" s="954" t="s">
        <v>248</v>
      </c>
      <c r="Y21" s="955"/>
    </row>
    <row r="22" spans="1:27" ht="30" customHeight="1" thickBot="1" x14ac:dyDescent="0.3">
      <c r="B22" s="905"/>
      <c r="C22" s="906"/>
      <c r="D22" s="906"/>
      <c r="E22" s="906"/>
      <c r="F22" s="907"/>
      <c r="G22" s="913"/>
      <c r="H22" s="910"/>
      <c r="I22" s="910"/>
      <c r="J22" s="910"/>
      <c r="K22" s="910"/>
      <c r="L22" s="910"/>
      <c r="M22" s="911"/>
      <c r="N22" s="910"/>
      <c r="O22" s="911"/>
      <c r="P22" s="908" t="s">
        <v>139</v>
      </c>
      <c r="Q22" s="860" t="s">
        <v>295</v>
      </c>
      <c r="R22" s="860" t="s">
        <v>296</v>
      </c>
      <c r="S22" s="959" t="s">
        <v>138</v>
      </c>
      <c r="T22" s="860" t="s">
        <v>2</v>
      </c>
      <c r="U22" s="860" t="s">
        <v>3</v>
      </c>
      <c r="V22" s="862" t="s">
        <v>38</v>
      </c>
      <c r="W22" s="874" t="s">
        <v>179</v>
      </c>
      <c r="X22" s="956"/>
      <c r="Y22" s="957"/>
    </row>
    <row r="23" spans="1:27" ht="117.75" customHeight="1" thickBot="1" x14ac:dyDescent="0.3">
      <c r="B23" s="217" t="s">
        <v>33</v>
      </c>
      <c r="C23" s="218" t="s">
        <v>13</v>
      </c>
      <c r="D23" s="193" t="s">
        <v>2</v>
      </c>
      <c r="E23" s="218" t="s">
        <v>3</v>
      </c>
      <c r="F23" s="218" t="s">
        <v>177</v>
      </c>
      <c r="G23" s="193" t="s">
        <v>21</v>
      </c>
      <c r="H23" s="218" t="s">
        <v>18</v>
      </c>
      <c r="I23" s="225" t="s">
        <v>16</v>
      </c>
      <c r="J23" s="218" t="s">
        <v>17</v>
      </c>
      <c r="K23" s="226" t="s">
        <v>136</v>
      </c>
      <c r="L23" s="228" t="s">
        <v>182</v>
      </c>
      <c r="M23" s="226" t="s">
        <v>134</v>
      </c>
      <c r="N23" s="228" t="s">
        <v>181</v>
      </c>
      <c r="O23" s="227" t="s">
        <v>132</v>
      </c>
      <c r="P23" s="958"/>
      <c r="Q23" s="861"/>
      <c r="R23" s="861"/>
      <c r="S23" s="960"/>
      <c r="T23" s="861"/>
      <c r="U23" s="861"/>
      <c r="V23" s="863"/>
      <c r="W23" s="861"/>
      <c r="X23" s="229" t="s">
        <v>38</v>
      </c>
      <c r="Y23" s="230" t="s">
        <v>179</v>
      </c>
    </row>
    <row r="24" spans="1:27" ht="126" customHeight="1" x14ac:dyDescent="0.25">
      <c r="B24" s="858">
        <f>'SEPG-F-007'!B17</f>
        <v>1</v>
      </c>
      <c r="C24" s="872" t="str">
        <f>'SEPG-F-007'!C17</f>
        <v>Incumplimiento en el término para expedir conceptos o responder solicitudes y efectuar actuaciones procesales</v>
      </c>
      <c r="D24" s="231">
        <f>+'SEPG-012'!Y26</f>
        <v>3</v>
      </c>
      <c r="E24" s="232">
        <f>+'SEPG-012'!Y27</f>
        <v>6</v>
      </c>
      <c r="F24" s="233">
        <f>'SEPG-012'!AA26</f>
        <v>18</v>
      </c>
      <c r="G24" s="868">
        <v>1</v>
      </c>
      <c r="H24" s="458" t="s">
        <v>409</v>
      </c>
      <c r="I24" s="186" t="s">
        <v>46</v>
      </c>
      <c r="J24" s="186"/>
      <c r="K24" s="316">
        <v>15</v>
      </c>
      <c r="L24" s="317">
        <v>15</v>
      </c>
      <c r="M24" s="317">
        <v>30</v>
      </c>
      <c r="N24" s="317">
        <v>15</v>
      </c>
      <c r="O24" s="317">
        <v>25</v>
      </c>
      <c r="P24" s="219">
        <f>IF(M24=0,0,IF(SUM(K24:O24)=0,"",SUM(K24:O24)))</f>
        <v>100</v>
      </c>
      <c r="Q24" s="837">
        <f>IFERROR(IF(AVERAGEIF(I24:I26,"X",$P24:$P26)&lt;=50,0,IF(AVERAGEIF(I24:I26,"X",$P24:$P26)&lt;=75,-1,-2)),"")</f>
        <v>-2</v>
      </c>
      <c r="R24" s="837">
        <f>IFERROR(IF(AVERAGEIF(J24:J26,"X",$P24:$P26)&lt;=50,0,IF(AVERAGEIF(J24:J26,"X",$P24:$P26)&lt;=75,-1,-2)),"")</f>
        <v>-2</v>
      </c>
      <c r="S24" s="220">
        <f>IF(COUNTA(I24:J24)=2,"Seleccione una opcion P o I",IF(ISNUMBER(P24),LOOKUP(P24,DB!$F$74:$G$76,DB!$H$74:$H$76),""))</f>
        <v>-2</v>
      </c>
      <c r="T24" s="840">
        <f>IFERROR(IF(D24+MIN(Q24:Q26)&lt;1,1,D24+MIN(Q24:Q26)),"")</f>
        <v>1</v>
      </c>
      <c r="U24" s="840">
        <f ca="1">IFERROR(IF(R24&lt;&gt;0,IF(MATCH(E24,'SEPG-012'!$L$17:$L$21,)+R24&lt;1,1,OFFSET('SEPG-012'!$L$16:$L$21,MATCH(E24,'SEPG-012'!$L$17:$L$21,)+R24,0,1,1)),E24),E24)</f>
        <v>1</v>
      </c>
      <c r="V24" s="840">
        <f ca="1">IFERROR(+U24*T24,)</f>
        <v>1</v>
      </c>
      <c r="W24" s="843" t="str">
        <f ca="1">IFERROR(VLOOKUP(V24,DB!$B$37:$D$61,2,FALSE),"")</f>
        <v>Riesgo Bajo (Z-1)</v>
      </c>
      <c r="X24" s="915"/>
      <c r="Y24" s="914"/>
      <c r="Z24" s="159">
        <f>IF(COUNTA(I24)=1,S24,0)</f>
        <v>-2</v>
      </c>
      <c r="AA24" s="159">
        <f>IF(COUNTA(J24)=1,S24,0)</f>
        <v>0</v>
      </c>
    </row>
    <row r="25" spans="1:27" ht="126" customHeight="1" x14ac:dyDescent="0.25">
      <c r="B25" s="831"/>
      <c r="C25" s="833"/>
      <c r="D25" s="852" t="str">
        <f>+'SEPG-012'!Z26</f>
        <v>Posible (C)</v>
      </c>
      <c r="E25" s="854" t="str">
        <f>+'SEPG-012'!Z27</f>
        <v>Menor</v>
      </c>
      <c r="F25" s="856" t="str">
        <f>'SEPG-012'!AB26</f>
        <v>Riesgo Moderado (Z-7)</v>
      </c>
      <c r="G25" s="869"/>
      <c r="H25" s="458" t="s">
        <v>450</v>
      </c>
      <c r="I25" s="186"/>
      <c r="J25" s="186" t="s">
        <v>46</v>
      </c>
      <c r="K25" s="187">
        <v>15</v>
      </c>
      <c r="L25" s="188">
        <v>15</v>
      </c>
      <c r="M25" s="189">
        <v>30</v>
      </c>
      <c r="N25" s="188">
        <v>15</v>
      </c>
      <c r="O25" s="188">
        <v>25</v>
      </c>
      <c r="P25" s="175">
        <f t="shared" ref="P25:P62" si="0">IF(M25=0,0,IF(SUM(K25:O25)=0,"",SUM(K25:O25)))</f>
        <v>100</v>
      </c>
      <c r="Q25" s="838"/>
      <c r="R25" s="838"/>
      <c r="S25" s="192">
        <f>IF(COUNTA(I25:J25)=2,"Seleccione una opcion P o I",IF(ISNUMBER(P25),LOOKUP(P25,DB!$F$74:$G$76,DB!$H$74:$H$76),""))</f>
        <v>-2</v>
      </c>
      <c r="T25" s="841"/>
      <c r="U25" s="841"/>
      <c r="V25" s="841"/>
      <c r="W25" s="844"/>
      <c r="X25" s="847"/>
      <c r="Y25" s="850"/>
      <c r="Z25" s="159">
        <f t="shared" ref="Z25:Z62" si="1">IF(COUNTA(I25)=1,S25,0)</f>
        <v>0</v>
      </c>
      <c r="AA25" s="159">
        <f t="shared" ref="AA25:AA62" si="2">IF(COUNTA(J25)=1,S25,0)</f>
        <v>-2</v>
      </c>
    </row>
    <row r="26" spans="1:27" ht="126.75" customHeight="1" thickBot="1" x14ac:dyDescent="0.3">
      <c r="B26" s="832"/>
      <c r="C26" s="834"/>
      <c r="D26" s="853"/>
      <c r="E26" s="855"/>
      <c r="F26" s="857"/>
      <c r="G26" s="870"/>
      <c r="H26" s="458" t="s">
        <v>441</v>
      </c>
      <c r="I26" s="186" t="s">
        <v>423</v>
      </c>
      <c r="J26" s="186"/>
      <c r="K26" s="187">
        <v>15</v>
      </c>
      <c r="L26" s="188">
        <v>15</v>
      </c>
      <c r="M26" s="188">
        <v>30</v>
      </c>
      <c r="N26" s="188">
        <v>15</v>
      </c>
      <c r="O26" s="188">
        <v>25</v>
      </c>
      <c r="P26" s="223">
        <f t="shared" si="0"/>
        <v>100</v>
      </c>
      <c r="Q26" s="839"/>
      <c r="R26" s="839"/>
      <c r="S26" s="238">
        <f>IF(COUNTA(I26:J26)=2,"Seleccione una opcion P o I",IF(ISNUMBER(P26),LOOKUP(P26,DB!$F$74:$G$76,DB!$H$74:$H$76),""))</f>
        <v>-2</v>
      </c>
      <c r="T26" s="842"/>
      <c r="U26" s="842"/>
      <c r="V26" s="842"/>
      <c r="W26" s="845"/>
      <c r="X26" s="848"/>
      <c r="Y26" s="851"/>
      <c r="Z26" s="159">
        <f t="shared" si="1"/>
        <v>-2</v>
      </c>
      <c r="AA26" s="159">
        <f t="shared" si="2"/>
        <v>0</v>
      </c>
    </row>
    <row r="27" spans="1:27" ht="126" customHeight="1" x14ac:dyDescent="0.25">
      <c r="B27" s="858">
        <f>'SEPG-F-007'!B18</f>
        <v>2</v>
      </c>
      <c r="C27" s="872" t="str">
        <f>'SEPG-F-007'!C18</f>
        <v>Indebida o inadecuada defensa judicial de la agencia</v>
      </c>
      <c r="D27" s="231">
        <f>+'SEPG-012'!Y28</f>
        <v>3</v>
      </c>
      <c r="E27" s="232">
        <f>+'SEPG-012'!Y29</f>
        <v>7</v>
      </c>
      <c r="F27" s="233">
        <f>'SEPG-012'!AA28</f>
        <v>21</v>
      </c>
      <c r="G27" s="868">
        <v>1</v>
      </c>
      <c r="H27" s="458" t="s">
        <v>409</v>
      </c>
      <c r="I27" s="186" t="s">
        <v>46</v>
      </c>
      <c r="J27" s="186"/>
      <c r="K27" s="316">
        <v>15</v>
      </c>
      <c r="L27" s="317">
        <v>15</v>
      </c>
      <c r="M27" s="317">
        <v>30</v>
      </c>
      <c r="N27" s="317">
        <v>15</v>
      </c>
      <c r="O27" s="317">
        <v>25</v>
      </c>
      <c r="P27" s="301">
        <f t="shared" si="0"/>
        <v>100</v>
      </c>
      <c r="Q27" s="837">
        <f>IFERROR(IF(AVERAGEIF(I27:I29,"X",$P27:$P29)&lt;=50,0,IF(AVERAGEIF(I27:I29,"X",$P27:$P29)&lt;=75,-1,-2)),"")</f>
        <v>-2</v>
      </c>
      <c r="R27" s="837">
        <f>IFERROR(IF(AVERAGEIF(J27:J29,"X",$P27:$P29)&lt;=50,0,IF(AVERAGEIF(J27:J29,"X",$P27:$P29)&lt;=75,-1,-2)),"")</f>
        <v>-2</v>
      </c>
      <c r="S27" s="239">
        <f>IF(COUNTA(I27:J27)=2,"Seleccione una opcion P o I",IF(ISNUMBER(P27),LOOKUP(P27,DB!$F$74:$G$76,DB!$H$74:$H$76),""))</f>
        <v>-2</v>
      </c>
      <c r="T27" s="840">
        <f>IFERROR(IF(D27+MIN(Q27:Q29)&lt;1,1,D27+MIN(Q27:Q29)),"")</f>
        <v>1</v>
      </c>
      <c r="U27" s="840">
        <f ca="1">IFERROR(IF(R27&lt;&gt;0,IF(MATCH(E27,'SEPG-012'!$L$17:$L$21,)+R27&lt;1,1,OFFSET('SEPG-012'!$L$16:$L$21,MATCH(E27,'SEPG-012'!$L$17:$L$21,)+R27,0,1,1)),E27),E27)</f>
        <v>1</v>
      </c>
      <c r="V27" s="840">
        <f ca="1">IFERROR(+U27*T27,)</f>
        <v>1</v>
      </c>
      <c r="W27" s="843" t="str">
        <f ca="1">IFERROR(VLOOKUP(V27,DB!$B$37:$D$61,2,FALSE),"")</f>
        <v>Riesgo Bajo (Z-1)</v>
      </c>
      <c r="X27" s="915"/>
      <c r="Y27" s="914"/>
      <c r="Z27" s="159">
        <f t="shared" si="1"/>
        <v>-2</v>
      </c>
      <c r="AA27" s="159">
        <f t="shared" si="2"/>
        <v>0</v>
      </c>
    </row>
    <row r="28" spans="1:27" ht="126" customHeight="1" x14ac:dyDescent="0.25">
      <c r="B28" s="831"/>
      <c r="C28" s="833"/>
      <c r="D28" s="852" t="str">
        <f>+'SEPG-012'!Z28</f>
        <v>Posible (C)</v>
      </c>
      <c r="E28" s="854" t="str">
        <f>+'SEPG-012'!Z29</f>
        <v>Moderado</v>
      </c>
      <c r="F28" s="856" t="str">
        <f>'SEPG-012'!AB28</f>
        <v>Riesgo Alto (Z-13)</v>
      </c>
      <c r="G28" s="869"/>
      <c r="H28" s="458" t="s">
        <v>450</v>
      </c>
      <c r="I28" s="186"/>
      <c r="J28" s="186" t="s">
        <v>46</v>
      </c>
      <c r="K28" s="187">
        <v>15</v>
      </c>
      <c r="L28" s="188">
        <v>15</v>
      </c>
      <c r="M28" s="189">
        <v>30</v>
      </c>
      <c r="N28" s="188">
        <v>15</v>
      </c>
      <c r="O28" s="188">
        <v>25</v>
      </c>
      <c r="P28" s="300">
        <f t="shared" si="0"/>
        <v>100</v>
      </c>
      <c r="Q28" s="838"/>
      <c r="R28" s="838"/>
      <c r="S28" s="176">
        <f>IF(COUNTA(I28:J28)=2,"Seleccione una opcion P o I",IF(ISNUMBER(P28),LOOKUP(P28,DB!$F$74:$G$76,DB!$H$74:$H$76),""))</f>
        <v>-2</v>
      </c>
      <c r="T28" s="841"/>
      <c r="U28" s="841"/>
      <c r="V28" s="841"/>
      <c r="W28" s="844"/>
      <c r="X28" s="847"/>
      <c r="Y28" s="850"/>
      <c r="Z28" s="159">
        <f t="shared" si="1"/>
        <v>0</v>
      </c>
      <c r="AA28" s="159">
        <f t="shared" si="2"/>
        <v>-2</v>
      </c>
    </row>
    <row r="29" spans="1:27" ht="126" customHeight="1" thickBot="1" x14ac:dyDescent="0.3">
      <c r="B29" s="832"/>
      <c r="C29" s="834"/>
      <c r="D29" s="853"/>
      <c r="E29" s="855"/>
      <c r="F29" s="857"/>
      <c r="G29" s="870"/>
      <c r="H29" s="458" t="s">
        <v>417</v>
      </c>
      <c r="I29" s="186" t="s">
        <v>46</v>
      </c>
      <c r="J29" s="186"/>
      <c r="K29" s="187">
        <v>15</v>
      </c>
      <c r="L29" s="188">
        <v>15</v>
      </c>
      <c r="M29" s="188">
        <v>30</v>
      </c>
      <c r="N29" s="188">
        <v>15</v>
      </c>
      <c r="O29" s="188">
        <v>25</v>
      </c>
      <c r="P29" s="302">
        <f t="shared" si="0"/>
        <v>100</v>
      </c>
      <c r="Q29" s="839"/>
      <c r="R29" s="839"/>
      <c r="S29" s="224">
        <f>IF(COUNTA(I29:J29)=2,"Seleccione una opcion P o I",IF(ISNUMBER(P29),LOOKUP(P29,DB!$F$74:$G$76,DB!$H$74:$H$76),""))</f>
        <v>-2</v>
      </c>
      <c r="T29" s="842"/>
      <c r="U29" s="842"/>
      <c r="V29" s="842"/>
      <c r="W29" s="845"/>
      <c r="X29" s="848"/>
      <c r="Y29" s="851"/>
      <c r="Z29" s="159">
        <f t="shared" si="1"/>
        <v>-2</v>
      </c>
      <c r="AA29" s="159">
        <f t="shared" si="2"/>
        <v>0</v>
      </c>
    </row>
    <row r="30" spans="1:27" ht="126" customHeight="1" x14ac:dyDescent="0.25">
      <c r="B30" s="858">
        <f>'SEPG-F-007'!B19</f>
        <v>3</v>
      </c>
      <c r="C30" s="872" t="str">
        <f>'SEPG-F-007'!C19</f>
        <v>Recepción inoportuna o extemporánea de documentos que se envian en cumplimiento de requerimientos judiciales.</v>
      </c>
      <c r="D30" s="231">
        <f>+'SEPG-012'!Y30</f>
        <v>3</v>
      </c>
      <c r="E30" s="232">
        <f>+'SEPG-012'!Y31</f>
        <v>7</v>
      </c>
      <c r="F30" s="233">
        <f>'SEPG-012'!AA30</f>
        <v>21</v>
      </c>
      <c r="G30" s="868">
        <v>1</v>
      </c>
      <c r="H30" s="458" t="s">
        <v>409</v>
      </c>
      <c r="I30" s="186" t="s">
        <v>46</v>
      </c>
      <c r="J30" s="186"/>
      <c r="K30" s="187">
        <v>15</v>
      </c>
      <c r="L30" s="188">
        <v>15</v>
      </c>
      <c r="M30" s="188">
        <v>30</v>
      </c>
      <c r="N30" s="188">
        <v>15</v>
      </c>
      <c r="O30" s="188">
        <v>25</v>
      </c>
      <c r="P30" s="219">
        <f t="shared" si="0"/>
        <v>100</v>
      </c>
      <c r="Q30" s="837">
        <f>IFERROR(IF(AVERAGEIF(I30:I32,"X",$P30:$P32)&lt;=50,0,IF(AVERAGEIF(I30:I32,"X",$P30:$P32)&lt;=75,-1,-2)),"")</f>
        <v>-2</v>
      </c>
      <c r="R30" s="837">
        <f>IFERROR(IF(AVERAGEIF(J30:J32,"X",$P30:$P32)&lt;=50,0,IF(AVERAGEIF(J30:J32,"X",$P30:$P32)&lt;=75,-1,-2)),"")</f>
        <v>-2</v>
      </c>
      <c r="S30" s="239">
        <f>IF(COUNTA(I30:J30)=2,"Seleccione una opcion P o I",IF(ISNUMBER(P30),LOOKUP(P30,DB!$F$74:$G$76,DB!$H$74:$H$76),""))</f>
        <v>-2</v>
      </c>
      <c r="T30" s="840">
        <f>IFERROR(IF(D30+MIN(Q30:Q32)&lt;1,1,D30+MIN(Q30:Q32)),"")</f>
        <v>1</v>
      </c>
      <c r="U30" s="840">
        <f ca="1">IFERROR(IF(R30&lt;&gt;0,IF(MATCH(E30,'SEPG-012'!$L$17:$L$21,)+R30&lt;1,1,OFFSET('SEPG-012'!$L$16:$L$21,MATCH(E30,'SEPG-012'!$L$17:$L$21,)+R30,0,1,1)),E30),E30)</f>
        <v>1</v>
      </c>
      <c r="V30" s="840">
        <f ca="1">IFERROR(+U30*T30,)</f>
        <v>1</v>
      </c>
      <c r="W30" s="843" t="str">
        <f ca="1">IFERROR(VLOOKUP(V30,DB!$B$37:$D$61,2,FALSE),"")</f>
        <v>Riesgo Bajo (Z-1)</v>
      </c>
      <c r="X30" s="915"/>
      <c r="Y30" s="916"/>
      <c r="Z30" s="159">
        <f t="shared" si="1"/>
        <v>-2</v>
      </c>
      <c r="AA30" s="159">
        <f t="shared" si="2"/>
        <v>0</v>
      </c>
    </row>
    <row r="31" spans="1:27" ht="126" customHeight="1" x14ac:dyDescent="0.25">
      <c r="B31" s="831"/>
      <c r="C31" s="833"/>
      <c r="D31" s="852" t="str">
        <f>+'SEPG-012'!Z30</f>
        <v>Posible (C)</v>
      </c>
      <c r="E31" s="854" t="str">
        <f>+'SEPG-012'!Z31</f>
        <v>Moderado</v>
      </c>
      <c r="F31" s="856" t="str">
        <f>'SEPG-012'!AB30</f>
        <v>Riesgo Alto (Z-13)</v>
      </c>
      <c r="G31" s="869"/>
      <c r="H31" s="458" t="s">
        <v>418</v>
      </c>
      <c r="I31" s="186"/>
      <c r="J31" s="186" t="s">
        <v>46</v>
      </c>
      <c r="K31" s="187">
        <v>15</v>
      </c>
      <c r="L31" s="188">
        <v>15</v>
      </c>
      <c r="M31" s="189">
        <v>30</v>
      </c>
      <c r="N31" s="188">
        <v>15</v>
      </c>
      <c r="O31" s="188">
        <v>25</v>
      </c>
      <c r="P31" s="175">
        <f t="shared" si="0"/>
        <v>100</v>
      </c>
      <c r="Q31" s="838"/>
      <c r="R31" s="838"/>
      <c r="S31" s="176">
        <f>IF(COUNTA(I31:J31)=2,"Seleccione una opcion P o I",IF(ISNUMBER(P31),LOOKUP(P31,DB!$F$74:$G$76,DB!$H$74:$H$76),""))</f>
        <v>-2</v>
      </c>
      <c r="T31" s="841"/>
      <c r="U31" s="841"/>
      <c r="V31" s="841"/>
      <c r="W31" s="844"/>
      <c r="X31" s="847"/>
      <c r="Y31" s="917"/>
      <c r="Z31" s="159">
        <f t="shared" si="1"/>
        <v>0</v>
      </c>
      <c r="AA31" s="159">
        <f t="shared" si="2"/>
        <v>-2</v>
      </c>
    </row>
    <row r="32" spans="1:27" ht="126" customHeight="1" thickBot="1" x14ac:dyDescent="0.3">
      <c r="B32" s="832"/>
      <c r="C32" s="834"/>
      <c r="D32" s="853"/>
      <c r="E32" s="855"/>
      <c r="F32" s="857"/>
      <c r="G32" s="870"/>
      <c r="H32" s="458"/>
      <c r="I32" s="186"/>
      <c r="J32" s="186"/>
      <c r="K32" s="187"/>
      <c r="L32" s="188"/>
      <c r="M32" s="188"/>
      <c r="N32" s="188"/>
      <c r="O32" s="188"/>
      <c r="P32" s="223">
        <f t="shared" si="0"/>
        <v>0</v>
      </c>
      <c r="Q32" s="839"/>
      <c r="R32" s="839"/>
      <c r="S32" s="224">
        <f>IF(COUNTA(I32:J32)=2,"Seleccione una opcion P o I",IF(ISNUMBER(P32),LOOKUP(P32,DB!$F$74:$G$76,DB!$H$74:$H$76),""))</f>
        <v>0</v>
      </c>
      <c r="T32" s="842"/>
      <c r="U32" s="842"/>
      <c r="V32" s="842"/>
      <c r="W32" s="845"/>
      <c r="X32" s="848"/>
      <c r="Y32" s="918"/>
      <c r="Z32" s="159">
        <f t="shared" si="1"/>
        <v>0</v>
      </c>
      <c r="AA32" s="159">
        <f t="shared" si="2"/>
        <v>0</v>
      </c>
    </row>
    <row r="33" spans="2:27" ht="126" customHeight="1" x14ac:dyDescent="0.25">
      <c r="B33" s="858">
        <f>'SEPG-F-007'!B20</f>
        <v>4</v>
      </c>
      <c r="C33" s="872" t="str">
        <f>'SEPG-F-007'!C20</f>
        <v>Falta de impulso para iniciar los procesos sancionatorios en contra de los concesionarios.</v>
      </c>
      <c r="D33" s="231">
        <f>+'SEPG-012'!Y32</f>
        <v>3</v>
      </c>
      <c r="E33" s="232">
        <f>+'SEPG-012'!Y33</f>
        <v>7</v>
      </c>
      <c r="F33" s="233">
        <f>'SEPG-012'!AA32</f>
        <v>21</v>
      </c>
      <c r="G33" s="868">
        <v>1</v>
      </c>
      <c r="H33" s="458" t="s">
        <v>450</v>
      </c>
      <c r="I33" s="186"/>
      <c r="J33" s="186" t="s">
        <v>46</v>
      </c>
      <c r="K33" s="187">
        <v>15</v>
      </c>
      <c r="L33" s="188">
        <v>15</v>
      </c>
      <c r="M33" s="188">
        <v>30</v>
      </c>
      <c r="N33" s="188">
        <v>15</v>
      </c>
      <c r="O33" s="188">
        <v>25</v>
      </c>
      <c r="P33" s="299">
        <f t="shared" si="0"/>
        <v>100</v>
      </c>
      <c r="Q33" s="837">
        <f>IFERROR(IF(AVERAGEIF(I33:I34,"X",$P33:$P34)&lt;=50,0,IF(AVERAGEIF(I33:I34,"X",$P33:$P34)&lt;=75,-1,-2)),"")</f>
        <v>-2</v>
      </c>
      <c r="R33" s="837">
        <f>IFERROR(IF(AVERAGEIF(J33:J34,"X",$P33:$P34)&lt;=50,0,IF(AVERAGEIF(J33:J34,"X",$P33:$P34)&lt;=75,-1,-2)),"")</f>
        <v>-2</v>
      </c>
      <c r="S33" s="237">
        <f>IF(COUNTA(I33:J33)=2,"Seleccione una opcion P o I",IF(ISNUMBER(P33),LOOKUP(P33,DB!$F$74:$G$76,DB!$H$74:$H$76),""))</f>
        <v>-2</v>
      </c>
      <c r="T33" s="840">
        <f>IFERROR(IF(D33+MIN(Q33:Q34)&lt;1,1,D33+MIN(Q33:Q34)),"")</f>
        <v>1</v>
      </c>
      <c r="U33" s="840">
        <f ca="1">IFERROR(IF(R33&lt;&gt;0,IF(MATCH(E33,'SEPG-012'!$L$17:$L$21,)+R33&lt;1,1,OFFSET('SEPG-012'!$L$16:$L$21,MATCH(E33,'SEPG-012'!$L$17:$L$21,)+R33,0,1,1)),E33),E33)</f>
        <v>1</v>
      </c>
      <c r="V33" s="840">
        <f ca="1">IFERROR(+U33*T33,)</f>
        <v>1</v>
      </c>
      <c r="W33" s="843" t="str">
        <f ca="1">IFERROR(VLOOKUP(V33,DB!$B$37:$D$61,2,FALSE),"")</f>
        <v>Riesgo Bajo (Z-1)</v>
      </c>
      <c r="X33" s="846"/>
      <c r="Y33" s="917"/>
      <c r="Z33" s="159">
        <f t="shared" si="1"/>
        <v>0</v>
      </c>
      <c r="AA33" s="159">
        <f t="shared" si="2"/>
        <v>-2</v>
      </c>
    </row>
    <row r="34" spans="2:27" ht="126" customHeight="1" thickBot="1" x14ac:dyDescent="0.3">
      <c r="B34" s="831"/>
      <c r="C34" s="833"/>
      <c r="D34" s="427" t="str">
        <f>+'SEPG-012'!Z32</f>
        <v>Posible (C)</v>
      </c>
      <c r="E34" s="429" t="str">
        <f>+'SEPG-012'!Z33</f>
        <v>Moderado</v>
      </c>
      <c r="F34" s="431" t="str">
        <f>'SEPG-012'!AB32</f>
        <v>Riesgo Alto (Z-13)</v>
      </c>
      <c r="G34" s="869"/>
      <c r="H34" s="458" t="s">
        <v>412</v>
      </c>
      <c r="I34" s="186" t="s">
        <v>46</v>
      </c>
      <c r="J34" s="186"/>
      <c r="K34" s="187">
        <v>15</v>
      </c>
      <c r="L34" s="188">
        <v>15</v>
      </c>
      <c r="M34" s="188">
        <v>30</v>
      </c>
      <c r="N34" s="188">
        <v>15</v>
      </c>
      <c r="O34" s="188">
        <v>25</v>
      </c>
      <c r="P34" s="299">
        <f t="shared" si="0"/>
        <v>100</v>
      </c>
      <c r="Q34" s="838"/>
      <c r="R34" s="838"/>
      <c r="S34" s="176">
        <f>IF(COUNTA(#REF!)=2,"Seleccione una opcion P o I",IF(ISNUMBER(P34),LOOKUP(P34,DB!$F$74:$G$76,DB!$H$74:$H$76),""))</f>
        <v>-2</v>
      </c>
      <c r="T34" s="841"/>
      <c r="U34" s="841"/>
      <c r="V34" s="841"/>
      <c r="W34" s="844"/>
      <c r="X34" s="847"/>
      <c r="Y34" s="917"/>
      <c r="Z34" s="159">
        <f>IF(COUNTA(#REF!)=1,S34,0)</f>
        <v>-2</v>
      </c>
      <c r="AA34" s="159">
        <f>IF(COUNTA(#REF!)=1,S34,0)</f>
        <v>-2</v>
      </c>
    </row>
    <row r="35" spans="2:27" ht="126" customHeight="1" x14ac:dyDescent="0.25">
      <c r="B35" s="858">
        <f>'SEPG-F-007'!B21</f>
        <v>5</v>
      </c>
      <c r="C35" s="872" t="str">
        <f>'SEPG-F-007'!C21</f>
        <v>Conceptos desactualizados normativamente, y-o con ausencia del soporte técnico y financiero</v>
      </c>
      <c r="D35" s="231">
        <f>+'SEPG-012'!Y34</f>
        <v>3</v>
      </c>
      <c r="E35" s="232">
        <f>+'SEPG-012'!Y35</f>
        <v>7</v>
      </c>
      <c r="F35" s="233">
        <f>'SEPG-012'!AA34</f>
        <v>21</v>
      </c>
      <c r="G35" s="868">
        <v>1</v>
      </c>
      <c r="H35" s="458" t="s">
        <v>410</v>
      </c>
      <c r="I35" s="186" t="s">
        <v>46</v>
      </c>
      <c r="J35" s="186"/>
      <c r="K35" s="187">
        <v>15</v>
      </c>
      <c r="L35" s="188">
        <v>0</v>
      </c>
      <c r="M35" s="188">
        <v>30</v>
      </c>
      <c r="N35" s="188">
        <v>15</v>
      </c>
      <c r="O35" s="188">
        <v>25</v>
      </c>
      <c r="P35" s="219">
        <f t="shared" si="0"/>
        <v>85</v>
      </c>
      <c r="Q35" s="837">
        <f>IFERROR(IF(AVERAGEIF(I35:I36,"X",$P35:$P36)&lt;=50,0,IF(AVERAGEIF(I35:I36,"X",$P35:$P36)&lt;=75,-1,-2)),"")</f>
        <v>-2</v>
      </c>
      <c r="R35" s="837">
        <f>IFERROR(IF(AVERAGEIF(J35:J36,"X",$P35:$P36)&lt;=50,0,IF(AVERAGEIF(J35:J36,"X",$P35:$P36)&lt;=75,-1,-2)),"")</f>
        <v>-2</v>
      </c>
      <c r="S35" s="239">
        <f>IF(COUNTA(I35:J35)=2,"Seleccione una opcion P o I",IF(ISNUMBER(P35),LOOKUP(P35,DB!$F$74:$G$76,DB!$H$74:$H$76),""))</f>
        <v>-2</v>
      </c>
      <c r="T35" s="840">
        <f>IFERROR(IF(D35+MIN(Q35:Q36)&lt;1,1,D35+MIN(Q35:Q36)),"")</f>
        <v>1</v>
      </c>
      <c r="U35" s="840">
        <f ca="1">IFERROR(IF(R35&lt;&gt;0,IF(MATCH(E35,'SEPG-012'!$L$17:$L$21,)+R35&lt;1,1,OFFSET('SEPG-012'!$L$16:$L$21,MATCH(E35,'SEPG-012'!$L$17:$L$21,)+R35,0,1,1)),E35),E35)</f>
        <v>1</v>
      </c>
      <c r="V35" s="840">
        <f ca="1">IFERROR(+U35*T35,)</f>
        <v>1</v>
      </c>
      <c r="W35" s="843" t="str">
        <f ca="1">IFERROR(VLOOKUP(V35,DB!$B$37:$D$61,2,FALSE),"")</f>
        <v>Riesgo Bajo (Z-1)</v>
      </c>
      <c r="X35" s="915"/>
      <c r="Y35" s="914"/>
      <c r="Z35" s="159">
        <f t="shared" si="1"/>
        <v>-2</v>
      </c>
      <c r="AA35" s="159">
        <f t="shared" si="2"/>
        <v>0</v>
      </c>
    </row>
    <row r="36" spans="2:27" ht="126" customHeight="1" thickBot="1" x14ac:dyDescent="0.3">
      <c r="B36" s="832"/>
      <c r="C36" s="834"/>
      <c r="D36" s="428"/>
      <c r="E36" s="430"/>
      <c r="F36" s="457" t="str">
        <f>'SEPG-012'!AB34</f>
        <v>Riesgo Alto (Z-13)</v>
      </c>
      <c r="G36" s="870"/>
      <c r="H36" s="458" t="s">
        <v>451</v>
      </c>
      <c r="I36" s="186"/>
      <c r="J36" s="186" t="s">
        <v>46</v>
      </c>
      <c r="K36" s="187">
        <v>15</v>
      </c>
      <c r="L36" s="188">
        <v>15</v>
      </c>
      <c r="M36" s="188">
        <v>30</v>
      </c>
      <c r="N36" s="188">
        <v>15</v>
      </c>
      <c r="O36" s="188">
        <v>25</v>
      </c>
      <c r="P36" s="223">
        <f t="shared" si="0"/>
        <v>100</v>
      </c>
      <c r="Q36" s="839"/>
      <c r="R36" s="839"/>
      <c r="S36" s="224">
        <f>IF(COUNTA(I36:J36)=2,"Seleccione una opcion P o I",IF(ISNUMBER(P36),LOOKUP(P36,DB!$F$74:$G$76,DB!$H$74:$H$76),""))</f>
        <v>-2</v>
      </c>
      <c r="T36" s="842"/>
      <c r="U36" s="842"/>
      <c r="V36" s="842"/>
      <c r="W36" s="845"/>
      <c r="X36" s="848"/>
      <c r="Y36" s="851"/>
      <c r="Z36" s="159">
        <f t="shared" si="1"/>
        <v>0</v>
      </c>
      <c r="AA36" s="159">
        <f t="shared" si="2"/>
        <v>-2</v>
      </c>
    </row>
    <row r="37" spans="2:27" ht="126" customHeight="1" x14ac:dyDescent="0.25">
      <c r="B37" s="858">
        <f>'SEPG-F-007'!B22</f>
        <v>6</v>
      </c>
      <c r="C37" s="872" t="str">
        <f>'SEPG-F-007'!C22</f>
        <v xml:space="preserve">COBROS COACTIVOS / La caducidad de la acción de cobro. </v>
      </c>
      <c r="D37" s="231">
        <f>+'SEPG-012'!Y36</f>
        <v>2</v>
      </c>
      <c r="E37" s="232">
        <f>+'SEPG-012'!Y37</f>
        <v>6</v>
      </c>
      <c r="F37" s="233">
        <f>'SEPG-012'!AA36</f>
        <v>12</v>
      </c>
      <c r="G37" s="868">
        <v>1</v>
      </c>
      <c r="H37" s="458" t="s">
        <v>411</v>
      </c>
      <c r="I37" s="186" t="s">
        <v>46</v>
      </c>
      <c r="J37" s="186"/>
      <c r="K37" s="187">
        <v>15</v>
      </c>
      <c r="L37" s="188">
        <v>15</v>
      </c>
      <c r="M37" s="188">
        <v>30</v>
      </c>
      <c r="N37" s="188">
        <v>15</v>
      </c>
      <c r="O37" s="188">
        <v>25</v>
      </c>
      <c r="P37" s="219">
        <f t="shared" si="0"/>
        <v>100</v>
      </c>
      <c r="Q37" s="837">
        <f>IFERROR(IF(AVERAGEIF(I37:I38,"X",$P37:$P38)&lt;=50,0,IF(AVERAGEIF(I37:I38,"X",$P37:$P38)&lt;=75,-1,-2)),"")</f>
        <v>-2</v>
      </c>
      <c r="R37" s="837" t="str">
        <f>IFERROR(IF(AVERAGEIF(J37:J38,"X",$P37:$P38)&lt;=50,0,IF(AVERAGEIF(J37:J38,"X",$P37:$P38)&lt;=75,-1,-2)),"")</f>
        <v/>
      </c>
      <c r="S37" s="239">
        <f>IF(COUNTA(I37:J37)=2,"Seleccione una opcion P o I",IF(ISNUMBER(P37),LOOKUP(P37,DB!$F$74:$G$76,DB!$H$74:$H$76),""))</f>
        <v>-2</v>
      </c>
      <c r="T37" s="840">
        <f>IFERROR(IF(D37+MIN(Q37:Q38)&lt;1,1,D37+MIN(Q37:Q38)),"")</f>
        <v>1</v>
      </c>
      <c r="U37" s="840">
        <f ca="1">IFERROR(IF(R37&lt;&gt;0,IF(MATCH(E37,'SEPG-012'!$L$17:$L$21,)+R37&lt;1,1,OFFSET('SEPG-012'!$L$16:$L$21,MATCH(E37,'SEPG-012'!$L$17:$L$21,)+R37,0,1,1)),E37),E37)</f>
        <v>6</v>
      </c>
      <c r="V37" s="840">
        <f ca="1">IFERROR(+U37*T37,)</f>
        <v>6</v>
      </c>
      <c r="W37" s="843" t="str">
        <f ca="1">IFERROR(VLOOKUP(V37,DB!$B$37:$D$61,2,FALSE),"")</f>
        <v>Riesgo Bajo (Z-4)</v>
      </c>
      <c r="X37" s="915"/>
      <c r="Y37" s="916"/>
      <c r="Z37" s="159">
        <f t="shared" si="1"/>
        <v>-2</v>
      </c>
      <c r="AA37" s="159">
        <f t="shared" si="2"/>
        <v>0</v>
      </c>
    </row>
    <row r="38" spans="2:27" ht="126" customHeight="1" thickBot="1" x14ac:dyDescent="0.3">
      <c r="B38" s="831"/>
      <c r="C38" s="833"/>
      <c r="D38" s="427" t="str">
        <f>+'SEPG-012'!Z36</f>
        <v>Improbable (D)</v>
      </c>
      <c r="E38" s="429" t="str">
        <f>+'SEPG-012'!Z37</f>
        <v>Menor</v>
      </c>
      <c r="F38" s="431" t="str">
        <f>'SEPG-012'!AB36</f>
        <v>Riesgo Bajo (Z-5)</v>
      </c>
      <c r="G38" s="869"/>
      <c r="H38" s="458" t="s">
        <v>409</v>
      </c>
      <c r="I38" s="186" t="s">
        <v>423</v>
      </c>
      <c r="J38" s="186"/>
      <c r="K38" s="187">
        <v>15</v>
      </c>
      <c r="L38" s="188">
        <v>15</v>
      </c>
      <c r="M38" s="188">
        <v>30</v>
      </c>
      <c r="N38" s="188">
        <v>15</v>
      </c>
      <c r="O38" s="188">
        <v>25</v>
      </c>
      <c r="P38" s="175">
        <f t="shared" si="0"/>
        <v>100</v>
      </c>
      <c r="Q38" s="838"/>
      <c r="R38" s="838"/>
      <c r="S38" s="176">
        <f>IF(COUNTA(I38:J38)=2,"Seleccione una opcion P o I",IF(ISNUMBER(P38),LOOKUP(P38,DB!$F$74:$G$76,DB!$H$74:$H$76),""))</f>
        <v>-2</v>
      </c>
      <c r="T38" s="841"/>
      <c r="U38" s="841"/>
      <c r="V38" s="841"/>
      <c r="W38" s="844"/>
      <c r="X38" s="847"/>
      <c r="Y38" s="917"/>
      <c r="Z38" s="159">
        <f t="shared" si="1"/>
        <v>-2</v>
      </c>
      <c r="AA38" s="159">
        <f t="shared" si="2"/>
        <v>0</v>
      </c>
    </row>
    <row r="39" spans="2:27" ht="126" customHeight="1" x14ac:dyDescent="0.25">
      <c r="B39" s="858">
        <f>'SEPG-F-007'!B23</f>
        <v>7</v>
      </c>
      <c r="C39" s="872" t="str">
        <f>'SEPG-F-007'!C23</f>
        <v>Indebida Notificación por medio electrónico a persona no legitimada para ello</v>
      </c>
      <c r="D39" s="231">
        <f>+'SEPG-012'!Y38</f>
        <v>2</v>
      </c>
      <c r="E39" s="232">
        <f>+'SEPG-012'!Y39</f>
        <v>6</v>
      </c>
      <c r="F39" s="233">
        <f>'SEPG-012'!AA38</f>
        <v>12</v>
      </c>
      <c r="G39" s="868">
        <v>1</v>
      </c>
      <c r="H39" s="458" t="s">
        <v>422</v>
      </c>
      <c r="I39" s="186" t="s">
        <v>46</v>
      </c>
      <c r="J39" s="186"/>
      <c r="K39" s="187">
        <v>15</v>
      </c>
      <c r="L39" s="188">
        <v>15</v>
      </c>
      <c r="M39" s="188">
        <v>30</v>
      </c>
      <c r="N39" s="188">
        <v>15</v>
      </c>
      <c r="O39" s="188">
        <v>25</v>
      </c>
      <c r="P39" s="219">
        <f t="shared" si="0"/>
        <v>100</v>
      </c>
      <c r="Q39" s="837">
        <f>IFERROR(IF(AVERAGEIF(I39:I41,"X",$P39:$P41)&lt;=50,0,IF(AVERAGEIF(I39:I41,"X",$P39:$P41)&lt;=75,-1,-2)),"")</f>
        <v>-2</v>
      </c>
      <c r="R39" s="837" t="str">
        <f>IFERROR(IF(AVERAGEIF(J39:J41,"X",$P39:$P41)&lt;=50,0,IF(AVERAGEIF(J39:J41,"X",$P39:$P41)&lt;=75,-1,-2)),"")</f>
        <v/>
      </c>
      <c r="S39" s="239">
        <f>IF(COUNTA(I39:J39)=2,"Seleccione una opcion P o I",IF(ISNUMBER(P39),LOOKUP(P39,DB!$F$74:$G$76,DB!$H$74:$H$76),""))</f>
        <v>-2</v>
      </c>
      <c r="T39" s="840">
        <f>IFERROR(IF(D39+MIN(Q39:Q41)&lt;1,1,D39+MIN(Q39:Q41)),"")</f>
        <v>1</v>
      </c>
      <c r="U39" s="840">
        <f ca="1">IFERROR(IF(R39&lt;&gt;0,IF(MATCH(E39,'SEPG-012'!$L$17:$L$21,)+R39&lt;1,1,OFFSET('SEPG-012'!$L$16:$L$21,MATCH(E39,'SEPG-012'!$L$17:$L$21,)+R39,0,1,1)),E39),E39)</f>
        <v>6</v>
      </c>
      <c r="V39" s="840">
        <f ca="1">IFERROR(+U39*T39,)</f>
        <v>6</v>
      </c>
      <c r="W39" s="843" t="str">
        <f ca="1">IFERROR(VLOOKUP(V39,DB!$B$37:$D$61,2,FALSE),"")</f>
        <v>Riesgo Bajo (Z-4)</v>
      </c>
      <c r="X39" s="915"/>
      <c r="Y39" s="916"/>
      <c r="Z39" s="159">
        <f t="shared" si="1"/>
        <v>-2</v>
      </c>
      <c r="AA39" s="159">
        <f t="shared" si="2"/>
        <v>0</v>
      </c>
    </row>
    <row r="40" spans="2:27" ht="126" customHeight="1" x14ac:dyDescent="0.25">
      <c r="B40" s="831"/>
      <c r="C40" s="833"/>
      <c r="D40" s="852" t="str">
        <f>+'SEPG-012'!Z38</f>
        <v>Improbable (D)</v>
      </c>
      <c r="E40" s="854" t="str">
        <f>+'SEPG-012'!Z39</f>
        <v>Menor</v>
      </c>
      <c r="F40" s="856" t="str">
        <f>'SEPG-012'!AB38</f>
        <v>Riesgo Bajo (Z-5)</v>
      </c>
      <c r="G40" s="869"/>
      <c r="H40" s="458" t="s">
        <v>414</v>
      </c>
      <c r="I40" s="186" t="s">
        <v>46</v>
      </c>
      <c r="J40" s="186"/>
      <c r="K40" s="187">
        <v>15</v>
      </c>
      <c r="L40" s="188">
        <v>15</v>
      </c>
      <c r="M40" s="188">
        <v>30</v>
      </c>
      <c r="N40" s="188">
        <v>15</v>
      </c>
      <c r="O40" s="188">
        <v>25</v>
      </c>
      <c r="P40" s="175">
        <f t="shared" si="0"/>
        <v>100</v>
      </c>
      <c r="Q40" s="838"/>
      <c r="R40" s="838"/>
      <c r="S40" s="176">
        <f>IF(COUNTA(I40:J40)=2,"Seleccione una opcion P o I",IF(ISNUMBER(P40),LOOKUP(P40,DB!$F$74:$G$76,DB!$H$74:$H$76),""))</f>
        <v>-2</v>
      </c>
      <c r="T40" s="841"/>
      <c r="U40" s="841"/>
      <c r="V40" s="841"/>
      <c r="W40" s="844"/>
      <c r="X40" s="847"/>
      <c r="Y40" s="917"/>
      <c r="Z40" s="159">
        <f t="shared" si="1"/>
        <v>-2</v>
      </c>
      <c r="AA40" s="159">
        <f t="shared" si="2"/>
        <v>0</v>
      </c>
    </row>
    <row r="41" spans="2:27" ht="126" customHeight="1" thickBot="1" x14ac:dyDescent="0.3">
      <c r="B41" s="832"/>
      <c r="C41" s="834"/>
      <c r="D41" s="853"/>
      <c r="E41" s="855"/>
      <c r="F41" s="857"/>
      <c r="G41" s="870"/>
      <c r="H41" s="458" t="s">
        <v>448</v>
      </c>
      <c r="I41" s="186"/>
      <c r="J41" s="186"/>
      <c r="K41" s="187">
        <v>15</v>
      </c>
      <c r="L41" s="188">
        <v>15</v>
      </c>
      <c r="M41" s="188">
        <v>30</v>
      </c>
      <c r="N41" s="188">
        <v>15</v>
      </c>
      <c r="O41" s="188">
        <v>25</v>
      </c>
      <c r="P41" s="223">
        <f t="shared" si="0"/>
        <v>100</v>
      </c>
      <c r="Q41" s="839"/>
      <c r="R41" s="839"/>
      <c r="S41" s="224">
        <f>IF(COUNTA(I41:J41)=2,"Seleccione una opcion P o I",IF(ISNUMBER(P41),LOOKUP(P41,DB!$F$74:$G$76,DB!$H$74:$H$76),""))</f>
        <v>-2</v>
      </c>
      <c r="T41" s="842"/>
      <c r="U41" s="842"/>
      <c r="V41" s="842"/>
      <c r="W41" s="845"/>
      <c r="X41" s="848"/>
      <c r="Y41" s="918"/>
      <c r="Z41" s="159">
        <f t="shared" si="1"/>
        <v>0</v>
      </c>
      <c r="AA41" s="159">
        <f t="shared" si="2"/>
        <v>0</v>
      </c>
    </row>
    <row r="42" spans="2:27" ht="126" customHeight="1" x14ac:dyDescent="0.25">
      <c r="B42" s="858">
        <f>'SEPG-F-007'!B24</f>
        <v>8</v>
      </c>
      <c r="C42" s="872" t="str">
        <f>'SEPG-F-007'!C24</f>
        <v xml:space="preserve">Filtración de la información </v>
      </c>
      <c r="D42" s="231">
        <f>+'SEPG-012'!Y40</f>
        <v>2</v>
      </c>
      <c r="E42" s="232">
        <f>+'SEPG-012'!Y41</f>
        <v>6</v>
      </c>
      <c r="F42" s="233">
        <f>'SEPG-012'!AA40</f>
        <v>12</v>
      </c>
      <c r="G42" s="868">
        <v>1</v>
      </c>
      <c r="H42" s="458" t="s">
        <v>415</v>
      </c>
      <c r="I42" s="186" t="s">
        <v>46</v>
      </c>
      <c r="J42" s="186"/>
      <c r="K42" s="187">
        <v>15</v>
      </c>
      <c r="L42" s="188">
        <v>15</v>
      </c>
      <c r="M42" s="188">
        <v>30</v>
      </c>
      <c r="N42" s="188">
        <v>15</v>
      </c>
      <c r="O42" s="188">
        <v>25</v>
      </c>
      <c r="P42" s="219">
        <f t="shared" si="0"/>
        <v>100</v>
      </c>
      <c r="Q42" s="837">
        <f>IFERROR(IF(AVERAGEIF(I42:I44,"X",$P42:$P44)&lt;=50,0,IF(AVERAGEIF(I42:I44,"X",$P42:$P44)&lt;=75,-1,-2)),"")</f>
        <v>-2</v>
      </c>
      <c r="R42" s="837" t="str">
        <f>IFERROR(IF(AVERAGEIF(J42:J44,"X",$P42:$P44)&lt;=50,0,IF(AVERAGEIF(J42:J44,"X",$P42:$P44)&lt;=75,-1,-2)),"")</f>
        <v/>
      </c>
      <c r="S42" s="239">
        <f>IF(COUNTA(I42:J42)=2,"Seleccione una opcion P o I",IF(ISNUMBER(P42),LOOKUP(P42,DB!$F$74:$G$76,DB!$H$74:$H$76),""))</f>
        <v>-2</v>
      </c>
      <c r="T42" s="840">
        <f>IFERROR(IF(D42+MIN(Q42:Q44)&lt;1,1,D42+MIN(Q42:Q44)),"")</f>
        <v>1</v>
      </c>
      <c r="U42" s="840">
        <f ca="1">IFERROR(IF(R42&lt;&gt;0,IF(MATCH(E42,'SEPG-012'!$L$17:$L$21,)+R42&lt;1,1,OFFSET('SEPG-012'!$L$16:$L$21,MATCH(E42,'SEPG-012'!$L$17:$L$21,)+R42,0,1,1)),E42),E42)</f>
        <v>6</v>
      </c>
      <c r="V42" s="840">
        <f ca="1">IFERROR(+U42*T42,)</f>
        <v>6</v>
      </c>
      <c r="W42" s="843" t="str">
        <f ca="1">IFERROR(VLOOKUP(V42,DB!$B$37:$D$61,2,FALSE),"")</f>
        <v>Riesgo Bajo (Z-4)</v>
      </c>
      <c r="X42" s="915"/>
      <c r="Y42" s="914"/>
      <c r="Z42" s="159">
        <f t="shared" si="1"/>
        <v>-2</v>
      </c>
      <c r="AA42" s="159">
        <f t="shared" si="2"/>
        <v>0</v>
      </c>
    </row>
    <row r="43" spans="2:27" ht="126" customHeight="1" x14ac:dyDescent="0.25">
      <c r="B43" s="831"/>
      <c r="C43" s="833"/>
      <c r="D43" s="852" t="str">
        <f>+'SEPG-012'!Z40</f>
        <v>Improbable (D)</v>
      </c>
      <c r="E43" s="854" t="str">
        <f>+'SEPG-012'!Z41</f>
        <v>Menor</v>
      </c>
      <c r="F43" s="856" t="str">
        <f>'SEPG-012'!AB40</f>
        <v>Riesgo Bajo (Z-5)</v>
      </c>
      <c r="G43" s="869"/>
      <c r="H43" s="458" t="s">
        <v>416</v>
      </c>
      <c r="I43" s="186" t="s">
        <v>46</v>
      </c>
      <c r="J43" s="186"/>
      <c r="K43" s="187">
        <v>15</v>
      </c>
      <c r="L43" s="188">
        <v>15</v>
      </c>
      <c r="M43" s="188">
        <v>30</v>
      </c>
      <c r="N43" s="188">
        <v>15</v>
      </c>
      <c r="O43" s="188">
        <v>25</v>
      </c>
      <c r="P43" s="175">
        <f t="shared" si="0"/>
        <v>100</v>
      </c>
      <c r="Q43" s="838"/>
      <c r="R43" s="838"/>
      <c r="S43" s="176">
        <f>IF(COUNTA(I43:J43)=2,"Seleccione una opcion P o I",IF(ISNUMBER(P43),LOOKUP(P43,DB!$F$74:$G$76,DB!$H$74:$H$76),""))</f>
        <v>-2</v>
      </c>
      <c r="T43" s="841"/>
      <c r="U43" s="841"/>
      <c r="V43" s="841"/>
      <c r="W43" s="844"/>
      <c r="X43" s="847"/>
      <c r="Y43" s="850"/>
      <c r="Z43" s="159">
        <f t="shared" si="1"/>
        <v>-2</v>
      </c>
      <c r="AA43" s="159">
        <f t="shared" si="2"/>
        <v>0</v>
      </c>
    </row>
    <row r="44" spans="2:27" ht="126" customHeight="1" thickBot="1" x14ac:dyDescent="0.3">
      <c r="B44" s="832"/>
      <c r="C44" s="834"/>
      <c r="D44" s="853"/>
      <c r="E44" s="855"/>
      <c r="F44" s="857"/>
      <c r="G44" s="870"/>
      <c r="H44" s="458" t="s">
        <v>447</v>
      </c>
      <c r="I44" s="186" t="s">
        <v>423</v>
      </c>
      <c r="J44" s="186"/>
      <c r="K44" s="187">
        <v>15</v>
      </c>
      <c r="L44" s="188">
        <v>15</v>
      </c>
      <c r="M44" s="188">
        <v>30</v>
      </c>
      <c r="N44" s="188">
        <v>15</v>
      </c>
      <c r="O44" s="188">
        <v>25</v>
      </c>
      <c r="P44" s="223">
        <f t="shared" si="0"/>
        <v>100</v>
      </c>
      <c r="Q44" s="839"/>
      <c r="R44" s="839"/>
      <c r="S44" s="224">
        <f>IF(COUNTA(I44:J44)=2,"Seleccione una opcion P o I",IF(ISNUMBER(P44),LOOKUP(P44,DB!$F$74:$G$76,DB!$H$74:$H$76),""))</f>
        <v>-2</v>
      </c>
      <c r="T44" s="842"/>
      <c r="U44" s="842"/>
      <c r="V44" s="842"/>
      <c r="W44" s="845"/>
      <c r="X44" s="848"/>
      <c r="Y44" s="851"/>
      <c r="Z44" s="159">
        <f t="shared" si="1"/>
        <v>-2</v>
      </c>
      <c r="AA44" s="159">
        <f t="shared" si="2"/>
        <v>0</v>
      </c>
    </row>
    <row r="45" spans="2:27" ht="126" hidden="1" customHeight="1" x14ac:dyDescent="0.25">
      <c r="B45" s="831">
        <f>'SEPG-F-007'!B25</f>
        <v>9</v>
      </c>
      <c r="C45" s="833">
        <f>'SEPG-F-007'!C25</f>
        <v>0</v>
      </c>
      <c r="D45" s="234" t="str">
        <f>+'SEPG-012'!Y42</f>
        <v/>
      </c>
      <c r="E45" s="235" t="str">
        <f>+'SEPG-012'!Y43</f>
        <v/>
      </c>
      <c r="F45" s="236" t="str">
        <f>'SEPG-012'!AA42</f>
        <v/>
      </c>
      <c r="G45" s="868"/>
      <c r="H45" s="298"/>
      <c r="I45" s="186"/>
      <c r="J45" s="186"/>
      <c r="K45" s="187"/>
      <c r="L45" s="188"/>
      <c r="M45" s="188"/>
      <c r="N45" s="188"/>
      <c r="O45" s="188"/>
      <c r="P45" s="216">
        <f t="shared" si="0"/>
        <v>0</v>
      </c>
      <c r="Q45" s="837" t="str">
        <f>IFERROR(IF(AVERAGEIF(I45:I47,"X",$P45:$P47)&lt;=50,0,IF(AVERAGEIF(I45:I47,"X",$P45:$P47)&lt;=75,-1,-2)),"")</f>
        <v/>
      </c>
      <c r="R45" s="837" t="str">
        <f>IFERROR(IF(AVERAGEIF(J45:J47,"X",$P45:$P47)&lt;=50,0,IF(AVERAGEIF(J45:J47,"X",$P45:$P47)&lt;=75,-1,-2)),"")</f>
        <v/>
      </c>
      <c r="S45" s="237">
        <f>IF(COUNTA(I45:J45)=2,"Seleccione una opcion P o I",IF(ISNUMBER(P45),LOOKUP(P45,DB!$F$74:$G$76,DB!$H$74:$H$76),""))</f>
        <v>0</v>
      </c>
      <c r="T45" s="840" t="str">
        <f>IFERROR(IF(D45+MIN(Q45:Q47)&lt;1,1,D45+MIN(Q45:Q47)),"")</f>
        <v/>
      </c>
      <c r="U45" s="840" t="str">
        <f ca="1">IFERROR(IF(R45&lt;&gt;0,IF(MATCH(E45,'SEPG-012'!$L$17:$L$21,)+R45&lt;1,1,OFFSET('SEPG-012'!$L$16:$L$21,MATCH(E45,'SEPG-012'!$L$17:$L$21,)+R45,0,1,1)),E45),E45)</f>
        <v/>
      </c>
      <c r="V45" s="840">
        <f ca="1">IFERROR(+U45*T45,)</f>
        <v>0</v>
      </c>
      <c r="W45" s="843" t="str">
        <f ca="1">IFERROR(VLOOKUP(V45,DB!$B$37:$D$61,2,FALSE),"")</f>
        <v/>
      </c>
      <c r="X45" s="846"/>
      <c r="Y45" s="849"/>
      <c r="Z45" s="159">
        <f t="shared" si="1"/>
        <v>0</v>
      </c>
      <c r="AA45" s="159">
        <f t="shared" si="2"/>
        <v>0</v>
      </c>
    </row>
    <row r="46" spans="2:27" ht="126" hidden="1" customHeight="1" x14ac:dyDescent="0.25">
      <c r="B46" s="831"/>
      <c r="C46" s="833"/>
      <c r="D46" s="852" t="str">
        <f>+'SEPG-012'!Z42</f>
        <v/>
      </c>
      <c r="E46" s="854" t="str">
        <f>+'SEPG-012'!Z43</f>
        <v/>
      </c>
      <c r="F46" s="856" t="str">
        <f>'SEPG-012'!AB42</f>
        <v/>
      </c>
      <c r="G46" s="869"/>
      <c r="H46" s="298"/>
      <c r="I46" s="186"/>
      <c r="J46" s="186"/>
      <c r="K46" s="187"/>
      <c r="L46" s="188"/>
      <c r="M46" s="188"/>
      <c r="N46" s="188"/>
      <c r="O46" s="188"/>
      <c r="P46" s="175">
        <f t="shared" si="0"/>
        <v>0</v>
      </c>
      <c r="Q46" s="838"/>
      <c r="R46" s="838"/>
      <c r="S46" s="176">
        <f>IF(COUNTA(I46:J46)=2,"Seleccione una opcion P o I",IF(ISNUMBER(P46),LOOKUP(P46,DB!$F$74:$G$76,DB!$H$74:$H$76),""))</f>
        <v>0</v>
      </c>
      <c r="T46" s="841"/>
      <c r="U46" s="841"/>
      <c r="V46" s="841"/>
      <c r="W46" s="844"/>
      <c r="X46" s="847"/>
      <c r="Y46" s="850"/>
      <c r="Z46" s="159">
        <f t="shared" si="1"/>
        <v>0</v>
      </c>
      <c r="AA46" s="159">
        <f t="shared" si="2"/>
        <v>0</v>
      </c>
    </row>
    <row r="47" spans="2:27" ht="126" hidden="1" customHeight="1" thickBot="1" x14ac:dyDescent="0.3">
      <c r="B47" s="831"/>
      <c r="C47" s="833"/>
      <c r="D47" s="852"/>
      <c r="E47" s="854"/>
      <c r="F47" s="871"/>
      <c r="G47" s="870"/>
      <c r="H47" s="298"/>
      <c r="I47" s="186"/>
      <c r="J47" s="186"/>
      <c r="K47" s="187"/>
      <c r="L47" s="188"/>
      <c r="M47" s="188"/>
      <c r="N47" s="188"/>
      <c r="O47" s="188"/>
      <c r="P47" s="240">
        <f t="shared" si="0"/>
        <v>0</v>
      </c>
      <c r="Q47" s="839"/>
      <c r="R47" s="839"/>
      <c r="S47" s="241">
        <f>IF(COUNTA(I47:J47)=2,"Seleccione una opcion P o I",IF(ISNUMBER(P47),LOOKUP(P47,DB!$F$74:$G$76,DB!$H$74:$H$76),""))</f>
        <v>0</v>
      </c>
      <c r="T47" s="842"/>
      <c r="U47" s="842"/>
      <c r="V47" s="842"/>
      <c r="W47" s="845"/>
      <c r="X47" s="941"/>
      <c r="Y47" s="945"/>
      <c r="Z47" s="159">
        <f t="shared" si="1"/>
        <v>0</v>
      </c>
      <c r="AA47" s="159">
        <f t="shared" si="2"/>
        <v>0</v>
      </c>
    </row>
    <row r="48" spans="2:27" ht="126" hidden="1" customHeight="1" x14ac:dyDescent="0.25">
      <c r="B48" s="858">
        <f>'SEPG-F-007'!B26</f>
        <v>10</v>
      </c>
      <c r="C48" s="872"/>
      <c r="D48" s="231" t="str">
        <f>+'SEPG-012'!Y44</f>
        <v/>
      </c>
      <c r="E48" s="232" t="str">
        <f>+'SEPG-012'!Y45</f>
        <v/>
      </c>
      <c r="F48" s="233" t="str">
        <f>'SEPG-012'!AA44</f>
        <v/>
      </c>
      <c r="G48" s="868"/>
      <c r="H48" s="298"/>
      <c r="I48" s="186"/>
      <c r="J48" s="186"/>
      <c r="K48" s="187"/>
      <c r="L48" s="188"/>
      <c r="M48" s="188"/>
      <c r="N48" s="188"/>
      <c r="O48" s="188"/>
      <c r="P48" s="219">
        <f t="shared" si="0"/>
        <v>0</v>
      </c>
      <c r="Q48" s="837" t="str">
        <f>IFERROR(IF(AVERAGEIF(I48:I50,"X",$P48:$P50)&lt;=50,0,IF(AVERAGEIF(I48:I50,"X",$P48:$P50)&lt;=75,-1,-2)),"")</f>
        <v/>
      </c>
      <c r="R48" s="837" t="str">
        <f>IFERROR(IF(AVERAGEIF(J48:J50,"X",$P48:$P50)&lt;=50,0,IF(AVERAGEIF(J48:J50,"X",$P48:$P50)&lt;=75,-1,-2)),"")</f>
        <v/>
      </c>
      <c r="S48" s="239">
        <f>IF(COUNTA(I48:J48)=2,"Seleccione una opcion P o I",IF(ISNUMBER(P48),LOOKUP(P48,DB!$F$74:$G$76,DB!$H$74:$H$76),""))</f>
        <v>0</v>
      </c>
      <c r="T48" s="840" t="str">
        <f>IFERROR(IF(D48+MIN(Q48:Q50)&lt;1,1,D48+MIN(Q48:Q50)),"")</f>
        <v/>
      </c>
      <c r="U48" s="840" t="str">
        <f ca="1">IFERROR(IF(R48&lt;&gt;0,IF(MATCH(E48,'SEPG-012'!$L$17:$L$21,)+R48&lt;1,1,OFFSET('SEPG-012'!$L$16:$L$21,MATCH(E48,'SEPG-012'!$L$17:$L$21,)+R48,0,1,1)),E48),E48)</f>
        <v/>
      </c>
      <c r="V48" s="840">
        <f ca="1">IFERROR(+U48*T48,)</f>
        <v>0</v>
      </c>
      <c r="W48" s="843" t="str">
        <f ca="1">IFERROR(VLOOKUP(V48,DB!$B$37:$D$61,2,FALSE),"")</f>
        <v/>
      </c>
      <c r="X48" s="915"/>
      <c r="Y48" s="914"/>
      <c r="Z48" s="159">
        <f t="shared" si="1"/>
        <v>0</v>
      </c>
      <c r="AA48" s="159">
        <f t="shared" si="2"/>
        <v>0</v>
      </c>
    </row>
    <row r="49" spans="2:27" ht="126" hidden="1" customHeight="1" x14ac:dyDescent="0.25">
      <c r="B49" s="831"/>
      <c r="C49" s="833"/>
      <c r="D49" s="852" t="str">
        <f>+'SEPG-012'!Z44</f>
        <v/>
      </c>
      <c r="E49" s="854" t="str">
        <f>+'SEPG-012'!Z45</f>
        <v/>
      </c>
      <c r="F49" s="856" t="str">
        <f>'SEPG-012'!AB44</f>
        <v/>
      </c>
      <c r="G49" s="869"/>
      <c r="H49" s="298"/>
      <c r="I49" s="186"/>
      <c r="J49" s="186"/>
      <c r="K49" s="187"/>
      <c r="L49" s="188"/>
      <c r="M49" s="188"/>
      <c r="N49" s="188"/>
      <c r="O49" s="188"/>
      <c r="P49" s="175">
        <f t="shared" si="0"/>
        <v>0</v>
      </c>
      <c r="Q49" s="838"/>
      <c r="R49" s="838"/>
      <c r="S49" s="176">
        <f>IF(COUNTA(I49:J49)=2,"Seleccione una opcion P o I",IF(ISNUMBER(P49),LOOKUP(P49,DB!$F$74:$G$76,DB!$H$74:$H$76),""))</f>
        <v>0</v>
      </c>
      <c r="T49" s="841"/>
      <c r="U49" s="841"/>
      <c r="V49" s="841"/>
      <c r="W49" s="844"/>
      <c r="X49" s="847"/>
      <c r="Y49" s="850"/>
      <c r="Z49" s="159">
        <f t="shared" si="1"/>
        <v>0</v>
      </c>
      <c r="AA49" s="159">
        <f t="shared" si="2"/>
        <v>0</v>
      </c>
    </row>
    <row r="50" spans="2:27" ht="126" hidden="1" customHeight="1" thickBot="1" x14ac:dyDescent="0.3">
      <c r="B50" s="832"/>
      <c r="C50" s="834"/>
      <c r="D50" s="853"/>
      <c r="E50" s="855"/>
      <c r="F50" s="857"/>
      <c r="G50" s="870"/>
      <c r="H50" s="298"/>
      <c r="I50" s="186"/>
      <c r="J50" s="186"/>
      <c r="K50" s="187"/>
      <c r="L50" s="188"/>
      <c r="M50" s="188"/>
      <c r="N50" s="188"/>
      <c r="O50" s="188"/>
      <c r="P50" s="223">
        <f t="shared" si="0"/>
        <v>0</v>
      </c>
      <c r="Q50" s="839"/>
      <c r="R50" s="839"/>
      <c r="S50" s="224">
        <f>IF(COUNTA(I50:J50)=2,"Seleccione una opcion P o I",IF(ISNUMBER(P50),LOOKUP(P50,DB!$F$74:$G$76,DB!$H$74:$H$76),""))</f>
        <v>0</v>
      </c>
      <c r="T50" s="842"/>
      <c r="U50" s="842"/>
      <c r="V50" s="842"/>
      <c r="W50" s="845"/>
      <c r="X50" s="848"/>
      <c r="Y50" s="851"/>
      <c r="Z50" s="159">
        <f t="shared" si="1"/>
        <v>0</v>
      </c>
      <c r="AA50" s="159">
        <f t="shared" si="2"/>
        <v>0</v>
      </c>
    </row>
    <row r="51" spans="2:27" ht="126" hidden="1" customHeight="1" x14ac:dyDescent="0.25">
      <c r="B51" s="831">
        <f>'SEPG-F-007'!B27</f>
        <v>11</v>
      </c>
      <c r="C51" s="872"/>
      <c r="D51" s="234" t="str">
        <f>+'SEPG-012'!Y46</f>
        <v/>
      </c>
      <c r="E51" s="235" t="str">
        <f>+'SEPG-012'!Y47</f>
        <v/>
      </c>
      <c r="F51" s="236" t="str">
        <f>'SEPG-012'!AA46</f>
        <v/>
      </c>
      <c r="G51" s="868"/>
      <c r="H51" s="298"/>
      <c r="I51" s="186"/>
      <c r="J51" s="186"/>
      <c r="K51" s="187"/>
      <c r="L51" s="188"/>
      <c r="M51" s="188"/>
      <c r="N51" s="188"/>
      <c r="O51" s="188"/>
      <c r="P51" s="216">
        <f t="shared" si="0"/>
        <v>0</v>
      </c>
      <c r="Q51" s="837" t="str">
        <f>IFERROR(IF(AVERAGEIF(I51:I53,"X",$P51:$P53)&lt;=50,0,IF(AVERAGEIF(I51:I53,"X",$P51:$P53)&lt;=75,-1,-2)),"")</f>
        <v/>
      </c>
      <c r="R51" s="837" t="str">
        <f>IFERROR(IF(AVERAGEIF(J51:J53,"X",$P51:$P53)&lt;=50,0,IF(AVERAGEIF(J51:J53,"X",$P51:$P53)&lt;=75,-1,-2)),"")</f>
        <v/>
      </c>
      <c r="S51" s="237">
        <f>IF(COUNTA(I51:J51)=2,"Seleccione una opcion P o I",IF(ISNUMBER(P51),LOOKUP(P51,DB!$F$74:$G$76,DB!$H$74:$H$76),""))</f>
        <v>0</v>
      </c>
      <c r="T51" s="840" t="str">
        <f>IFERROR(IF(D51+MIN(Q51:Q53)&lt;1,1,D51+MIN(Q51:Q53)),"")</f>
        <v/>
      </c>
      <c r="U51" s="840" t="str">
        <f ca="1">IFERROR(IF(R51&lt;&gt;0,IF(MATCH(E51,'SEPG-012'!$L$17:$L$21,)+R51&lt;1,1,OFFSET('SEPG-012'!$L$16:$L$21,MATCH(E51,'SEPG-012'!$L$17:$L$21,)+R51,0,1,1)),E51),E51)</f>
        <v/>
      </c>
      <c r="V51" s="840">
        <f ca="1">IFERROR(+U51*T51,)</f>
        <v>0</v>
      </c>
      <c r="W51" s="843" t="str">
        <f ca="1">IFERROR(VLOOKUP(V51,DB!$B$37:$D$61,2,FALSE),"")</f>
        <v/>
      </c>
      <c r="X51" s="846"/>
      <c r="Y51" s="849"/>
      <c r="Z51" s="159">
        <f t="shared" si="1"/>
        <v>0</v>
      </c>
      <c r="AA51" s="159">
        <f t="shared" si="2"/>
        <v>0</v>
      </c>
    </row>
    <row r="52" spans="2:27" ht="126" hidden="1" customHeight="1" x14ac:dyDescent="0.25">
      <c r="B52" s="831"/>
      <c r="C52" s="833"/>
      <c r="D52" s="852" t="str">
        <f>+'SEPG-012'!Z46</f>
        <v/>
      </c>
      <c r="E52" s="854" t="str">
        <f>+'SEPG-012'!Z47</f>
        <v/>
      </c>
      <c r="F52" s="856" t="str">
        <f>'SEPG-012'!AB46</f>
        <v/>
      </c>
      <c r="G52" s="869"/>
      <c r="H52" s="298"/>
      <c r="I52" s="186"/>
      <c r="J52" s="186"/>
      <c r="K52" s="187"/>
      <c r="L52" s="188"/>
      <c r="M52" s="188"/>
      <c r="N52" s="188"/>
      <c r="O52" s="188"/>
      <c r="P52" s="175">
        <f t="shared" si="0"/>
        <v>0</v>
      </c>
      <c r="Q52" s="838"/>
      <c r="R52" s="838"/>
      <c r="S52" s="176">
        <f>IF(COUNTA(I52:J52)=2,"Seleccione una opcion P o I",IF(ISNUMBER(P52),LOOKUP(P52,DB!$F$74:$G$76,DB!$H$74:$H$76),""))</f>
        <v>0</v>
      </c>
      <c r="T52" s="841"/>
      <c r="U52" s="841"/>
      <c r="V52" s="841"/>
      <c r="W52" s="844"/>
      <c r="X52" s="847"/>
      <c r="Y52" s="850"/>
      <c r="Z52" s="159">
        <f t="shared" si="1"/>
        <v>0</v>
      </c>
      <c r="AA52" s="159">
        <f t="shared" si="2"/>
        <v>0</v>
      </c>
    </row>
    <row r="53" spans="2:27" ht="126" hidden="1" customHeight="1" thickBot="1" x14ac:dyDescent="0.3">
      <c r="B53" s="831"/>
      <c r="C53" s="834"/>
      <c r="D53" s="852"/>
      <c r="E53" s="854"/>
      <c r="F53" s="871"/>
      <c r="G53" s="870"/>
      <c r="H53" s="298"/>
      <c r="I53" s="186"/>
      <c r="J53" s="186"/>
      <c r="K53" s="187"/>
      <c r="L53" s="188"/>
      <c r="M53" s="188"/>
      <c r="N53" s="188"/>
      <c r="O53" s="188"/>
      <c r="P53" s="240">
        <f t="shared" si="0"/>
        <v>0</v>
      </c>
      <c r="Q53" s="839"/>
      <c r="R53" s="839"/>
      <c r="S53" s="241">
        <f>IF(COUNTA(I53:J53)=2,"Seleccione una opcion P o I",IF(ISNUMBER(P53),LOOKUP(P53,DB!$F$74:$G$76,DB!$H$74:$H$76),""))</f>
        <v>0</v>
      </c>
      <c r="T53" s="842"/>
      <c r="U53" s="842"/>
      <c r="V53" s="842"/>
      <c r="W53" s="845"/>
      <c r="X53" s="941"/>
      <c r="Y53" s="945"/>
      <c r="Z53" s="159">
        <f t="shared" si="1"/>
        <v>0</v>
      </c>
      <c r="AA53" s="159">
        <f t="shared" si="2"/>
        <v>0</v>
      </c>
    </row>
    <row r="54" spans="2:27" ht="126" hidden="1" customHeight="1" x14ac:dyDescent="0.25">
      <c r="B54" s="858">
        <f>'SEPG-F-007'!B28</f>
        <v>12</v>
      </c>
      <c r="C54" s="942">
        <f>'SEPG-F-007'!C28</f>
        <v>0</v>
      </c>
      <c r="D54" s="231" t="str">
        <f>+'SEPG-012'!Y48</f>
        <v/>
      </c>
      <c r="E54" s="232" t="str">
        <f>+'SEPG-012'!Y49</f>
        <v/>
      </c>
      <c r="F54" s="233" t="str">
        <f>'SEPG-012'!AA48</f>
        <v/>
      </c>
      <c r="G54" s="919"/>
      <c r="H54" s="318"/>
      <c r="I54" s="319"/>
      <c r="J54" s="319"/>
      <c r="K54" s="320"/>
      <c r="L54" s="188"/>
      <c r="M54" s="188"/>
      <c r="N54" s="188"/>
      <c r="O54" s="188"/>
      <c r="P54" s="219">
        <f t="shared" si="0"/>
        <v>0</v>
      </c>
      <c r="Q54" s="837" t="str">
        <f>IFERROR(IF(AVERAGEIF(I54:I56,"X",$P54:$P56)&lt;=50,0,IF(AVERAGEIF(I54:I56,"X",$P54:$P56)&lt;=75,-1,-2)),"")</f>
        <v/>
      </c>
      <c r="R54" s="837" t="str">
        <f>IFERROR(IF(AVERAGEIF(J54:J56,"X",$P54:$P56)&lt;=50,0,IF(AVERAGEIF(J54:J56,"X",$P54:$P56)&lt;=75,-1,-2)),"")</f>
        <v/>
      </c>
      <c r="S54" s="239">
        <f>IF(COUNTA(I54:J54)=2,"Seleccione una opcion P o I",IF(ISNUMBER(P54),LOOKUP(P54,DB!$F$74:$G$76,DB!$H$74:$H$76),""))</f>
        <v>0</v>
      </c>
      <c r="T54" s="840" t="str">
        <f>IFERROR(IF(D54+MIN(Q54:Q56)&lt;1,1,D54+MIN(Q54:Q56)),"")</f>
        <v/>
      </c>
      <c r="U54" s="840" t="str">
        <f ca="1">IFERROR(IF(R54&lt;&gt;0,IF(MATCH(E54,'SEPG-012'!$L$17:$L$21,)+R54&lt;1,1,OFFSET('SEPG-012'!$L$16:$L$21,MATCH(E54,'SEPG-012'!$L$17:$L$21,)+R54,0,1,1)),E54),E54)</f>
        <v/>
      </c>
      <c r="V54" s="840">
        <f ca="1">IFERROR(+U54*T54,)</f>
        <v>0</v>
      </c>
      <c r="W54" s="843" t="str">
        <f ca="1">IFERROR(VLOOKUP(V54,DB!$B$37:$D$61,2,FALSE),"")</f>
        <v/>
      </c>
      <c r="X54" s="915"/>
      <c r="Y54" s="914"/>
      <c r="Z54" s="159">
        <f t="shared" si="1"/>
        <v>0</v>
      </c>
      <c r="AA54" s="159">
        <f t="shared" si="2"/>
        <v>0</v>
      </c>
    </row>
    <row r="55" spans="2:27" ht="126" hidden="1" customHeight="1" x14ac:dyDescent="0.25">
      <c r="B55" s="831"/>
      <c r="C55" s="943"/>
      <c r="D55" s="852" t="str">
        <f>+'SEPG-012'!Z48</f>
        <v/>
      </c>
      <c r="E55" s="854" t="str">
        <f>+'SEPG-012'!Z49</f>
        <v/>
      </c>
      <c r="F55" s="856" t="str">
        <f>'SEPG-012'!AB48</f>
        <v/>
      </c>
      <c r="G55" s="920"/>
      <c r="H55" s="318"/>
      <c r="I55" s="319"/>
      <c r="J55" s="319"/>
      <c r="K55" s="320"/>
      <c r="L55" s="188"/>
      <c r="M55" s="188"/>
      <c r="N55" s="188"/>
      <c r="O55" s="188"/>
      <c r="P55" s="175">
        <f t="shared" si="0"/>
        <v>0</v>
      </c>
      <c r="Q55" s="838"/>
      <c r="R55" s="838"/>
      <c r="S55" s="176">
        <f>IF(COUNTA(I55:J55)=2,"Seleccione una opcion P o I",IF(ISNUMBER(P55),LOOKUP(P55,DB!$F$74:$G$76,DB!$H$74:$H$76),""))</f>
        <v>0</v>
      </c>
      <c r="T55" s="841"/>
      <c r="U55" s="841"/>
      <c r="V55" s="841"/>
      <c r="W55" s="844"/>
      <c r="X55" s="847"/>
      <c r="Y55" s="850"/>
      <c r="Z55" s="159">
        <f t="shared" si="1"/>
        <v>0</v>
      </c>
      <c r="AA55" s="159">
        <f t="shared" si="2"/>
        <v>0</v>
      </c>
    </row>
    <row r="56" spans="2:27" ht="126" hidden="1" customHeight="1" thickBot="1" x14ac:dyDescent="0.3">
      <c r="B56" s="832"/>
      <c r="C56" s="944"/>
      <c r="D56" s="853"/>
      <c r="E56" s="855"/>
      <c r="F56" s="857"/>
      <c r="G56" s="921"/>
      <c r="H56" s="318"/>
      <c r="I56" s="319"/>
      <c r="J56" s="319"/>
      <c r="K56" s="320"/>
      <c r="L56" s="188"/>
      <c r="M56" s="188"/>
      <c r="N56" s="188"/>
      <c r="O56" s="188"/>
      <c r="P56" s="223">
        <f t="shared" si="0"/>
        <v>0</v>
      </c>
      <c r="Q56" s="839"/>
      <c r="R56" s="839"/>
      <c r="S56" s="224">
        <f>IF(COUNTA(I56:J56)=2,"Seleccione una opcion P o I",IF(ISNUMBER(P56),LOOKUP(P56,DB!$F$74:$G$76,DB!$H$74:$H$76),""))</f>
        <v>0</v>
      </c>
      <c r="T56" s="842"/>
      <c r="U56" s="842"/>
      <c r="V56" s="842"/>
      <c r="W56" s="845"/>
      <c r="X56" s="848"/>
      <c r="Y56" s="851"/>
      <c r="Z56" s="159">
        <f t="shared" si="1"/>
        <v>0</v>
      </c>
      <c r="AA56" s="159">
        <f t="shared" si="2"/>
        <v>0</v>
      </c>
    </row>
    <row r="57" spans="2:27" ht="126" hidden="1" customHeight="1" x14ac:dyDescent="0.25">
      <c r="B57" s="858" t="e">
        <f>'SEPG-F-007'!#REF!</f>
        <v>#REF!</v>
      </c>
      <c r="C57" s="872" t="e">
        <f>'SEPG-F-007'!#REF!</f>
        <v>#REF!</v>
      </c>
      <c r="D57" s="231" t="str">
        <f>+'SEPG-012'!Y50</f>
        <v/>
      </c>
      <c r="E57" s="232" t="str">
        <f>+'SEPG-012'!Y51</f>
        <v/>
      </c>
      <c r="F57" s="233" t="str">
        <f>'SEPG-012'!AA50</f>
        <v/>
      </c>
      <c r="G57" s="873"/>
      <c r="H57" s="266"/>
      <c r="I57" s="243"/>
      <c r="J57" s="243"/>
      <c r="K57" s="245"/>
      <c r="L57" s="243"/>
      <c r="M57" s="243"/>
      <c r="N57" s="243"/>
      <c r="O57" s="243"/>
      <c r="P57" s="219">
        <f t="shared" si="0"/>
        <v>0</v>
      </c>
      <c r="Q57" s="837" t="str">
        <f>IFERROR(IF(AVERAGEIF(I57:I59,"X",$P57:$P59)&lt;=50,0,IF(AVERAGEIF(I57:I59,"X",$P57:$P59)&lt;=75,-1,-2)),"")</f>
        <v/>
      </c>
      <c r="R57" s="837" t="str">
        <f>IFERROR(IF(AVERAGEIF(J57:J59,"X",$P57:$P59)&lt;=50,0,IF(AVERAGEIF(J57:J59,"X",$P57:$P59)&lt;=75,-1,-2)),"")</f>
        <v/>
      </c>
      <c r="S57" s="239">
        <f>IF(COUNTA(I57:J57)=2,"Seleccione una opcion P o I",IF(ISNUMBER(P57),LOOKUP(P57,DB!$F$74:$G$76,DB!$H$74:$H$76),""))</f>
        <v>0</v>
      </c>
      <c r="T57" s="840" t="str">
        <f>IFERROR(IF(D57+MIN(Q57:Q59)&lt;1,1,D57+MIN(Q57:Q59)),"")</f>
        <v/>
      </c>
      <c r="U57" s="840" t="str">
        <f ca="1">IFERROR(IF(R57&lt;&gt;0,IF(MATCH(E57,'SEPG-012'!$L$17:$L$21,)+R57&lt;1,1,OFFSET('SEPG-012'!$L$16:$L$21,MATCH(E57,'SEPG-012'!$L$17:$L$21,)+R57,0,1,1)),E57),E57)</f>
        <v/>
      </c>
      <c r="V57" s="840">
        <f ca="1">IFERROR(+U57*T57,)</f>
        <v>0</v>
      </c>
      <c r="W57" s="843" t="str">
        <f ca="1">IFERROR(VLOOKUP(V57,DB!$B$37:$D$61,2,FALSE),"")</f>
        <v/>
      </c>
      <c r="X57" s="915"/>
      <c r="Y57" s="914"/>
      <c r="Z57" s="159">
        <f t="shared" si="1"/>
        <v>0</v>
      </c>
      <c r="AA57" s="159">
        <f t="shared" si="2"/>
        <v>0</v>
      </c>
    </row>
    <row r="58" spans="2:27" ht="126" hidden="1" customHeight="1" x14ac:dyDescent="0.25">
      <c r="B58" s="831"/>
      <c r="C58" s="833"/>
      <c r="D58" s="852" t="str">
        <f>+'SEPG-012'!Z50</f>
        <v/>
      </c>
      <c r="E58" s="854" t="str">
        <f>+'SEPG-012'!Z51</f>
        <v/>
      </c>
      <c r="F58" s="856" t="str">
        <f>'SEPG-012'!AB50</f>
        <v/>
      </c>
      <c r="G58" s="835"/>
      <c r="H58" s="267"/>
      <c r="I58" s="131"/>
      <c r="J58" s="131"/>
      <c r="K58" s="132"/>
      <c r="L58" s="131"/>
      <c r="M58" s="131"/>
      <c r="N58" s="131"/>
      <c r="O58" s="131"/>
      <c r="P58" s="175">
        <f t="shared" si="0"/>
        <v>0</v>
      </c>
      <c r="Q58" s="838"/>
      <c r="R58" s="838"/>
      <c r="S58" s="176">
        <f>IF(COUNTA(I58:J58)=2,"Seleccione una opcion P o I",IF(ISNUMBER(P58),LOOKUP(P58,DB!$F$74:$G$76,DB!$H$74:$H$76),""))</f>
        <v>0</v>
      </c>
      <c r="T58" s="841"/>
      <c r="U58" s="841"/>
      <c r="V58" s="841"/>
      <c r="W58" s="844"/>
      <c r="X58" s="847"/>
      <c r="Y58" s="850"/>
      <c r="Z58" s="159">
        <f t="shared" si="1"/>
        <v>0</v>
      </c>
      <c r="AA58" s="159">
        <f t="shared" si="2"/>
        <v>0</v>
      </c>
    </row>
    <row r="59" spans="2:27" ht="126" hidden="1" customHeight="1" thickBot="1" x14ac:dyDescent="0.3">
      <c r="B59" s="832"/>
      <c r="C59" s="834"/>
      <c r="D59" s="853"/>
      <c r="E59" s="855"/>
      <c r="F59" s="857"/>
      <c r="G59" s="836"/>
      <c r="H59" s="268"/>
      <c r="I59" s="221"/>
      <c r="J59" s="221"/>
      <c r="K59" s="222"/>
      <c r="L59" s="221"/>
      <c r="M59" s="221"/>
      <c r="N59" s="221"/>
      <c r="O59" s="221"/>
      <c r="P59" s="223">
        <f t="shared" si="0"/>
        <v>0</v>
      </c>
      <c r="Q59" s="839"/>
      <c r="R59" s="839"/>
      <c r="S59" s="224">
        <f>IF(COUNTA(I59:J59)=2,"Seleccione una opcion P o I",IF(ISNUMBER(P59),LOOKUP(P59,DB!$F$74:$G$76,DB!$H$74:$H$76),""))</f>
        <v>0</v>
      </c>
      <c r="T59" s="842"/>
      <c r="U59" s="842"/>
      <c r="V59" s="842"/>
      <c r="W59" s="845"/>
      <c r="X59" s="848"/>
      <c r="Y59" s="851"/>
      <c r="Z59" s="159">
        <f t="shared" si="1"/>
        <v>0</v>
      </c>
      <c r="AA59" s="159">
        <f t="shared" si="2"/>
        <v>0</v>
      </c>
    </row>
    <row r="60" spans="2:27" ht="126" hidden="1" customHeight="1" x14ac:dyDescent="0.25">
      <c r="B60" s="831" t="e">
        <f>'SEPG-F-007'!B29</f>
        <v>#REF!</v>
      </c>
      <c r="C60" s="833">
        <f>'SEPG-F-007'!C29</f>
        <v>0</v>
      </c>
      <c r="D60" s="234" t="str">
        <f>+'SEPG-012'!Y52</f>
        <v/>
      </c>
      <c r="E60" s="235" t="str">
        <f>+'SEPG-012'!Y53</f>
        <v/>
      </c>
      <c r="F60" s="236" t="str">
        <f>'SEPG-012'!AA52</f>
        <v/>
      </c>
      <c r="G60" s="835"/>
      <c r="H60" s="269"/>
      <c r="I60" s="242"/>
      <c r="J60" s="242"/>
      <c r="K60" s="244"/>
      <c r="L60" s="242"/>
      <c r="M60" s="242"/>
      <c r="N60" s="242"/>
      <c r="O60" s="242"/>
      <c r="P60" s="216">
        <f t="shared" si="0"/>
        <v>0</v>
      </c>
      <c r="Q60" s="837" t="str">
        <f>IFERROR(IF(AVERAGEIF(I60:I62,"X",$P60:$P62)&lt;=50,0,IF(AVERAGEIF(I60:I62,"X",$P60:$P62)&lt;=75,-1,-2)),"")</f>
        <v/>
      </c>
      <c r="R60" s="837" t="str">
        <f>IFERROR(IF(AVERAGEIF(J60:J62,"X",$P60:$P62)&lt;=50,0,IF(AVERAGEIF(J60:J62,"X",$P60:$P62)&lt;=75,-1,-2)),"")</f>
        <v/>
      </c>
      <c r="S60" s="237">
        <f>IF(COUNTA(I60:J60)=2,"Seleccione una opcion P o I",IF(ISNUMBER(P60),LOOKUP(P60,DB!$F$74:$G$76,DB!$H$74:$H$76),""))</f>
        <v>0</v>
      </c>
      <c r="T60" s="840" t="str">
        <f>IFERROR(IF(D60+MIN(Q60:Q62)&lt;1,1,D60+MIN(Q60:Q62)),"")</f>
        <v/>
      </c>
      <c r="U60" s="840" t="str">
        <f ca="1">IFERROR(IF(R60&lt;&gt;0,IF(MATCH(E60,'SEPG-012'!$L$17:$L$21,)+R60&lt;1,1,OFFSET('SEPG-012'!$L$16:$L$21,MATCH(E60,'SEPG-012'!$L$17:$L$21,)+R60,0,1,1)),E60),E60)</f>
        <v/>
      </c>
      <c r="V60" s="840">
        <f ca="1">IFERROR(+U60*T60,)</f>
        <v>0</v>
      </c>
      <c r="W60" s="843" t="str">
        <f ca="1">IFERROR(VLOOKUP(V60,DB!$B$37:$D$61,2,FALSE),"")</f>
        <v/>
      </c>
      <c r="X60" s="846"/>
      <c r="Y60" s="849"/>
      <c r="Z60" s="159">
        <f t="shared" si="1"/>
        <v>0</v>
      </c>
      <c r="AA60" s="159">
        <f t="shared" si="2"/>
        <v>0</v>
      </c>
    </row>
    <row r="61" spans="2:27" ht="126" hidden="1" customHeight="1" x14ac:dyDescent="0.25">
      <c r="B61" s="831"/>
      <c r="C61" s="833"/>
      <c r="D61" s="852" t="str">
        <f>+'SEPG-012'!Z52</f>
        <v/>
      </c>
      <c r="E61" s="854" t="str">
        <f>+'SEPG-012'!Z53</f>
        <v/>
      </c>
      <c r="F61" s="856" t="str">
        <f>'SEPG-012'!AB52</f>
        <v/>
      </c>
      <c r="G61" s="835"/>
      <c r="H61" s="267"/>
      <c r="I61" s="131"/>
      <c r="J61" s="131"/>
      <c r="K61" s="132"/>
      <c r="L61" s="131"/>
      <c r="M61" s="131"/>
      <c r="N61" s="131"/>
      <c r="O61" s="131"/>
      <c r="P61" s="175">
        <f t="shared" si="0"/>
        <v>0</v>
      </c>
      <c r="Q61" s="838"/>
      <c r="R61" s="838"/>
      <c r="S61" s="176">
        <f>IF(COUNTA(I61:J61)=2,"Seleccione una opcion P o I",IF(ISNUMBER(P61),LOOKUP(P61,DB!$F$74:$G$76,DB!$H$74:$H$76),""))</f>
        <v>0</v>
      </c>
      <c r="T61" s="841"/>
      <c r="U61" s="841"/>
      <c r="V61" s="841"/>
      <c r="W61" s="844"/>
      <c r="X61" s="847"/>
      <c r="Y61" s="850"/>
      <c r="Z61" s="159">
        <f t="shared" si="1"/>
        <v>0</v>
      </c>
      <c r="AA61" s="159">
        <f t="shared" si="2"/>
        <v>0</v>
      </c>
    </row>
    <row r="62" spans="2:27" ht="126" hidden="1" customHeight="1" thickBot="1" x14ac:dyDescent="0.3">
      <c r="B62" s="832"/>
      <c r="C62" s="834"/>
      <c r="D62" s="853"/>
      <c r="E62" s="855"/>
      <c r="F62" s="857"/>
      <c r="G62" s="836"/>
      <c r="H62" s="268"/>
      <c r="I62" s="221"/>
      <c r="J62" s="221"/>
      <c r="K62" s="222"/>
      <c r="L62" s="221"/>
      <c r="M62" s="221"/>
      <c r="N62" s="221"/>
      <c r="O62" s="221"/>
      <c r="P62" s="223">
        <f t="shared" si="0"/>
        <v>0</v>
      </c>
      <c r="Q62" s="839"/>
      <c r="R62" s="839"/>
      <c r="S62" s="224">
        <f>IF(COUNTA(I62:J62)=2,"Seleccione una opcion P o I",IF(ISNUMBER(P62),LOOKUP(P62,DB!$F$74:$G$76,DB!$H$74:$H$76),""))</f>
        <v>0</v>
      </c>
      <c r="T62" s="842"/>
      <c r="U62" s="842"/>
      <c r="V62" s="842"/>
      <c r="W62" s="845"/>
      <c r="X62" s="848"/>
      <c r="Y62" s="851"/>
      <c r="Z62" s="159">
        <f t="shared" si="1"/>
        <v>0</v>
      </c>
      <c r="AA62" s="159">
        <f t="shared" si="2"/>
        <v>0</v>
      </c>
    </row>
    <row r="63" spans="2:27" ht="126" hidden="1" customHeight="1" x14ac:dyDescent="0.25">
      <c r="B63" s="831" t="e">
        <f>'SEPG-F-007'!B30</f>
        <v>#REF!</v>
      </c>
      <c r="C63" s="833">
        <f>'SEPG-F-007'!C30</f>
        <v>0</v>
      </c>
      <c r="D63" s="326" t="str">
        <f>+'SEPG-012'!Y54</f>
        <v/>
      </c>
      <c r="E63" s="327" t="str">
        <f>+'SEPG-012'!Y55</f>
        <v/>
      </c>
      <c r="F63" s="236" t="str">
        <f>'SEPG-012'!AA54</f>
        <v/>
      </c>
      <c r="G63" s="835"/>
      <c r="H63" s="269"/>
      <c r="I63" s="242"/>
      <c r="J63" s="242"/>
      <c r="K63" s="244"/>
      <c r="L63" s="242"/>
      <c r="M63" s="242"/>
      <c r="N63" s="242"/>
      <c r="O63" s="242"/>
      <c r="P63" s="216">
        <f t="shared" ref="P63:P71" si="3">IF(M63=0,0,IF(SUM(K63:O63)=0,"",SUM(K63:O63)))</f>
        <v>0</v>
      </c>
      <c r="Q63" s="837" t="str">
        <f>IFERROR(IF(AVERAGEIF(I63:I65,"X",$P63:$P65)&lt;=50,0,IF(AVERAGEIF(I63:I65,"X",$P63:$P65)&lt;=75,-1,-2)),"")</f>
        <v/>
      </c>
      <c r="R63" s="837" t="str">
        <f>IFERROR(IF(AVERAGEIF(J63:J65,"X",$P63:$P65)&lt;=50,0,IF(AVERAGEIF(J63:J65,"X",$P63:$P65)&lt;=75,-1,-2)),"")</f>
        <v/>
      </c>
      <c r="S63" s="237">
        <f>IF(COUNTA(I63:J63)=2,"Seleccione una opcion P o I",IF(ISNUMBER(P63),LOOKUP(P63,DB!$F$74:$G$76,DB!$H$74:$H$76),""))</f>
        <v>0</v>
      </c>
      <c r="T63" s="840" t="str">
        <f>IFERROR(IF(D63+MIN(Q63:Q65)&lt;1,1,D63+MIN(Q63:Q65)),"")</f>
        <v/>
      </c>
      <c r="U63" s="840" t="str">
        <f ca="1">IFERROR(IF(R63&lt;&gt;0,IF(MATCH(E63,'SEPG-012'!$L$17:$L$21,)+R63&lt;1,1,OFFSET('SEPG-012'!$L$16:$L$21,MATCH(E63,'SEPG-012'!$L$17:$L$21,)+R63,0,1,1)),E63),E63)</f>
        <v/>
      </c>
      <c r="V63" s="840">
        <f ca="1">IFERROR(+U63*T63,)</f>
        <v>0</v>
      </c>
      <c r="W63" s="843" t="str">
        <f ca="1">IFERROR(VLOOKUP(V63,DB!$B$37:$D$61,2,FALSE),"")</f>
        <v/>
      </c>
      <c r="X63" s="846"/>
      <c r="Y63" s="849"/>
    </row>
    <row r="64" spans="2:27" ht="126" hidden="1" customHeight="1" x14ac:dyDescent="0.25">
      <c r="B64" s="831"/>
      <c r="C64" s="833"/>
      <c r="D64" s="852" t="str">
        <f>+'SEPG-012'!Z54</f>
        <v/>
      </c>
      <c r="E64" s="854" t="str">
        <f>+'SEPG-012'!Z55</f>
        <v/>
      </c>
      <c r="F64" s="856" t="str">
        <f>'SEPG-012'!AB54</f>
        <v/>
      </c>
      <c r="G64" s="835"/>
      <c r="H64" s="267"/>
      <c r="I64" s="131"/>
      <c r="J64" s="131"/>
      <c r="K64" s="132"/>
      <c r="L64" s="131"/>
      <c r="M64" s="131"/>
      <c r="N64" s="131"/>
      <c r="O64" s="131"/>
      <c r="P64" s="175">
        <f t="shared" si="3"/>
        <v>0</v>
      </c>
      <c r="Q64" s="838"/>
      <c r="R64" s="838"/>
      <c r="S64" s="176">
        <f>IF(COUNTA(I64:J64)=2,"Seleccione una opcion P o I",IF(ISNUMBER(P64),LOOKUP(P64,DB!$F$74:$G$76,DB!$H$74:$H$76),""))</f>
        <v>0</v>
      </c>
      <c r="T64" s="841"/>
      <c r="U64" s="841"/>
      <c r="V64" s="841"/>
      <c r="W64" s="844"/>
      <c r="X64" s="847"/>
      <c r="Y64" s="850"/>
    </row>
    <row r="65" spans="2:25" ht="126" hidden="1" customHeight="1" thickBot="1" x14ac:dyDescent="0.3">
      <c r="B65" s="832"/>
      <c r="C65" s="834"/>
      <c r="D65" s="853"/>
      <c r="E65" s="855"/>
      <c r="F65" s="857"/>
      <c r="G65" s="836"/>
      <c r="H65" s="268"/>
      <c r="I65" s="221"/>
      <c r="J65" s="221"/>
      <c r="K65" s="222"/>
      <c r="L65" s="221"/>
      <c r="M65" s="221"/>
      <c r="N65" s="221"/>
      <c r="O65" s="221"/>
      <c r="P65" s="223">
        <f t="shared" si="3"/>
        <v>0</v>
      </c>
      <c r="Q65" s="839"/>
      <c r="R65" s="839"/>
      <c r="S65" s="224">
        <f>IF(COUNTA(I65:J65)=2,"Seleccione una opcion P o I",IF(ISNUMBER(P65),LOOKUP(P65,DB!$F$74:$G$76,DB!$H$74:$H$76),""))</f>
        <v>0</v>
      </c>
      <c r="T65" s="842"/>
      <c r="U65" s="842"/>
      <c r="V65" s="842"/>
      <c r="W65" s="845"/>
      <c r="X65" s="848"/>
      <c r="Y65" s="851"/>
    </row>
    <row r="66" spans="2:25" ht="126" hidden="1" customHeight="1" x14ac:dyDescent="0.25">
      <c r="B66" s="831" t="e">
        <f>'SEPG-F-007'!B31</f>
        <v>#REF!</v>
      </c>
      <c r="C66" s="833">
        <f>'SEPG-F-007'!C31</f>
        <v>0</v>
      </c>
      <c r="D66" s="326" t="str">
        <f>+'SEPG-012'!Y56</f>
        <v/>
      </c>
      <c r="E66" s="327" t="str">
        <f>+'SEPG-012'!Y57</f>
        <v/>
      </c>
      <c r="F66" s="236" t="str">
        <f>'SEPG-012'!AA56</f>
        <v/>
      </c>
      <c r="G66" s="835"/>
      <c r="H66" s="269"/>
      <c r="I66" s="242"/>
      <c r="J66" s="242"/>
      <c r="K66" s="244"/>
      <c r="L66" s="242"/>
      <c r="M66" s="242"/>
      <c r="N66" s="242"/>
      <c r="O66" s="242"/>
      <c r="P66" s="216">
        <f t="shared" si="3"/>
        <v>0</v>
      </c>
      <c r="Q66" s="837" t="str">
        <f>IFERROR(IF(AVERAGEIF(I66:I68,"X",$P66:$P68)&lt;=50,0,IF(AVERAGEIF(I66:I68,"X",$P66:$P68)&lt;=75,-1,-2)),"")</f>
        <v/>
      </c>
      <c r="R66" s="837" t="str">
        <f>IFERROR(IF(AVERAGEIF(J66:J68,"X",$P66:$P68)&lt;=50,0,IF(AVERAGEIF(J66:J68,"X",$P66:$P68)&lt;=75,-1,-2)),"")</f>
        <v/>
      </c>
      <c r="S66" s="237">
        <f>IF(COUNTA(I66:J66)=2,"Seleccione una opcion P o I",IF(ISNUMBER(P66),LOOKUP(P66,DB!$F$74:$G$76,DB!$H$74:$H$76),""))</f>
        <v>0</v>
      </c>
      <c r="T66" s="840" t="str">
        <f>IFERROR(IF(D66+MIN(Q66:Q68)&lt;1,1,D66+MIN(Q66:Q68)),"")</f>
        <v/>
      </c>
      <c r="U66" s="840" t="str">
        <f ca="1">IFERROR(IF(R66&lt;&gt;0,IF(MATCH(E66,'SEPG-012'!$L$17:$L$21,)+R66&lt;1,1,OFFSET('SEPG-012'!$L$16:$L$21,MATCH(E66,'SEPG-012'!$L$17:$L$21,)+R66,0,1,1)),E66),E66)</f>
        <v/>
      </c>
      <c r="V66" s="840">
        <f ca="1">IFERROR(+U66*T66,)</f>
        <v>0</v>
      </c>
      <c r="W66" s="843" t="str">
        <f ca="1">IFERROR(VLOOKUP(V66,DB!$B$37:$D$61,2,FALSE),"")</f>
        <v/>
      </c>
      <c r="X66" s="846"/>
      <c r="Y66" s="849"/>
    </row>
    <row r="67" spans="2:25" ht="126" hidden="1" customHeight="1" x14ac:dyDescent="0.25">
      <c r="B67" s="831"/>
      <c r="C67" s="833"/>
      <c r="D67" s="852" t="str">
        <f>+'SEPG-012'!Z56</f>
        <v/>
      </c>
      <c r="E67" s="854" t="str">
        <f>+'SEPG-012'!Z57</f>
        <v/>
      </c>
      <c r="F67" s="856" t="str">
        <f>'SEPG-012'!AB56</f>
        <v/>
      </c>
      <c r="G67" s="835"/>
      <c r="H67" s="267"/>
      <c r="I67" s="131"/>
      <c r="J67" s="131"/>
      <c r="K67" s="132"/>
      <c r="L67" s="131"/>
      <c r="M67" s="131"/>
      <c r="N67" s="131"/>
      <c r="O67" s="131"/>
      <c r="P67" s="175">
        <f t="shared" si="3"/>
        <v>0</v>
      </c>
      <c r="Q67" s="838"/>
      <c r="R67" s="838"/>
      <c r="S67" s="176">
        <f>IF(COUNTA(I67:J67)=2,"Seleccione una opcion P o I",IF(ISNUMBER(P67),LOOKUP(P67,DB!$F$74:$G$76,DB!$H$74:$H$76),""))</f>
        <v>0</v>
      </c>
      <c r="T67" s="841"/>
      <c r="U67" s="841"/>
      <c r="V67" s="841"/>
      <c r="W67" s="844"/>
      <c r="X67" s="847"/>
      <c r="Y67" s="850"/>
    </row>
    <row r="68" spans="2:25" ht="126" hidden="1" customHeight="1" thickBot="1" x14ac:dyDescent="0.3">
      <c r="B68" s="832"/>
      <c r="C68" s="834"/>
      <c r="D68" s="853"/>
      <c r="E68" s="855"/>
      <c r="F68" s="857"/>
      <c r="G68" s="836"/>
      <c r="H68" s="268"/>
      <c r="I68" s="221"/>
      <c r="J68" s="221"/>
      <c r="K68" s="222"/>
      <c r="L68" s="221"/>
      <c r="M68" s="221"/>
      <c r="N68" s="221"/>
      <c r="O68" s="221"/>
      <c r="P68" s="223">
        <f t="shared" si="3"/>
        <v>0</v>
      </c>
      <c r="Q68" s="839"/>
      <c r="R68" s="839"/>
      <c r="S68" s="224">
        <f>IF(COUNTA(I68:J68)=2,"Seleccione una opcion P o I",IF(ISNUMBER(P68),LOOKUP(P68,DB!$F$74:$G$76,DB!$H$74:$H$76),""))</f>
        <v>0</v>
      </c>
      <c r="T68" s="842"/>
      <c r="U68" s="842"/>
      <c r="V68" s="842"/>
      <c r="W68" s="845"/>
      <c r="X68" s="848"/>
      <c r="Y68" s="851"/>
    </row>
    <row r="69" spans="2:25" ht="126" hidden="1" customHeight="1" x14ac:dyDescent="0.25">
      <c r="B69" s="831" t="e">
        <f>'SEPG-F-007'!B32</f>
        <v>#REF!</v>
      </c>
      <c r="C69" s="833">
        <f>'SEPG-F-007'!C32</f>
        <v>0</v>
      </c>
      <c r="D69" s="326" t="str">
        <f>+'SEPG-012'!Y58</f>
        <v/>
      </c>
      <c r="E69" s="327" t="str">
        <f>+'SEPG-012'!Y59</f>
        <v/>
      </c>
      <c r="F69" s="236" t="str">
        <f>'SEPG-012'!AA58</f>
        <v/>
      </c>
      <c r="G69" s="835"/>
      <c r="H69" s="269"/>
      <c r="I69" s="242"/>
      <c r="J69" s="242"/>
      <c r="K69" s="244"/>
      <c r="L69" s="242"/>
      <c r="M69" s="242"/>
      <c r="N69" s="242"/>
      <c r="O69" s="242"/>
      <c r="P69" s="216">
        <f t="shared" si="3"/>
        <v>0</v>
      </c>
      <c r="Q69" s="837" t="str">
        <f>IFERROR(IF(AVERAGEIF(I69:I71,"X",$P69:$P71)&lt;=50,0,IF(AVERAGEIF(I69:I71,"X",$P69:$P71)&lt;=75,-1,-2)),"")</f>
        <v/>
      </c>
      <c r="R69" s="837" t="str">
        <f>IFERROR(IF(AVERAGEIF(J69:J71,"X",$P69:$P71)&lt;=50,0,IF(AVERAGEIF(J69:J71,"X",$P69:$P71)&lt;=75,-1,-2)),"")</f>
        <v/>
      </c>
      <c r="S69" s="237">
        <f>IF(COUNTA(I69:J69)=2,"Seleccione una opcion P o I",IF(ISNUMBER(P69),LOOKUP(P69,DB!$F$74:$G$76,DB!$H$74:$H$76),""))</f>
        <v>0</v>
      </c>
      <c r="T69" s="840" t="str">
        <f>IFERROR(IF(D69+MIN(Q69:Q71)&lt;1,1,D69+MIN(Q69:Q71)),"")</f>
        <v/>
      </c>
      <c r="U69" s="840" t="str">
        <f ca="1">IFERROR(IF(R69&lt;&gt;0,IF(MATCH(E69,'SEPG-012'!$L$17:$L$21,)+R69&lt;1,1,OFFSET('SEPG-012'!$L$16:$L$21,MATCH(E69,'SEPG-012'!$L$17:$L$21,)+R69,0,1,1)),E69),E69)</f>
        <v/>
      </c>
      <c r="V69" s="840">
        <f ca="1">IFERROR(+U69*T69,)</f>
        <v>0</v>
      </c>
      <c r="W69" s="843" t="str">
        <f ca="1">IFERROR(VLOOKUP(V69,DB!$B$37:$D$61,2,FALSE),"")</f>
        <v/>
      </c>
      <c r="X69" s="846"/>
      <c r="Y69" s="849"/>
    </row>
    <row r="70" spans="2:25" ht="126" hidden="1" customHeight="1" x14ac:dyDescent="0.25">
      <c r="B70" s="831"/>
      <c r="C70" s="833"/>
      <c r="D70" s="852" t="str">
        <f>+'SEPG-012'!Z58</f>
        <v/>
      </c>
      <c r="E70" s="854" t="str">
        <f>+'SEPG-012'!Z59</f>
        <v/>
      </c>
      <c r="F70" s="856" t="str">
        <f>'SEPG-012'!AB58</f>
        <v/>
      </c>
      <c r="G70" s="835"/>
      <c r="H70" s="267"/>
      <c r="I70" s="131"/>
      <c r="J70" s="131"/>
      <c r="K70" s="132"/>
      <c r="L70" s="131"/>
      <c r="M70" s="131"/>
      <c r="N70" s="131"/>
      <c r="O70" s="131"/>
      <c r="P70" s="175">
        <f t="shared" si="3"/>
        <v>0</v>
      </c>
      <c r="Q70" s="838"/>
      <c r="R70" s="838"/>
      <c r="S70" s="176">
        <f>IF(COUNTA(I70:J70)=2,"Seleccione una opcion P o I",IF(ISNUMBER(P70),LOOKUP(P70,DB!$F$74:$G$76,DB!$H$74:$H$76),""))</f>
        <v>0</v>
      </c>
      <c r="T70" s="841"/>
      <c r="U70" s="841"/>
      <c r="V70" s="841"/>
      <c r="W70" s="844"/>
      <c r="X70" s="847"/>
      <c r="Y70" s="850"/>
    </row>
    <row r="71" spans="2:25" ht="91.5" hidden="1" customHeight="1" thickBot="1" x14ac:dyDescent="0.3">
      <c r="B71" s="832"/>
      <c r="C71" s="834"/>
      <c r="D71" s="853"/>
      <c r="E71" s="855"/>
      <c r="F71" s="857"/>
      <c r="G71" s="836"/>
      <c r="H71" s="268"/>
      <c r="I71" s="221"/>
      <c r="J71" s="221"/>
      <c r="K71" s="222"/>
      <c r="L71" s="221"/>
      <c r="M71" s="221"/>
      <c r="N71" s="221"/>
      <c r="O71" s="221"/>
      <c r="P71" s="223">
        <f t="shared" si="3"/>
        <v>0</v>
      </c>
      <c r="Q71" s="839"/>
      <c r="R71" s="839"/>
      <c r="S71" s="224">
        <f>IF(COUNTA(I71:J71)=2,"Seleccione una opcion P o I",IF(ISNUMBER(P71),LOOKUP(P71,DB!$F$74:$G$76,DB!$H$74:$H$76),""))</f>
        <v>0</v>
      </c>
      <c r="T71" s="842"/>
      <c r="U71" s="842"/>
      <c r="V71" s="842"/>
      <c r="W71" s="845"/>
      <c r="X71" s="848"/>
      <c r="Y71" s="851"/>
    </row>
    <row r="73" spans="2:25" s="178" customFormat="1" x14ac:dyDescent="0.25">
      <c r="B73" s="177" t="str">
        <f>+'SEPG-F-040'!B63</f>
        <v>Adaptado por Grupo Interno de Trabajo de Riesgos para la ANI del formato sugerido por la Oficina Control Interno</v>
      </c>
      <c r="D73" s="179"/>
      <c r="E73" s="179"/>
      <c r="F73" s="179"/>
      <c r="G73" s="180"/>
      <c r="P73" s="181"/>
      <c r="Q73" s="181"/>
      <c r="R73" s="181"/>
    </row>
    <row r="74" spans="2:25" s="160" customFormat="1" ht="30.75" customHeight="1" x14ac:dyDescent="0.2">
      <c r="B74" s="859" t="s">
        <v>168</v>
      </c>
      <c r="C74" s="859"/>
      <c r="D74" s="859"/>
      <c r="E74" s="859"/>
      <c r="F74" s="859"/>
      <c r="G74" s="859"/>
      <c r="H74" s="859"/>
      <c r="I74" s="859"/>
      <c r="J74" s="859"/>
      <c r="K74" s="859" t="s">
        <v>88</v>
      </c>
      <c r="L74" s="859"/>
      <c r="M74" s="859"/>
      <c r="N74" s="859"/>
      <c r="O74" s="859"/>
      <c r="P74" s="859" t="s">
        <v>212</v>
      </c>
      <c r="Q74" s="859"/>
      <c r="R74" s="859"/>
      <c r="S74" s="859"/>
      <c r="T74" s="859"/>
      <c r="U74" s="859"/>
      <c r="V74" s="859"/>
      <c r="W74" s="859"/>
      <c r="X74" s="859"/>
      <c r="Y74" s="859"/>
    </row>
    <row r="75" spans="2:25" ht="30" customHeight="1" x14ac:dyDescent="0.25">
      <c r="B75" s="859" t="s">
        <v>288</v>
      </c>
      <c r="C75" s="859"/>
      <c r="D75" s="859"/>
      <c r="E75" s="859"/>
      <c r="F75" s="859"/>
      <c r="G75" s="859" t="s">
        <v>171</v>
      </c>
      <c r="H75" s="859"/>
      <c r="I75" s="859"/>
      <c r="J75" s="859"/>
      <c r="K75" s="859" t="s">
        <v>285</v>
      </c>
      <c r="L75" s="859"/>
      <c r="M75" s="859"/>
      <c r="N75" s="859" t="s">
        <v>174</v>
      </c>
      <c r="O75" s="859"/>
      <c r="P75" s="865" t="s">
        <v>286</v>
      </c>
      <c r="Q75" s="866"/>
      <c r="R75" s="866"/>
      <c r="S75" s="866"/>
      <c r="T75" s="866"/>
      <c r="U75" s="867"/>
      <c r="V75" s="864" t="s">
        <v>173</v>
      </c>
      <c r="W75" s="864"/>
      <c r="X75" s="864"/>
      <c r="Y75" s="864"/>
    </row>
    <row r="76" spans="2:25" ht="30" customHeight="1" x14ac:dyDescent="0.25">
      <c r="B76" s="899" t="s">
        <v>453</v>
      </c>
      <c r="C76" s="900"/>
      <c r="D76" s="900"/>
      <c r="E76" s="900"/>
      <c r="F76" s="901"/>
      <c r="G76" s="897"/>
      <c r="H76" s="897"/>
      <c r="I76" s="897"/>
      <c r="J76" s="897"/>
      <c r="K76" s="898"/>
      <c r="L76" s="898"/>
      <c r="M76" s="898"/>
      <c r="N76" s="897"/>
      <c r="O76" s="897"/>
      <c r="P76" s="898"/>
      <c r="Q76" s="898"/>
      <c r="R76" s="898"/>
      <c r="S76" s="898"/>
      <c r="T76" s="898"/>
      <c r="U76" s="898"/>
      <c r="V76" s="897"/>
      <c r="W76" s="897"/>
      <c r="X76" s="897"/>
      <c r="Y76" s="897"/>
    </row>
    <row r="77" spans="2:25" ht="30" customHeight="1" x14ac:dyDescent="0.25">
      <c r="B77" s="899" t="s">
        <v>449</v>
      </c>
      <c r="C77" s="900"/>
      <c r="D77" s="900"/>
      <c r="E77" s="900"/>
      <c r="F77" s="901"/>
      <c r="G77" s="897"/>
      <c r="H77" s="897"/>
      <c r="I77" s="897"/>
      <c r="J77" s="897"/>
      <c r="K77" s="897"/>
      <c r="L77" s="897"/>
      <c r="M77" s="897"/>
      <c r="N77" s="897"/>
      <c r="O77" s="897"/>
      <c r="P77" s="898"/>
      <c r="Q77" s="898"/>
      <c r="R77" s="898"/>
      <c r="S77" s="898"/>
      <c r="T77" s="898"/>
      <c r="U77" s="898"/>
      <c r="V77" s="897"/>
      <c r="W77" s="897"/>
      <c r="X77" s="897"/>
      <c r="Y77" s="897"/>
    </row>
    <row r="78" spans="2:25" ht="30" customHeight="1" x14ac:dyDescent="0.25">
      <c r="B78" s="899" t="s">
        <v>454</v>
      </c>
      <c r="C78" s="900"/>
      <c r="D78" s="900"/>
      <c r="E78" s="900"/>
      <c r="F78" s="901"/>
      <c r="G78" s="897"/>
      <c r="H78" s="897"/>
      <c r="I78" s="897"/>
      <c r="J78" s="897"/>
      <c r="K78" s="897"/>
      <c r="L78" s="897"/>
      <c r="M78" s="897"/>
      <c r="N78" s="897"/>
      <c r="O78" s="897"/>
      <c r="P78" s="897"/>
      <c r="Q78" s="897"/>
      <c r="R78" s="897"/>
      <c r="S78" s="897"/>
      <c r="T78" s="897"/>
      <c r="U78" s="897"/>
      <c r="V78" s="897"/>
      <c r="W78" s="897"/>
      <c r="X78" s="897"/>
      <c r="Y78" s="897"/>
    </row>
    <row r="79" spans="2:25" ht="30" customHeight="1" x14ac:dyDescent="0.25">
      <c r="B79" s="899"/>
      <c r="C79" s="900"/>
      <c r="D79" s="900"/>
      <c r="E79" s="900"/>
      <c r="F79" s="901"/>
      <c r="G79" s="897"/>
      <c r="H79" s="897"/>
      <c r="I79" s="897"/>
      <c r="J79" s="897"/>
      <c r="K79" s="897"/>
      <c r="L79" s="897"/>
      <c r="M79" s="897"/>
      <c r="N79" s="897"/>
      <c r="O79" s="897"/>
      <c r="P79" s="897"/>
      <c r="Q79" s="897"/>
      <c r="R79" s="897"/>
      <c r="S79" s="897"/>
      <c r="T79" s="897"/>
      <c r="U79" s="897"/>
      <c r="V79" s="897"/>
      <c r="W79" s="897"/>
      <c r="X79" s="897"/>
      <c r="Y79" s="897"/>
    </row>
    <row r="80" spans="2:25" ht="30" customHeight="1" x14ac:dyDescent="0.25">
      <c r="B80" s="899"/>
      <c r="C80" s="900"/>
      <c r="D80" s="900"/>
      <c r="E80" s="900"/>
      <c r="F80" s="901"/>
      <c r="G80" s="897"/>
      <c r="H80" s="897"/>
      <c r="I80" s="897"/>
      <c r="J80" s="897"/>
      <c r="K80" s="897"/>
      <c r="L80" s="897"/>
      <c r="M80" s="897"/>
      <c r="N80" s="897"/>
      <c r="O80" s="897"/>
      <c r="P80" s="897"/>
      <c r="Q80" s="897"/>
      <c r="R80" s="897"/>
      <c r="S80" s="897"/>
      <c r="T80" s="897"/>
      <c r="U80" s="897"/>
      <c r="V80" s="897"/>
      <c r="W80" s="897"/>
      <c r="X80" s="897"/>
      <c r="Y80" s="897"/>
    </row>
    <row r="81" spans="2:25" ht="30" customHeight="1" x14ac:dyDescent="0.25">
      <c r="B81" s="899"/>
      <c r="C81" s="900"/>
      <c r="D81" s="900"/>
      <c r="E81" s="900"/>
      <c r="F81" s="901"/>
      <c r="G81" s="897"/>
      <c r="H81" s="897"/>
      <c r="I81" s="897"/>
      <c r="J81" s="897"/>
      <c r="K81" s="897"/>
      <c r="L81" s="897"/>
      <c r="M81" s="897"/>
      <c r="N81" s="897"/>
      <c r="O81" s="897"/>
      <c r="P81" s="897"/>
      <c r="Q81" s="897"/>
      <c r="R81" s="897"/>
      <c r="S81" s="897"/>
      <c r="T81" s="897"/>
      <c r="U81" s="897"/>
      <c r="V81" s="897"/>
      <c r="W81" s="897"/>
      <c r="X81" s="897"/>
      <c r="Y81" s="897"/>
    </row>
    <row r="82" spans="2:25" ht="30" customHeight="1" x14ac:dyDescent="0.25">
      <c r="B82" s="899"/>
      <c r="C82" s="900"/>
      <c r="D82" s="900"/>
      <c r="E82" s="900"/>
      <c r="F82" s="901"/>
      <c r="G82" s="897"/>
      <c r="H82" s="897"/>
      <c r="I82" s="897"/>
      <c r="J82" s="897"/>
      <c r="K82" s="897"/>
      <c r="L82" s="897"/>
      <c r="M82" s="897"/>
      <c r="N82" s="897"/>
      <c r="O82" s="897"/>
      <c r="P82" s="897"/>
      <c r="Q82" s="897"/>
      <c r="R82" s="897"/>
      <c r="S82" s="897"/>
      <c r="T82" s="897"/>
      <c r="U82" s="897"/>
      <c r="V82" s="897"/>
      <c r="W82" s="897"/>
      <c r="X82" s="897"/>
      <c r="Y82" s="897"/>
    </row>
    <row r="83" spans="2:25" ht="30" customHeight="1" x14ac:dyDescent="0.25">
      <c r="B83" s="899"/>
      <c r="C83" s="900"/>
      <c r="D83" s="900"/>
      <c r="E83" s="900"/>
      <c r="F83" s="901"/>
      <c r="G83" s="897"/>
      <c r="H83" s="897"/>
      <c r="I83" s="897"/>
      <c r="J83" s="897"/>
      <c r="K83" s="897"/>
      <c r="L83" s="897"/>
      <c r="M83" s="897"/>
      <c r="N83" s="897"/>
      <c r="O83" s="897"/>
      <c r="P83" s="897"/>
      <c r="Q83" s="897"/>
      <c r="R83" s="897"/>
      <c r="S83" s="897"/>
      <c r="T83" s="897"/>
      <c r="U83" s="897"/>
      <c r="V83" s="897"/>
      <c r="W83" s="897"/>
      <c r="X83" s="897"/>
      <c r="Y83" s="897"/>
    </row>
    <row r="84" spans="2:25" ht="30" customHeight="1" x14ac:dyDescent="0.25">
      <c r="B84" s="899"/>
      <c r="C84" s="900"/>
      <c r="D84" s="900"/>
      <c r="E84" s="900"/>
      <c r="F84" s="901"/>
      <c r="G84" s="897"/>
      <c r="H84" s="897"/>
      <c r="I84" s="897"/>
      <c r="J84" s="897"/>
      <c r="K84" s="898"/>
      <c r="L84" s="898"/>
      <c r="M84" s="898"/>
      <c r="N84" s="897"/>
      <c r="O84" s="897"/>
      <c r="P84" s="898"/>
      <c r="Q84" s="898"/>
      <c r="R84" s="898"/>
      <c r="S84" s="898"/>
      <c r="T84" s="898"/>
      <c r="U84" s="898"/>
      <c r="V84" s="897"/>
      <c r="W84" s="897"/>
      <c r="X84" s="897"/>
      <c r="Y84" s="897"/>
    </row>
    <row r="85" spans="2:25" ht="30" customHeight="1" x14ac:dyDescent="0.25">
      <c r="B85" s="899"/>
      <c r="C85" s="900"/>
      <c r="D85" s="900"/>
      <c r="E85" s="900"/>
      <c r="F85" s="901"/>
      <c r="G85" s="897"/>
      <c r="H85" s="897"/>
      <c r="I85" s="897"/>
      <c r="J85" s="897"/>
      <c r="K85" s="897"/>
      <c r="L85" s="897"/>
      <c r="M85" s="897"/>
      <c r="N85" s="897"/>
      <c r="O85" s="897"/>
      <c r="P85" s="898"/>
      <c r="Q85" s="898"/>
      <c r="R85" s="898"/>
      <c r="S85" s="898"/>
      <c r="T85" s="898"/>
      <c r="U85" s="898"/>
      <c r="V85" s="897"/>
      <c r="W85" s="897"/>
      <c r="X85" s="897"/>
      <c r="Y85" s="897"/>
    </row>
    <row r="86" spans="2:25" ht="34.5" customHeight="1" x14ac:dyDescent="0.25">
      <c r="B86" s="899"/>
      <c r="C86" s="900"/>
      <c r="D86" s="900"/>
      <c r="E86" s="900"/>
      <c r="F86" s="901"/>
      <c r="G86" s="897"/>
      <c r="H86" s="897"/>
      <c r="I86" s="897"/>
      <c r="J86" s="897"/>
      <c r="K86" s="898"/>
      <c r="L86" s="898"/>
      <c r="M86" s="898"/>
      <c r="N86" s="897"/>
      <c r="O86" s="897"/>
      <c r="P86" s="898"/>
      <c r="Q86" s="898"/>
      <c r="R86" s="898"/>
      <c r="S86" s="898"/>
      <c r="T86" s="898"/>
      <c r="U86" s="898"/>
      <c r="V86" s="897"/>
      <c r="W86" s="897"/>
      <c r="X86" s="897"/>
      <c r="Y86" s="897"/>
    </row>
    <row r="87" spans="2:25" ht="34.5" customHeight="1" x14ac:dyDescent="0.25">
      <c r="B87" s="899"/>
      <c r="C87" s="900"/>
      <c r="D87" s="900"/>
      <c r="E87" s="900"/>
      <c r="F87" s="901"/>
      <c r="G87" s="897"/>
      <c r="H87" s="897"/>
      <c r="I87" s="897"/>
      <c r="J87" s="897"/>
      <c r="K87" s="897"/>
      <c r="L87" s="897"/>
      <c r="M87" s="897"/>
      <c r="N87" s="897"/>
      <c r="O87" s="897"/>
      <c r="P87" s="898"/>
      <c r="Q87" s="898"/>
      <c r="R87" s="898"/>
      <c r="S87" s="898"/>
      <c r="T87" s="898"/>
      <c r="U87" s="898"/>
      <c r="V87" s="897"/>
      <c r="W87" s="897"/>
      <c r="X87" s="897"/>
      <c r="Y87" s="897"/>
    </row>
    <row r="88" spans="2:25" ht="39.75" customHeight="1" x14ac:dyDescent="0.25">
      <c r="B88" s="899"/>
      <c r="C88" s="900"/>
      <c r="D88" s="900"/>
      <c r="E88" s="900"/>
      <c r="F88" s="901"/>
      <c r="G88" s="897"/>
      <c r="H88" s="897"/>
      <c r="I88" s="897"/>
      <c r="J88" s="897"/>
      <c r="K88" s="898"/>
      <c r="L88" s="898"/>
      <c r="M88" s="898"/>
      <c r="N88" s="897"/>
      <c r="O88" s="897"/>
      <c r="P88" s="898"/>
      <c r="Q88" s="898"/>
      <c r="R88" s="898"/>
      <c r="S88" s="898"/>
      <c r="T88" s="898"/>
      <c r="U88" s="898"/>
      <c r="V88" s="897"/>
      <c r="W88" s="897"/>
      <c r="X88" s="897"/>
      <c r="Y88" s="897"/>
    </row>
  </sheetData>
  <mergeCells count="335">
    <mergeCell ref="P86:U87"/>
    <mergeCell ref="V86:Y87"/>
    <mergeCell ref="G87:J87"/>
    <mergeCell ref="K87:M87"/>
    <mergeCell ref="N87:O87"/>
    <mergeCell ref="G88:J88"/>
    <mergeCell ref="K88:M88"/>
    <mergeCell ref="N88:O88"/>
    <mergeCell ref="P88:U88"/>
    <mergeCell ref="V88:Y88"/>
    <mergeCell ref="B86:F86"/>
    <mergeCell ref="B87:F87"/>
    <mergeCell ref="B88:F88"/>
    <mergeCell ref="G86:J86"/>
    <mergeCell ref="K86:M86"/>
    <mergeCell ref="N86:O86"/>
    <mergeCell ref="B84:F84"/>
    <mergeCell ref="G84:J84"/>
    <mergeCell ref="K84:M84"/>
    <mergeCell ref="N84:O84"/>
    <mergeCell ref="P84:U85"/>
    <mergeCell ref="V84:Y85"/>
    <mergeCell ref="B85:F85"/>
    <mergeCell ref="G85:J85"/>
    <mergeCell ref="K85:M85"/>
    <mergeCell ref="N85:O85"/>
    <mergeCell ref="X9:Y9"/>
    <mergeCell ref="F6:W6"/>
    <mergeCell ref="F9:W9"/>
    <mergeCell ref="F8:W8"/>
    <mergeCell ref="F7:W7"/>
    <mergeCell ref="Q22:Q23"/>
    <mergeCell ref="R22:R23"/>
    <mergeCell ref="X21:Y22"/>
    <mergeCell ref="P22:P23"/>
    <mergeCell ref="S22:S23"/>
    <mergeCell ref="P78:U79"/>
    <mergeCell ref="P80:U81"/>
    <mergeCell ref="P82:U83"/>
    <mergeCell ref="V82:Y83"/>
    <mergeCell ref="V80:Y81"/>
    <mergeCell ref="V78:Y79"/>
    <mergeCell ref="V76:Y77"/>
    <mergeCell ref="Y57:Y59"/>
    <mergeCell ref="P76:U77"/>
    <mergeCell ref="X57:X59"/>
    <mergeCell ref="X60:X62"/>
    <mergeCell ref="Y51:Y53"/>
    <mergeCell ref="Y54:Y56"/>
    <mergeCell ref="X39:X41"/>
    <mergeCell ref="Y42:Y44"/>
    <mergeCell ref="Y45:Y47"/>
    <mergeCell ref="X48:X50"/>
    <mergeCell ref="W60:W62"/>
    <mergeCell ref="V48:V50"/>
    <mergeCell ref="U51:U53"/>
    <mergeCell ref="U45:U47"/>
    <mergeCell ref="U39:U41"/>
    <mergeCell ref="U42:U44"/>
    <mergeCell ref="U48:U50"/>
    <mergeCell ref="Q51:Q53"/>
    <mergeCell ref="R51:R53"/>
    <mergeCell ref="R54:R56"/>
    <mergeCell ref="X63:X65"/>
    <mergeCell ref="Y63:Y65"/>
    <mergeCell ref="B17:L17"/>
    <mergeCell ref="B16:L16"/>
    <mergeCell ref="X51:X53"/>
    <mergeCell ref="X54:X56"/>
    <mergeCell ref="X33:X34"/>
    <mergeCell ref="Y33:Y34"/>
    <mergeCell ref="Y27:Y29"/>
    <mergeCell ref="X27:X29"/>
    <mergeCell ref="Y35:Y36"/>
    <mergeCell ref="X35:X36"/>
    <mergeCell ref="Y37:Y38"/>
    <mergeCell ref="Y39:Y41"/>
    <mergeCell ref="C54:C56"/>
    <mergeCell ref="B24:B26"/>
    <mergeCell ref="B54:B56"/>
    <mergeCell ref="C51:C53"/>
    <mergeCell ref="D25:D26"/>
    <mergeCell ref="E25:E26"/>
    <mergeCell ref="X42:X44"/>
    <mergeCell ref="X45:X47"/>
    <mergeCell ref="Y24:Y26"/>
    <mergeCell ref="X30:X32"/>
    <mergeCell ref="X24:X26"/>
    <mergeCell ref="Y30:Y32"/>
    <mergeCell ref="X37:X38"/>
    <mergeCell ref="Y48:Y50"/>
    <mergeCell ref="W57:W59"/>
    <mergeCell ref="D58:D59"/>
    <mergeCell ref="E58:E59"/>
    <mergeCell ref="F58:F59"/>
    <mergeCell ref="G54:G56"/>
    <mergeCell ref="T54:T56"/>
    <mergeCell ref="U54:U56"/>
    <mergeCell ref="V54:V56"/>
    <mergeCell ref="W54:W56"/>
    <mergeCell ref="D55:D56"/>
    <mergeCell ref="E55:E56"/>
    <mergeCell ref="F55:F56"/>
    <mergeCell ref="Q54:Q56"/>
    <mergeCell ref="G24:G26"/>
    <mergeCell ref="B83:F83"/>
    <mergeCell ref="G83:J83"/>
    <mergeCell ref="K83:M83"/>
    <mergeCell ref="N83:O83"/>
    <mergeCell ref="B78:F78"/>
    <mergeCell ref="G78:J78"/>
    <mergeCell ref="K78:M78"/>
    <mergeCell ref="N78:O78"/>
    <mergeCell ref="B81:F81"/>
    <mergeCell ref="G81:J81"/>
    <mergeCell ref="B82:F82"/>
    <mergeCell ref="G82:J82"/>
    <mergeCell ref="K82:M82"/>
    <mergeCell ref="N82:O82"/>
    <mergeCell ref="B80:F80"/>
    <mergeCell ref="G80:J80"/>
    <mergeCell ref="K80:M80"/>
    <mergeCell ref="N80:O80"/>
    <mergeCell ref="K81:M81"/>
    <mergeCell ref="N81:O81"/>
    <mergeCell ref="T11:W11"/>
    <mergeCell ref="G76:J76"/>
    <mergeCell ref="K76:M76"/>
    <mergeCell ref="N76:O76"/>
    <mergeCell ref="B79:F79"/>
    <mergeCell ref="G79:J79"/>
    <mergeCell ref="K79:M79"/>
    <mergeCell ref="N79:O79"/>
    <mergeCell ref="T22:T23"/>
    <mergeCell ref="P74:Y74"/>
    <mergeCell ref="B77:F77"/>
    <mergeCell ref="G77:J77"/>
    <mergeCell ref="K77:M77"/>
    <mergeCell ref="N77:O77"/>
    <mergeCell ref="E52:E53"/>
    <mergeCell ref="B76:F76"/>
    <mergeCell ref="B74:J74"/>
    <mergeCell ref="K75:M75"/>
    <mergeCell ref="B21:F22"/>
    <mergeCell ref="N21:O22"/>
    <mergeCell ref="G21:M22"/>
    <mergeCell ref="D52:D53"/>
    <mergeCell ref="C30:C32"/>
    <mergeCell ref="G33:G34"/>
    <mergeCell ref="B33:B34"/>
    <mergeCell ref="B5:S5"/>
    <mergeCell ref="F28:F29"/>
    <mergeCell ref="B14:F14"/>
    <mergeCell ref="B13:F13"/>
    <mergeCell ref="B10:C10"/>
    <mergeCell ref="B30:B32"/>
    <mergeCell ref="G27:G29"/>
    <mergeCell ref="C27:C29"/>
    <mergeCell ref="B27:B29"/>
    <mergeCell ref="G30:G32"/>
    <mergeCell ref="B6:E9"/>
    <mergeCell ref="E31:E32"/>
    <mergeCell ref="D31:D32"/>
    <mergeCell ref="C24:C26"/>
    <mergeCell ref="F25:F26"/>
    <mergeCell ref="C33:C34"/>
    <mergeCell ref="F31:F32"/>
    <mergeCell ref="D28:D29"/>
    <mergeCell ref="E28:E29"/>
    <mergeCell ref="B12:Y12"/>
    <mergeCell ref="G13:Y13"/>
    <mergeCell ref="G14:Y14"/>
    <mergeCell ref="B18:L19"/>
    <mergeCell ref="T35:T36"/>
    <mergeCell ref="G51:G53"/>
    <mergeCell ref="G39:G41"/>
    <mergeCell ref="T51:T53"/>
    <mergeCell ref="G35:G36"/>
    <mergeCell ref="Q24:Q26"/>
    <mergeCell ref="T45:T47"/>
    <mergeCell ref="Q30:Q32"/>
    <mergeCell ref="R30:R32"/>
    <mergeCell ref="Q33:Q34"/>
    <mergeCell ref="R33:R34"/>
    <mergeCell ref="Q35:Q36"/>
    <mergeCell ref="R35:R36"/>
    <mergeCell ref="Q37:Q38"/>
    <mergeCell ref="R37:R38"/>
    <mergeCell ref="Q39:Q41"/>
    <mergeCell ref="R39:R41"/>
    <mergeCell ref="R45:R47"/>
    <mergeCell ref="Q48:Q50"/>
    <mergeCell ref="R48:R50"/>
    <mergeCell ref="T27:T29"/>
    <mergeCell ref="T30:T32"/>
    <mergeCell ref="T33:T34"/>
    <mergeCell ref="T24:T26"/>
    <mergeCell ref="W22:W23"/>
    <mergeCell ref="T21:W21"/>
    <mergeCell ref="P21:S21"/>
    <mergeCell ref="W24:W26"/>
    <mergeCell ref="W27:W29"/>
    <mergeCell ref="W30:W32"/>
    <mergeCell ref="W33:W34"/>
    <mergeCell ref="T48:T50"/>
    <mergeCell ref="W48:W50"/>
    <mergeCell ref="T39:T41"/>
    <mergeCell ref="V39:V41"/>
    <mergeCell ref="Q45:Q47"/>
    <mergeCell ref="R24:R26"/>
    <mergeCell ref="Q27:Q29"/>
    <mergeCell ref="R27:R29"/>
    <mergeCell ref="U24:U26"/>
    <mergeCell ref="V27:V29"/>
    <mergeCell ref="V30:V32"/>
    <mergeCell ref="V33:V34"/>
    <mergeCell ref="V24:V26"/>
    <mergeCell ref="U27:U29"/>
    <mergeCell ref="U30:U32"/>
    <mergeCell ref="U33:U34"/>
    <mergeCell ref="U35:U36"/>
    <mergeCell ref="B35:B36"/>
    <mergeCell ref="C35:C36"/>
    <mergeCell ref="B48:B50"/>
    <mergeCell ref="C48:C50"/>
    <mergeCell ref="G48:G50"/>
    <mergeCell ref="B42:B44"/>
    <mergeCell ref="C42:C44"/>
    <mergeCell ref="G42:G44"/>
    <mergeCell ref="D43:D44"/>
    <mergeCell ref="D49:D50"/>
    <mergeCell ref="E49:E50"/>
    <mergeCell ref="C39:C41"/>
    <mergeCell ref="C37:C38"/>
    <mergeCell ref="D46:D47"/>
    <mergeCell ref="F49:F50"/>
    <mergeCell ref="D40:D41"/>
    <mergeCell ref="E40:E41"/>
    <mergeCell ref="F40:F41"/>
    <mergeCell ref="E46:E47"/>
    <mergeCell ref="F46:F47"/>
    <mergeCell ref="B37:B38"/>
    <mergeCell ref="Q42:Q44"/>
    <mergeCell ref="R42:R44"/>
    <mergeCell ref="G37:G38"/>
    <mergeCell ref="U37:U38"/>
    <mergeCell ref="F52:F53"/>
    <mergeCell ref="B60:B62"/>
    <mergeCell ref="C60:C62"/>
    <mergeCell ref="G60:G62"/>
    <mergeCell ref="T60:T62"/>
    <mergeCell ref="U60:U62"/>
    <mergeCell ref="B57:B59"/>
    <mergeCell ref="C57:C59"/>
    <mergeCell ref="G57:G59"/>
    <mergeCell ref="T57:T59"/>
    <mergeCell ref="U57:U59"/>
    <mergeCell ref="Q57:Q59"/>
    <mergeCell ref="B51:B53"/>
    <mergeCell ref="R57:R59"/>
    <mergeCell ref="Q60:Q62"/>
    <mergeCell ref="R60:R62"/>
    <mergeCell ref="D61:D62"/>
    <mergeCell ref="Y66:Y68"/>
    <mergeCell ref="F67:F68"/>
    <mergeCell ref="B69:B71"/>
    <mergeCell ref="C69:C71"/>
    <mergeCell ref="G69:G71"/>
    <mergeCell ref="Q69:Q71"/>
    <mergeCell ref="G75:J75"/>
    <mergeCell ref="K74:O74"/>
    <mergeCell ref="V51:V53"/>
    <mergeCell ref="V60:V62"/>
    <mergeCell ref="V57:V59"/>
    <mergeCell ref="W51:W53"/>
    <mergeCell ref="E61:E62"/>
    <mergeCell ref="F61:F62"/>
    <mergeCell ref="Y60:Y62"/>
    <mergeCell ref="B75:F75"/>
    <mergeCell ref="U22:U23"/>
    <mergeCell ref="V22:V23"/>
    <mergeCell ref="T66:T68"/>
    <mergeCell ref="U66:U68"/>
    <mergeCell ref="V66:V68"/>
    <mergeCell ref="W66:W68"/>
    <mergeCell ref="B63:B65"/>
    <mergeCell ref="C63:C65"/>
    <mergeCell ref="G63:G65"/>
    <mergeCell ref="Q63:Q65"/>
    <mergeCell ref="R63:R65"/>
    <mergeCell ref="T63:T65"/>
    <mergeCell ref="U63:U65"/>
    <mergeCell ref="V63:V65"/>
    <mergeCell ref="W63:W65"/>
    <mergeCell ref="D64:D65"/>
    <mergeCell ref="E64:E65"/>
    <mergeCell ref="F64:F65"/>
    <mergeCell ref="D67:D68"/>
    <mergeCell ref="E67:E68"/>
    <mergeCell ref="N75:O75"/>
    <mergeCell ref="V75:Y75"/>
    <mergeCell ref="P75:U75"/>
    <mergeCell ref="W69:W71"/>
    <mergeCell ref="X69:X71"/>
    <mergeCell ref="Y69:Y71"/>
    <mergeCell ref="D70:D71"/>
    <mergeCell ref="E70:E71"/>
    <mergeCell ref="F70:F71"/>
    <mergeCell ref="V35:V36"/>
    <mergeCell ref="B39:B41"/>
    <mergeCell ref="W35:W36"/>
    <mergeCell ref="B45:B47"/>
    <mergeCell ref="C45:C47"/>
    <mergeCell ref="G45:G47"/>
    <mergeCell ref="T37:T38"/>
    <mergeCell ref="V37:V38"/>
    <mergeCell ref="V45:V47"/>
    <mergeCell ref="V42:V44"/>
    <mergeCell ref="W42:W44"/>
    <mergeCell ref="W37:W38"/>
    <mergeCell ref="T42:T44"/>
    <mergeCell ref="W45:W47"/>
    <mergeCell ref="E43:E44"/>
    <mergeCell ref="F43:F44"/>
    <mergeCell ref="W39:W41"/>
    <mergeCell ref="X66:X68"/>
    <mergeCell ref="B66:B68"/>
    <mergeCell ref="C66:C68"/>
    <mergeCell ref="G66:G68"/>
    <mergeCell ref="Q66:Q68"/>
    <mergeCell ref="R66:R68"/>
    <mergeCell ref="R69:R71"/>
    <mergeCell ref="T69:T71"/>
    <mergeCell ref="U69:U71"/>
    <mergeCell ref="V69:V71"/>
  </mergeCells>
  <phoneticPr fontId="5" type="noConversion"/>
  <conditionalFormatting sqref="F54 F57 F60">
    <cfRule type="containsText" dxfId="829" priority="880" stopIfTrue="1" operator="containsText" text="Riesgo Baja">
      <formula>NOT(ISERROR(SEARCH("Riesgo Baja",F54)))</formula>
    </cfRule>
    <cfRule type="containsText" dxfId="828" priority="901" stopIfTrue="1" operator="containsText" text="riesgo Extrema">
      <formula>NOT(ISERROR(SEARCH("riesgo Extrema",F54)))</formula>
    </cfRule>
    <cfRule type="containsText" dxfId="827" priority="902" stopIfTrue="1" operator="containsText" text="riesgo Alta">
      <formula>NOT(ISERROR(SEARCH("riesgo Alta",F54)))</formula>
    </cfRule>
    <cfRule type="containsText" dxfId="826" priority="903" stopIfTrue="1" operator="containsText" text="riesgo Moderada">
      <formula>NOT(ISERROR(SEARCH("riesgo Moderada",F54)))</formula>
    </cfRule>
    <cfRule type="containsText" dxfId="825" priority="904" stopIfTrue="1" operator="containsText" text=" riesgo Baja">
      <formula>NOT(ISERROR(SEARCH(" riesgo Baja",F54)))</formula>
    </cfRule>
  </conditionalFormatting>
  <conditionalFormatting sqref="Y27:Y29 X42:Y62 X35:Y36">
    <cfRule type="containsText" dxfId="824" priority="572" stopIfTrue="1" operator="containsText" text="Riesgo Ata">
      <formula>NOT(ISERROR(SEARCH("Riesgo Ata",X27)))</formula>
    </cfRule>
    <cfRule type="containsText" dxfId="823" priority="573" stopIfTrue="1" operator="containsText" text="Riesgo Moderada">
      <formula>NOT(ISERROR(SEARCH("Riesgo Moderada",X27)))</formula>
    </cfRule>
    <cfRule type="containsText" dxfId="822" priority="574" stopIfTrue="1" operator="containsText" text="Riesgo Bajo">
      <formula>NOT(ISERROR(SEARCH("Riesgo Bajo",X27)))</formula>
    </cfRule>
    <cfRule type="containsText" dxfId="821" priority="575" stopIfTrue="1" operator="containsText" text="Riesgo Alto">
      <formula>NOT(ISERROR(SEARCH("Riesgo Alto",X27)))</formula>
    </cfRule>
    <cfRule type="containsText" dxfId="820" priority="576" stopIfTrue="1" operator="containsText" text="Riesgo Extremo">
      <formula>NOT(ISERROR(SEARCH("Riesgo Extremo",X27)))</formula>
    </cfRule>
  </conditionalFormatting>
  <conditionalFormatting sqref="Y27:Y29 X42:Y62 X35:Y36">
    <cfRule type="containsText" dxfId="819" priority="571" stopIfTrue="1" operator="containsText" text="Riesgo Extrema">
      <formula>NOT(ISERROR(SEARCH("Riesgo Extrema",X27)))</formula>
    </cfRule>
  </conditionalFormatting>
  <conditionalFormatting sqref="X27:X29">
    <cfRule type="containsText" dxfId="818" priority="566" stopIfTrue="1" operator="containsText" text="Riesgo Ata">
      <formula>NOT(ISERROR(SEARCH("Riesgo Ata",X27)))</formula>
    </cfRule>
    <cfRule type="containsText" dxfId="817" priority="567" stopIfTrue="1" operator="containsText" text="Riesgo Moderada">
      <formula>NOT(ISERROR(SEARCH("Riesgo Moderada",X27)))</formula>
    </cfRule>
    <cfRule type="containsText" dxfId="816" priority="568" stopIfTrue="1" operator="containsText" text="Riesgo Bajo">
      <formula>NOT(ISERROR(SEARCH("Riesgo Bajo",X27)))</formula>
    </cfRule>
    <cfRule type="containsText" dxfId="815" priority="569" stopIfTrue="1" operator="containsText" text="Riesgo Alto">
      <formula>NOT(ISERROR(SEARCH("Riesgo Alto",X27)))</formula>
    </cfRule>
    <cfRule type="containsText" dxfId="814" priority="570" stopIfTrue="1" operator="containsText" text="Riesgo Extremo">
      <formula>NOT(ISERROR(SEARCH("Riesgo Extremo",X27)))</formula>
    </cfRule>
  </conditionalFormatting>
  <conditionalFormatting sqref="X27:X29">
    <cfRule type="containsText" dxfId="813" priority="565" stopIfTrue="1" operator="containsText" text="Riesgo Extrema">
      <formula>NOT(ISERROR(SEARCH("Riesgo Extrema",X27)))</formula>
    </cfRule>
  </conditionalFormatting>
  <conditionalFormatting sqref="Y33:Y34">
    <cfRule type="containsText" dxfId="812" priority="560" stopIfTrue="1" operator="containsText" text="Riesgo Ata">
      <formula>NOT(ISERROR(SEARCH("Riesgo Ata",Y33)))</formula>
    </cfRule>
    <cfRule type="containsText" dxfId="811" priority="561" stopIfTrue="1" operator="containsText" text="Riesgo Moderada">
      <formula>NOT(ISERROR(SEARCH("Riesgo Moderada",Y33)))</formula>
    </cfRule>
    <cfRule type="containsText" dxfId="810" priority="562" stopIfTrue="1" operator="containsText" text="Riesgo Bajo">
      <formula>NOT(ISERROR(SEARCH("Riesgo Bajo",Y33)))</formula>
    </cfRule>
    <cfRule type="containsText" dxfId="809" priority="563" stopIfTrue="1" operator="containsText" text="Riesgo Alto">
      <formula>NOT(ISERROR(SEARCH("Riesgo Alto",Y33)))</formula>
    </cfRule>
    <cfRule type="containsText" dxfId="808" priority="564" stopIfTrue="1" operator="containsText" text="Riesgo Extremo">
      <formula>NOT(ISERROR(SEARCH("Riesgo Extremo",Y33)))</formula>
    </cfRule>
  </conditionalFormatting>
  <conditionalFormatting sqref="Y33:Y34">
    <cfRule type="containsText" dxfId="807" priority="559" stopIfTrue="1" operator="containsText" text="Riesgo Extrema">
      <formula>NOT(ISERROR(SEARCH("Riesgo Extrema",Y33)))</formula>
    </cfRule>
  </conditionalFormatting>
  <conditionalFormatting sqref="X24:X26">
    <cfRule type="containsText" dxfId="806" priority="482" stopIfTrue="1" operator="containsText" text="Riesgo Ata">
      <formula>NOT(ISERROR(SEARCH("Riesgo Ata",X24)))</formula>
    </cfRule>
    <cfRule type="containsText" dxfId="805" priority="483" stopIfTrue="1" operator="containsText" text="Riesgo Moderada">
      <formula>NOT(ISERROR(SEARCH("Riesgo Moderada",X24)))</formula>
    </cfRule>
    <cfRule type="containsText" dxfId="804" priority="484" stopIfTrue="1" operator="containsText" text="Riesgo Bajo">
      <formula>NOT(ISERROR(SEARCH("Riesgo Bajo",X24)))</formula>
    </cfRule>
    <cfRule type="containsText" dxfId="803" priority="485" stopIfTrue="1" operator="containsText" text="Riesgo Alto">
      <formula>NOT(ISERROR(SEARCH("Riesgo Alto",X24)))</formula>
    </cfRule>
    <cfRule type="containsText" dxfId="802" priority="486" stopIfTrue="1" operator="containsText" text="Riesgo Extremo">
      <formula>NOT(ISERROR(SEARCH("Riesgo Extremo",X24)))</formula>
    </cfRule>
  </conditionalFormatting>
  <conditionalFormatting sqref="X24:X26">
    <cfRule type="containsText" dxfId="801" priority="481" stopIfTrue="1" operator="containsText" text="Riesgo Extrema">
      <formula>NOT(ISERROR(SEARCH("Riesgo Extrema",X24)))</formula>
    </cfRule>
  </conditionalFormatting>
  <conditionalFormatting sqref="Y24">
    <cfRule type="containsText" dxfId="800" priority="476" stopIfTrue="1" operator="containsText" text="riesgo extrema">
      <formula>NOT(ISERROR(SEARCH("riesgo extrema",Y24)))</formula>
    </cfRule>
    <cfRule type="containsText" dxfId="799" priority="477" stopIfTrue="1" operator="containsText" text="riesgo extrema">
      <formula>NOT(ISERROR(SEARCH("riesgo extrema",Y24)))</formula>
    </cfRule>
    <cfRule type="containsText" dxfId="798" priority="478" stopIfTrue="1" operator="containsText" text="riesgo moderada">
      <formula>NOT(ISERROR(SEARCH("riesgo moderada",Y24)))</formula>
    </cfRule>
    <cfRule type="containsText" dxfId="797" priority="479" stopIfTrue="1" operator="containsText" text="Riesgo alta">
      <formula>NOT(ISERROR(SEARCH("Riesgo alta",Y24)))</formula>
    </cfRule>
    <cfRule type="containsText" dxfId="796" priority="480" stopIfTrue="1" operator="containsText" text="Riesgo baja">
      <formula>NOT(ISERROR(SEARCH("Riesgo baja",Y24)))</formula>
    </cfRule>
  </conditionalFormatting>
  <conditionalFormatting sqref="X30:X32">
    <cfRule type="containsText" dxfId="795" priority="471" stopIfTrue="1" operator="containsText" text="Riesgo Ata">
      <formula>NOT(ISERROR(SEARCH("Riesgo Ata",X30)))</formula>
    </cfRule>
    <cfRule type="containsText" dxfId="794" priority="472" stopIfTrue="1" operator="containsText" text="Riesgo Moderada">
      <formula>NOT(ISERROR(SEARCH("Riesgo Moderada",X30)))</formula>
    </cfRule>
    <cfRule type="containsText" dxfId="793" priority="473" stopIfTrue="1" operator="containsText" text="Riesgo Bajo">
      <formula>NOT(ISERROR(SEARCH("Riesgo Bajo",X30)))</formula>
    </cfRule>
    <cfRule type="containsText" dxfId="792" priority="474" stopIfTrue="1" operator="containsText" text="Riesgo Alto">
      <formula>NOT(ISERROR(SEARCH("Riesgo Alto",X30)))</formula>
    </cfRule>
    <cfRule type="containsText" dxfId="791" priority="475" stopIfTrue="1" operator="containsText" text="Riesgo Extremo">
      <formula>NOT(ISERROR(SEARCH("Riesgo Extremo",X30)))</formula>
    </cfRule>
  </conditionalFormatting>
  <conditionalFormatting sqref="X30:X32">
    <cfRule type="containsText" dxfId="790" priority="470" stopIfTrue="1" operator="containsText" text="Riesgo Extrema">
      <formula>NOT(ISERROR(SEARCH("Riesgo Extrema",X30)))</formula>
    </cfRule>
  </conditionalFormatting>
  <conditionalFormatting sqref="Y30:Y32">
    <cfRule type="containsText" dxfId="789" priority="460" stopIfTrue="1" operator="containsText" text="Riesgo Ata">
      <formula>NOT(ISERROR(SEARCH("Riesgo Ata",Y30)))</formula>
    </cfRule>
    <cfRule type="containsText" dxfId="788" priority="461" stopIfTrue="1" operator="containsText" text="Riesgo Moderada">
      <formula>NOT(ISERROR(SEARCH("Riesgo Moderada",Y30)))</formula>
    </cfRule>
    <cfRule type="containsText" dxfId="787" priority="462" stopIfTrue="1" operator="containsText" text="Riesgo Bajo">
      <formula>NOT(ISERROR(SEARCH("Riesgo Bajo",Y30)))</formula>
    </cfRule>
    <cfRule type="containsText" dxfId="786" priority="463" stopIfTrue="1" operator="containsText" text="Riesgo Alto">
      <formula>NOT(ISERROR(SEARCH("Riesgo Alto",Y30)))</formula>
    </cfRule>
    <cfRule type="containsText" dxfId="785" priority="464" stopIfTrue="1" operator="containsText" text="Riesgo Extremo">
      <formula>NOT(ISERROR(SEARCH("Riesgo Extremo",Y30)))</formula>
    </cfRule>
  </conditionalFormatting>
  <conditionalFormatting sqref="Y30:Y32">
    <cfRule type="containsText" dxfId="784" priority="459" stopIfTrue="1" operator="containsText" text="Riesgo Extrema">
      <formula>NOT(ISERROR(SEARCH("Riesgo Extrema",Y30)))</formula>
    </cfRule>
  </conditionalFormatting>
  <conditionalFormatting sqref="X33:X34">
    <cfRule type="containsText" dxfId="783" priority="454" stopIfTrue="1" operator="containsText" text="Riesgo Ata">
      <formula>NOT(ISERROR(SEARCH("Riesgo Ata",X33)))</formula>
    </cfRule>
    <cfRule type="containsText" dxfId="782" priority="455" stopIfTrue="1" operator="containsText" text="Riesgo Moderada">
      <formula>NOT(ISERROR(SEARCH("Riesgo Moderada",X33)))</formula>
    </cfRule>
    <cfRule type="containsText" dxfId="781" priority="456" stopIfTrue="1" operator="containsText" text="Riesgo Bajo">
      <formula>NOT(ISERROR(SEARCH("Riesgo Bajo",X33)))</formula>
    </cfRule>
    <cfRule type="containsText" dxfId="780" priority="457" stopIfTrue="1" operator="containsText" text="Riesgo Alto">
      <formula>NOT(ISERROR(SEARCH("Riesgo Alto",X33)))</formula>
    </cfRule>
    <cfRule type="containsText" dxfId="779" priority="458" stopIfTrue="1" operator="containsText" text="Riesgo Extremo">
      <formula>NOT(ISERROR(SEARCH("Riesgo Extremo",X33)))</formula>
    </cfRule>
  </conditionalFormatting>
  <conditionalFormatting sqref="X33:X34">
    <cfRule type="containsText" dxfId="778" priority="453" stopIfTrue="1" operator="containsText" text="Riesgo Extrema">
      <formula>NOT(ISERROR(SEARCH("Riesgo Extrema",X33)))</formula>
    </cfRule>
  </conditionalFormatting>
  <conditionalFormatting sqref="X37:X38">
    <cfRule type="containsText" dxfId="777" priority="442" stopIfTrue="1" operator="containsText" text="Riesgo Ata">
      <formula>NOT(ISERROR(SEARCH("Riesgo Ata",X37)))</formula>
    </cfRule>
    <cfRule type="containsText" dxfId="776" priority="443" stopIfTrue="1" operator="containsText" text="Riesgo Moderada">
      <formula>NOT(ISERROR(SEARCH("Riesgo Moderada",X37)))</formula>
    </cfRule>
    <cfRule type="containsText" dxfId="775" priority="444" stopIfTrue="1" operator="containsText" text="Riesgo Bajo">
      <formula>NOT(ISERROR(SEARCH("Riesgo Bajo",X37)))</formula>
    </cfRule>
    <cfRule type="containsText" dxfId="774" priority="445" stopIfTrue="1" operator="containsText" text="Riesgo Alto">
      <formula>NOT(ISERROR(SEARCH("Riesgo Alto",X37)))</formula>
    </cfRule>
    <cfRule type="containsText" dxfId="773" priority="446" stopIfTrue="1" operator="containsText" text="Riesgo Extremo">
      <formula>NOT(ISERROR(SEARCH("Riesgo Extremo",X37)))</formula>
    </cfRule>
  </conditionalFormatting>
  <conditionalFormatting sqref="X37:X38">
    <cfRule type="containsText" dxfId="772" priority="441" stopIfTrue="1" operator="containsText" text="Riesgo Extrema">
      <formula>NOT(ISERROR(SEARCH("Riesgo Extrema",X37)))</formula>
    </cfRule>
  </conditionalFormatting>
  <conditionalFormatting sqref="Y37:Y38">
    <cfRule type="containsText" dxfId="771" priority="436" stopIfTrue="1" operator="containsText" text="Riesgo Ata">
      <formula>NOT(ISERROR(SEARCH("Riesgo Ata",Y37)))</formula>
    </cfRule>
    <cfRule type="containsText" dxfId="770" priority="437" stopIfTrue="1" operator="containsText" text="Riesgo Moderada">
      <formula>NOT(ISERROR(SEARCH("Riesgo Moderada",Y37)))</formula>
    </cfRule>
    <cfRule type="containsText" dxfId="769" priority="438" stopIfTrue="1" operator="containsText" text="Riesgo Bajo">
      <formula>NOT(ISERROR(SEARCH("Riesgo Bajo",Y37)))</formula>
    </cfRule>
    <cfRule type="containsText" dxfId="768" priority="439" stopIfTrue="1" operator="containsText" text="Riesgo Alto">
      <formula>NOT(ISERROR(SEARCH("Riesgo Alto",Y37)))</formula>
    </cfRule>
    <cfRule type="containsText" dxfId="767" priority="440" stopIfTrue="1" operator="containsText" text="Riesgo Extremo">
      <formula>NOT(ISERROR(SEARCH("Riesgo Extremo",Y37)))</formula>
    </cfRule>
  </conditionalFormatting>
  <conditionalFormatting sqref="Y37:Y38">
    <cfRule type="containsText" dxfId="766" priority="435" stopIfTrue="1" operator="containsText" text="Riesgo Extrema">
      <formula>NOT(ISERROR(SEARCH("Riesgo Extrema",Y37)))</formula>
    </cfRule>
  </conditionalFormatting>
  <conditionalFormatting sqref="X39:X41">
    <cfRule type="containsText" dxfId="765" priority="430" stopIfTrue="1" operator="containsText" text="Riesgo Ata">
      <formula>NOT(ISERROR(SEARCH("Riesgo Ata",X39)))</formula>
    </cfRule>
    <cfRule type="containsText" dxfId="764" priority="431" stopIfTrue="1" operator="containsText" text="Riesgo Moderada">
      <formula>NOT(ISERROR(SEARCH("Riesgo Moderada",X39)))</formula>
    </cfRule>
    <cfRule type="containsText" dxfId="763" priority="432" stopIfTrue="1" operator="containsText" text="Riesgo Bajo">
      <formula>NOT(ISERROR(SEARCH("Riesgo Bajo",X39)))</formula>
    </cfRule>
    <cfRule type="containsText" dxfId="762" priority="433" stopIfTrue="1" operator="containsText" text="Riesgo Alto">
      <formula>NOT(ISERROR(SEARCH("Riesgo Alto",X39)))</formula>
    </cfRule>
    <cfRule type="containsText" dxfId="761" priority="434" stopIfTrue="1" operator="containsText" text="Riesgo Extremo">
      <formula>NOT(ISERROR(SEARCH("Riesgo Extremo",X39)))</formula>
    </cfRule>
  </conditionalFormatting>
  <conditionalFormatting sqref="X39:X41">
    <cfRule type="containsText" dxfId="760" priority="429" stopIfTrue="1" operator="containsText" text="Riesgo Extrema">
      <formula>NOT(ISERROR(SEARCH("Riesgo Extrema",X39)))</formula>
    </cfRule>
  </conditionalFormatting>
  <conditionalFormatting sqref="Y39:Y41">
    <cfRule type="containsText" dxfId="759" priority="419" stopIfTrue="1" operator="containsText" text="Riesgo Ata">
      <formula>NOT(ISERROR(SEARCH("Riesgo Ata",Y39)))</formula>
    </cfRule>
    <cfRule type="containsText" dxfId="758" priority="420" stopIfTrue="1" operator="containsText" text="Riesgo Moderada">
      <formula>NOT(ISERROR(SEARCH("Riesgo Moderada",Y39)))</formula>
    </cfRule>
    <cfRule type="containsText" dxfId="757" priority="421" stopIfTrue="1" operator="containsText" text="Riesgo Bajo">
      <formula>NOT(ISERROR(SEARCH("Riesgo Bajo",Y39)))</formula>
    </cfRule>
    <cfRule type="containsText" dxfId="756" priority="422" stopIfTrue="1" operator="containsText" text="Riesgo Alto">
      <formula>NOT(ISERROR(SEARCH("Riesgo Alto",Y39)))</formula>
    </cfRule>
    <cfRule type="containsText" dxfId="755" priority="423" stopIfTrue="1" operator="containsText" text="Riesgo Extremo">
      <formula>NOT(ISERROR(SEARCH("Riesgo Extremo",Y39)))</formula>
    </cfRule>
  </conditionalFormatting>
  <conditionalFormatting sqref="Y39:Y41">
    <cfRule type="containsText" dxfId="754" priority="418" stopIfTrue="1" operator="containsText" text="Riesgo Extrema">
      <formula>NOT(ISERROR(SEARCH("Riesgo Extrema",Y39)))</formula>
    </cfRule>
  </conditionalFormatting>
  <conditionalFormatting sqref="W24 W27 W35 W37 W39 W42 W45 W48 W51 W54 W57 W60 W30 W33">
    <cfRule type="containsText" dxfId="753" priority="305" stopIfTrue="1" operator="containsText" text="Riesgo Alto">
      <formula>NOT(ISERROR(SEARCH("Riesgo Alto",W24)))</formula>
    </cfRule>
    <cfRule type="containsText" dxfId="752" priority="306" stopIfTrue="1" operator="containsText" text="Riesgo Moderado">
      <formula>NOT(ISERROR(SEARCH("Riesgo Moderado",W24)))</formula>
    </cfRule>
    <cfRule type="containsText" dxfId="751" priority="307" stopIfTrue="1" operator="containsText" text="Riesgo Bajo">
      <formula>NOT(ISERROR(SEARCH("Riesgo Bajo",W24)))</formula>
    </cfRule>
    <cfRule type="containsText" dxfId="750" priority="308" stopIfTrue="1" operator="containsText" text="Riesgo Alto">
      <formula>NOT(ISERROR(SEARCH("Riesgo Alto",W24)))</formula>
    </cfRule>
    <cfRule type="containsText" dxfId="749" priority="309" stopIfTrue="1" operator="containsText" text="Riesgo Extremo">
      <formula>NOT(ISERROR(SEARCH("Riesgo Extremo",W24)))</formula>
    </cfRule>
  </conditionalFormatting>
  <conditionalFormatting sqref="W24 W27 W35 W37 W39 W42 W45 W48 W51 W54 W57 W60 W30 W33">
    <cfRule type="containsText" dxfId="748" priority="304" stopIfTrue="1" operator="containsText" text="Riesgo Extremo">
      <formula>NOT(ISERROR(SEARCH("Riesgo Extremo",W24)))</formula>
    </cfRule>
  </conditionalFormatting>
  <conditionalFormatting sqref="F34">
    <cfRule type="containsText" dxfId="747" priority="209" stopIfTrue="1" operator="containsText" text="Riesgo Alto">
      <formula>NOT(ISERROR(SEARCH("Riesgo Alto",F34)))</formula>
    </cfRule>
    <cfRule type="containsText" dxfId="746" priority="210" stopIfTrue="1" operator="containsText" text="Riesgo Moderado">
      <formula>NOT(ISERROR(SEARCH("Riesgo Moderado",F34)))</formula>
    </cfRule>
    <cfRule type="containsText" dxfId="745" priority="211" stopIfTrue="1" operator="containsText" text="Riesgo Bajo">
      <formula>NOT(ISERROR(SEARCH("Riesgo Bajo",F34)))</formula>
    </cfRule>
    <cfRule type="containsText" dxfId="744" priority="212" stopIfTrue="1" operator="containsText" text="Riesgo Alto">
      <formula>NOT(ISERROR(SEARCH("Riesgo Alto",F34)))</formula>
    </cfRule>
    <cfRule type="containsText" dxfId="743" priority="213" stopIfTrue="1" operator="containsText" text="Riesgo Extremo">
      <formula>NOT(ISERROR(SEARCH("Riesgo Extremo",F34)))</formula>
    </cfRule>
  </conditionalFormatting>
  <conditionalFormatting sqref="F34">
    <cfRule type="containsText" dxfId="742" priority="208" stopIfTrue="1" operator="containsText" text="Riesgo Extremo">
      <formula>NOT(ISERROR(SEARCH("Riesgo Extremo",F34)))</formula>
    </cfRule>
  </conditionalFormatting>
  <conditionalFormatting sqref="F31">
    <cfRule type="containsText" dxfId="741" priority="203" stopIfTrue="1" operator="containsText" text="Riesgo Alto">
      <formula>NOT(ISERROR(SEARCH("Riesgo Alto",F31)))</formula>
    </cfRule>
    <cfRule type="containsText" dxfId="740" priority="204" stopIfTrue="1" operator="containsText" text="Riesgo Moderado">
      <formula>NOT(ISERROR(SEARCH("Riesgo Moderado",F31)))</formula>
    </cfRule>
    <cfRule type="containsText" dxfId="739" priority="205" stopIfTrue="1" operator="containsText" text="Riesgo Bajo">
      <formula>NOT(ISERROR(SEARCH("Riesgo Bajo",F31)))</formula>
    </cfRule>
    <cfRule type="containsText" dxfId="738" priority="206" stopIfTrue="1" operator="containsText" text="Riesgo Alto">
      <formula>NOT(ISERROR(SEARCH("Riesgo Alto",F31)))</formula>
    </cfRule>
    <cfRule type="containsText" dxfId="737" priority="207" stopIfTrue="1" operator="containsText" text="Riesgo Extremo">
      <formula>NOT(ISERROR(SEARCH("Riesgo Extremo",F31)))</formula>
    </cfRule>
  </conditionalFormatting>
  <conditionalFormatting sqref="F31">
    <cfRule type="containsText" dxfId="736" priority="202" stopIfTrue="1" operator="containsText" text="Riesgo Extremo">
      <formula>NOT(ISERROR(SEARCH("Riesgo Extremo",F31)))</formula>
    </cfRule>
  </conditionalFormatting>
  <conditionalFormatting sqref="F28">
    <cfRule type="containsText" dxfId="735" priority="197" stopIfTrue="1" operator="containsText" text="Riesgo Alto">
      <formula>NOT(ISERROR(SEARCH("Riesgo Alto",F28)))</formula>
    </cfRule>
    <cfRule type="containsText" dxfId="734" priority="198" stopIfTrue="1" operator="containsText" text="Riesgo Moderado">
      <formula>NOT(ISERROR(SEARCH("Riesgo Moderado",F28)))</formula>
    </cfRule>
    <cfRule type="containsText" dxfId="733" priority="199" stopIfTrue="1" operator="containsText" text="Riesgo Bajo">
      <formula>NOT(ISERROR(SEARCH("Riesgo Bajo",F28)))</formula>
    </cfRule>
    <cfRule type="containsText" dxfId="732" priority="200" stopIfTrue="1" operator="containsText" text="Riesgo Alto">
      <formula>NOT(ISERROR(SEARCH("Riesgo Alto",F28)))</formula>
    </cfRule>
    <cfRule type="containsText" dxfId="731" priority="201" stopIfTrue="1" operator="containsText" text="Riesgo Extremo">
      <formula>NOT(ISERROR(SEARCH("Riesgo Extremo",F28)))</formula>
    </cfRule>
  </conditionalFormatting>
  <conditionalFormatting sqref="F28">
    <cfRule type="containsText" dxfId="730" priority="196" stopIfTrue="1" operator="containsText" text="Riesgo Extremo">
      <formula>NOT(ISERROR(SEARCH("Riesgo Extremo",F28)))</formula>
    </cfRule>
  </conditionalFormatting>
  <conditionalFormatting sqref="F25">
    <cfRule type="containsText" dxfId="729" priority="191" stopIfTrue="1" operator="containsText" text="Riesgo Alto">
      <formula>NOT(ISERROR(SEARCH("Riesgo Alto",F25)))</formula>
    </cfRule>
    <cfRule type="containsText" dxfId="728" priority="192" stopIfTrue="1" operator="containsText" text="Riesgo Moderado">
      <formula>NOT(ISERROR(SEARCH("Riesgo Moderado",F25)))</formula>
    </cfRule>
    <cfRule type="containsText" dxfId="727" priority="193" stopIfTrue="1" operator="containsText" text="Riesgo Bajo">
      <formula>NOT(ISERROR(SEARCH("Riesgo Bajo",F25)))</formula>
    </cfRule>
    <cfRule type="containsText" dxfId="726" priority="194" stopIfTrue="1" operator="containsText" text="Riesgo Alto">
      <formula>NOT(ISERROR(SEARCH("Riesgo Alto",F25)))</formula>
    </cfRule>
    <cfRule type="containsText" dxfId="725" priority="195" stopIfTrue="1" operator="containsText" text="Riesgo Extremo">
      <formula>NOT(ISERROR(SEARCH("Riesgo Extremo",F25)))</formula>
    </cfRule>
  </conditionalFormatting>
  <conditionalFormatting sqref="F25">
    <cfRule type="containsText" dxfId="724" priority="190" stopIfTrue="1" operator="containsText" text="Riesgo Extremo">
      <formula>NOT(ISERROR(SEARCH("Riesgo Extremo",F25)))</formula>
    </cfRule>
  </conditionalFormatting>
  <conditionalFormatting sqref="F38">
    <cfRule type="containsText" dxfId="723" priority="185" stopIfTrue="1" operator="containsText" text="Riesgo Alto">
      <formula>NOT(ISERROR(SEARCH("Riesgo Alto",F38)))</formula>
    </cfRule>
    <cfRule type="containsText" dxfId="722" priority="186" stopIfTrue="1" operator="containsText" text="Riesgo Moderado">
      <formula>NOT(ISERROR(SEARCH("Riesgo Moderado",F38)))</formula>
    </cfRule>
    <cfRule type="containsText" dxfId="721" priority="187" stopIfTrue="1" operator="containsText" text="Riesgo Bajo">
      <formula>NOT(ISERROR(SEARCH("Riesgo Bajo",F38)))</formula>
    </cfRule>
    <cfRule type="containsText" dxfId="720" priority="188" stopIfTrue="1" operator="containsText" text="Riesgo Alto">
      <formula>NOT(ISERROR(SEARCH("Riesgo Alto",F38)))</formula>
    </cfRule>
    <cfRule type="containsText" dxfId="719" priority="189" stopIfTrue="1" operator="containsText" text="Riesgo Extremo">
      <formula>NOT(ISERROR(SEARCH("Riesgo Extremo",F38)))</formula>
    </cfRule>
  </conditionalFormatting>
  <conditionalFormatting sqref="F38">
    <cfRule type="containsText" dxfId="718" priority="184" stopIfTrue="1" operator="containsText" text="Riesgo Extremo">
      <formula>NOT(ISERROR(SEARCH("Riesgo Extremo",F38)))</formula>
    </cfRule>
  </conditionalFormatting>
  <conditionalFormatting sqref="F40">
    <cfRule type="containsText" dxfId="717" priority="179" stopIfTrue="1" operator="containsText" text="Riesgo Alto">
      <formula>NOT(ISERROR(SEARCH("Riesgo Alto",F40)))</formula>
    </cfRule>
    <cfRule type="containsText" dxfId="716" priority="180" stopIfTrue="1" operator="containsText" text="Riesgo Moderado">
      <formula>NOT(ISERROR(SEARCH("Riesgo Moderado",F40)))</formula>
    </cfRule>
    <cfRule type="containsText" dxfId="715" priority="181" stopIfTrue="1" operator="containsText" text="Riesgo Bajo">
      <formula>NOT(ISERROR(SEARCH("Riesgo Bajo",F40)))</formula>
    </cfRule>
    <cfRule type="containsText" dxfId="714" priority="182" stopIfTrue="1" operator="containsText" text="Riesgo Alto">
      <formula>NOT(ISERROR(SEARCH("Riesgo Alto",F40)))</formula>
    </cfRule>
    <cfRule type="containsText" dxfId="713" priority="183" stopIfTrue="1" operator="containsText" text="Riesgo Extremo">
      <formula>NOT(ISERROR(SEARCH("Riesgo Extremo",F40)))</formula>
    </cfRule>
  </conditionalFormatting>
  <conditionalFormatting sqref="F40">
    <cfRule type="containsText" dxfId="712" priority="178" stopIfTrue="1" operator="containsText" text="Riesgo Extremo">
      <formula>NOT(ISERROR(SEARCH("Riesgo Extremo",F40)))</formula>
    </cfRule>
  </conditionalFormatting>
  <conditionalFormatting sqref="F43">
    <cfRule type="containsText" dxfId="711" priority="173" stopIfTrue="1" operator="containsText" text="Riesgo Alto">
      <formula>NOT(ISERROR(SEARCH("Riesgo Alto",F43)))</formula>
    </cfRule>
    <cfRule type="containsText" dxfId="710" priority="174" stopIfTrue="1" operator="containsText" text="Riesgo Moderado">
      <formula>NOT(ISERROR(SEARCH("Riesgo Moderado",F43)))</formula>
    </cfRule>
    <cfRule type="containsText" dxfId="709" priority="175" stopIfTrue="1" operator="containsText" text="Riesgo Bajo">
      <formula>NOT(ISERROR(SEARCH("Riesgo Bajo",F43)))</formula>
    </cfRule>
    <cfRule type="containsText" dxfId="708" priority="176" stopIfTrue="1" operator="containsText" text="Riesgo Alto">
      <formula>NOT(ISERROR(SEARCH("Riesgo Alto",F43)))</formula>
    </cfRule>
    <cfRule type="containsText" dxfId="707" priority="177" stopIfTrue="1" operator="containsText" text="Riesgo Extremo">
      <formula>NOT(ISERROR(SEARCH("Riesgo Extremo",F43)))</formula>
    </cfRule>
  </conditionalFormatting>
  <conditionalFormatting sqref="F43">
    <cfRule type="containsText" dxfId="706" priority="172" stopIfTrue="1" operator="containsText" text="Riesgo Extremo">
      <formula>NOT(ISERROR(SEARCH("Riesgo Extremo",F43)))</formula>
    </cfRule>
  </conditionalFormatting>
  <conditionalFormatting sqref="F46">
    <cfRule type="containsText" dxfId="705" priority="167" stopIfTrue="1" operator="containsText" text="Riesgo Alto">
      <formula>NOT(ISERROR(SEARCH("Riesgo Alto",F46)))</formula>
    </cfRule>
    <cfRule type="containsText" dxfId="704" priority="168" stopIfTrue="1" operator="containsText" text="Riesgo Moderado">
      <formula>NOT(ISERROR(SEARCH("Riesgo Moderado",F46)))</formula>
    </cfRule>
    <cfRule type="containsText" dxfId="703" priority="169" stopIfTrue="1" operator="containsText" text="Riesgo Bajo">
      <formula>NOT(ISERROR(SEARCH("Riesgo Bajo",F46)))</formula>
    </cfRule>
    <cfRule type="containsText" dxfId="702" priority="170" stopIfTrue="1" operator="containsText" text="Riesgo Alto">
      <formula>NOT(ISERROR(SEARCH("Riesgo Alto",F46)))</formula>
    </cfRule>
    <cfRule type="containsText" dxfId="701" priority="171" stopIfTrue="1" operator="containsText" text="Riesgo Extremo">
      <formula>NOT(ISERROR(SEARCH("Riesgo Extremo",F46)))</formula>
    </cfRule>
  </conditionalFormatting>
  <conditionalFormatting sqref="F46">
    <cfRule type="containsText" dxfId="700" priority="166" stopIfTrue="1" operator="containsText" text="Riesgo Extremo">
      <formula>NOT(ISERROR(SEARCH("Riesgo Extremo",F46)))</formula>
    </cfRule>
  </conditionalFormatting>
  <conditionalFormatting sqref="F49">
    <cfRule type="containsText" dxfId="699" priority="161" stopIfTrue="1" operator="containsText" text="Riesgo Alto">
      <formula>NOT(ISERROR(SEARCH("Riesgo Alto",F49)))</formula>
    </cfRule>
    <cfRule type="containsText" dxfId="698" priority="162" stopIfTrue="1" operator="containsText" text="Riesgo Moderado">
      <formula>NOT(ISERROR(SEARCH("Riesgo Moderado",F49)))</formula>
    </cfRule>
    <cfRule type="containsText" dxfId="697" priority="163" stopIfTrue="1" operator="containsText" text="Riesgo Bajo">
      <formula>NOT(ISERROR(SEARCH("Riesgo Bajo",F49)))</formula>
    </cfRule>
    <cfRule type="containsText" dxfId="696" priority="164" stopIfTrue="1" operator="containsText" text="Riesgo Alto">
      <formula>NOT(ISERROR(SEARCH("Riesgo Alto",F49)))</formula>
    </cfRule>
    <cfRule type="containsText" dxfId="695" priority="165" stopIfTrue="1" operator="containsText" text="Riesgo Extremo">
      <formula>NOT(ISERROR(SEARCH("Riesgo Extremo",F49)))</formula>
    </cfRule>
  </conditionalFormatting>
  <conditionalFormatting sqref="F49">
    <cfRule type="containsText" dxfId="694" priority="160" stopIfTrue="1" operator="containsText" text="Riesgo Extremo">
      <formula>NOT(ISERROR(SEARCH("Riesgo Extremo",F49)))</formula>
    </cfRule>
  </conditionalFormatting>
  <conditionalFormatting sqref="F52">
    <cfRule type="containsText" dxfId="693" priority="155" stopIfTrue="1" operator="containsText" text="Riesgo Alto">
      <formula>NOT(ISERROR(SEARCH("Riesgo Alto",F52)))</formula>
    </cfRule>
    <cfRule type="containsText" dxfId="692" priority="156" stopIfTrue="1" operator="containsText" text="Riesgo Moderado">
      <formula>NOT(ISERROR(SEARCH("Riesgo Moderado",F52)))</formula>
    </cfRule>
    <cfRule type="containsText" dxfId="691" priority="157" stopIfTrue="1" operator="containsText" text="Riesgo Bajo">
      <formula>NOT(ISERROR(SEARCH("Riesgo Bajo",F52)))</formula>
    </cfRule>
    <cfRule type="containsText" dxfId="690" priority="158" stopIfTrue="1" operator="containsText" text="Riesgo Alto">
      <formula>NOT(ISERROR(SEARCH("Riesgo Alto",F52)))</formula>
    </cfRule>
    <cfRule type="containsText" dxfId="689" priority="159" stopIfTrue="1" operator="containsText" text="Riesgo Extremo">
      <formula>NOT(ISERROR(SEARCH("Riesgo Extremo",F52)))</formula>
    </cfRule>
  </conditionalFormatting>
  <conditionalFormatting sqref="F52">
    <cfRule type="containsText" dxfId="688" priority="154" stopIfTrue="1" operator="containsText" text="Riesgo Extremo">
      <formula>NOT(ISERROR(SEARCH("Riesgo Extremo",F52)))</formula>
    </cfRule>
  </conditionalFormatting>
  <conditionalFormatting sqref="F55">
    <cfRule type="containsText" dxfId="687" priority="149" stopIfTrue="1" operator="containsText" text="Riesgo Alto">
      <formula>NOT(ISERROR(SEARCH("Riesgo Alto",F55)))</formula>
    </cfRule>
    <cfRule type="containsText" dxfId="686" priority="150" stopIfTrue="1" operator="containsText" text="Riesgo Moderado">
      <formula>NOT(ISERROR(SEARCH("Riesgo Moderado",F55)))</formula>
    </cfRule>
    <cfRule type="containsText" dxfId="685" priority="151" stopIfTrue="1" operator="containsText" text="Riesgo Bajo">
      <formula>NOT(ISERROR(SEARCH("Riesgo Bajo",F55)))</formula>
    </cfRule>
    <cfRule type="containsText" dxfId="684" priority="152" stopIfTrue="1" operator="containsText" text="Riesgo Alto">
      <formula>NOT(ISERROR(SEARCH("Riesgo Alto",F55)))</formula>
    </cfRule>
    <cfRule type="containsText" dxfId="683" priority="153" stopIfTrue="1" operator="containsText" text="Riesgo Extremo">
      <formula>NOT(ISERROR(SEARCH("Riesgo Extremo",F55)))</formula>
    </cfRule>
  </conditionalFormatting>
  <conditionalFormatting sqref="F55">
    <cfRule type="containsText" dxfId="682" priority="148" stopIfTrue="1" operator="containsText" text="Riesgo Extremo">
      <formula>NOT(ISERROR(SEARCH("Riesgo Extremo",F55)))</formula>
    </cfRule>
  </conditionalFormatting>
  <conditionalFormatting sqref="F58">
    <cfRule type="containsText" dxfId="681" priority="137" stopIfTrue="1" operator="containsText" text="Riesgo Alto">
      <formula>NOT(ISERROR(SEARCH("Riesgo Alto",F58)))</formula>
    </cfRule>
    <cfRule type="containsText" dxfId="680" priority="138" stopIfTrue="1" operator="containsText" text="Riesgo Moderado">
      <formula>NOT(ISERROR(SEARCH("Riesgo Moderado",F58)))</formula>
    </cfRule>
    <cfRule type="containsText" dxfId="679" priority="139" stopIfTrue="1" operator="containsText" text="Riesgo Bajo">
      <formula>NOT(ISERROR(SEARCH("Riesgo Bajo",F58)))</formula>
    </cfRule>
    <cfRule type="containsText" dxfId="678" priority="140" stopIfTrue="1" operator="containsText" text="Riesgo Alto">
      <formula>NOT(ISERROR(SEARCH("Riesgo Alto",F58)))</formula>
    </cfRule>
    <cfRule type="containsText" dxfId="677" priority="141" stopIfTrue="1" operator="containsText" text="Riesgo Extremo">
      <formula>NOT(ISERROR(SEARCH("Riesgo Extremo",F58)))</formula>
    </cfRule>
  </conditionalFormatting>
  <conditionalFormatting sqref="F58">
    <cfRule type="containsText" dxfId="676" priority="136" stopIfTrue="1" operator="containsText" text="Riesgo Extremo">
      <formula>NOT(ISERROR(SEARCH("Riesgo Extremo",F58)))</formula>
    </cfRule>
  </conditionalFormatting>
  <conditionalFormatting sqref="F61">
    <cfRule type="containsText" dxfId="675" priority="131" stopIfTrue="1" operator="containsText" text="Riesgo Alto">
      <formula>NOT(ISERROR(SEARCH("Riesgo Alto",F61)))</formula>
    </cfRule>
    <cfRule type="containsText" dxfId="674" priority="132" stopIfTrue="1" operator="containsText" text="Riesgo Moderado">
      <formula>NOT(ISERROR(SEARCH("Riesgo Moderado",F61)))</formula>
    </cfRule>
    <cfRule type="containsText" dxfId="673" priority="133" stopIfTrue="1" operator="containsText" text="Riesgo Bajo">
      <formula>NOT(ISERROR(SEARCH("Riesgo Bajo",F61)))</formula>
    </cfRule>
    <cfRule type="containsText" dxfId="672" priority="134" stopIfTrue="1" operator="containsText" text="Riesgo Alto">
      <formula>NOT(ISERROR(SEARCH("Riesgo Alto",F61)))</formula>
    </cfRule>
    <cfRule type="containsText" dxfId="671" priority="135" stopIfTrue="1" operator="containsText" text="Riesgo Extremo">
      <formula>NOT(ISERROR(SEARCH("Riesgo Extremo",F61)))</formula>
    </cfRule>
  </conditionalFormatting>
  <conditionalFormatting sqref="F61">
    <cfRule type="containsText" dxfId="670" priority="130" stopIfTrue="1" operator="containsText" text="Riesgo Extremo">
      <formula>NOT(ISERROR(SEARCH("Riesgo Extremo",F61)))</formula>
    </cfRule>
  </conditionalFormatting>
  <conditionalFormatting sqref="F63">
    <cfRule type="containsText" dxfId="669" priority="83" stopIfTrue="1" operator="containsText" text="Riesgo Baja">
      <formula>NOT(ISERROR(SEARCH("Riesgo Baja",F63)))</formula>
    </cfRule>
    <cfRule type="containsText" dxfId="668" priority="84" stopIfTrue="1" operator="containsText" text="riesgo Extrema">
      <formula>NOT(ISERROR(SEARCH("riesgo Extrema",F63)))</formula>
    </cfRule>
    <cfRule type="containsText" dxfId="667" priority="85" stopIfTrue="1" operator="containsText" text="riesgo Alta">
      <formula>NOT(ISERROR(SEARCH("riesgo Alta",F63)))</formula>
    </cfRule>
    <cfRule type="containsText" dxfId="666" priority="86" stopIfTrue="1" operator="containsText" text="riesgo Moderada">
      <formula>NOT(ISERROR(SEARCH("riesgo Moderada",F63)))</formula>
    </cfRule>
    <cfRule type="containsText" dxfId="665" priority="87" stopIfTrue="1" operator="containsText" text=" riesgo Baja">
      <formula>NOT(ISERROR(SEARCH(" riesgo Baja",F63)))</formula>
    </cfRule>
  </conditionalFormatting>
  <conditionalFormatting sqref="Y63:Y65">
    <cfRule type="containsText" dxfId="664" priority="78" stopIfTrue="1" operator="containsText" text="Riesgo Ata">
      <formula>NOT(ISERROR(SEARCH("Riesgo Ata",Y63)))</formula>
    </cfRule>
    <cfRule type="containsText" dxfId="663" priority="79" stopIfTrue="1" operator="containsText" text="Riesgo Moderada">
      <formula>NOT(ISERROR(SEARCH("Riesgo Moderada",Y63)))</formula>
    </cfRule>
    <cfRule type="containsText" dxfId="662" priority="80" stopIfTrue="1" operator="containsText" text="Riesgo Bajo">
      <formula>NOT(ISERROR(SEARCH("Riesgo Bajo",Y63)))</formula>
    </cfRule>
    <cfRule type="containsText" dxfId="661" priority="81" stopIfTrue="1" operator="containsText" text="Riesgo Alto">
      <formula>NOT(ISERROR(SEARCH("Riesgo Alto",Y63)))</formula>
    </cfRule>
    <cfRule type="containsText" dxfId="660" priority="82" stopIfTrue="1" operator="containsText" text="Riesgo Extremo">
      <formula>NOT(ISERROR(SEARCH("Riesgo Extremo",Y63)))</formula>
    </cfRule>
  </conditionalFormatting>
  <conditionalFormatting sqref="Y63:Y65">
    <cfRule type="containsText" dxfId="659" priority="77" stopIfTrue="1" operator="containsText" text="Riesgo Extrema">
      <formula>NOT(ISERROR(SEARCH("Riesgo Extrema",Y63)))</formula>
    </cfRule>
  </conditionalFormatting>
  <conditionalFormatting sqref="X63:X65">
    <cfRule type="containsText" dxfId="658" priority="72" stopIfTrue="1" operator="containsText" text="Riesgo Ata">
      <formula>NOT(ISERROR(SEARCH("Riesgo Ata",X63)))</formula>
    </cfRule>
    <cfRule type="containsText" dxfId="657" priority="73" stopIfTrue="1" operator="containsText" text="Riesgo Moderada">
      <formula>NOT(ISERROR(SEARCH("Riesgo Moderada",X63)))</formula>
    </cfRule>
    <cfRule type="containsText" dxfId="656" priority="74" stopIfTrue="1" operator="containsText" text="Riesgo Bajo">
      <formula>NOT(ISERROR(SEARCH("Riesgo Bajo",X63)))</formula>
    </cfRule>
    <cfRule type="containsText" dxfId="655" priority="75" stopIfTrue="1" operator="containsText" text="Riesgo Alto">
      <formula>NOT(ISERROR(SEARCH("Riesgo Alto",X63)))</formula>
    </cfRule>
    <cfRule type="containsText" dxfId="654" priority="76" stopIfTrue="1" operator="containsText" text="Riesgo Extremo">
      <formula>NOT(ISERROR(SEARCH("Riesgo Extremo",X63)))</formula>
    </cfRule>
  </conditionalFormatting>
  <conditionalFormatting sqref="X63:X65">
    <cfRule type="containsText" dxfId="653" priority="71" stopIfTrue="1" operator="containsText" text="Riesgo Extrema">
      <formula>NOT(ISERROR(SEARCH("Riesgo Extrema",X63)))</formula>
    </cfRule>
  </conditionalFormatting>
  <conditionalFormatting sqref="W63">
    <cfRule type="containsText" dxfId="652" priority="66" stopIfTrue="1" operator="containsText" text="Riesgo Alto">
      <formula>NOT(ISERROR(SEARCH("Riesgo Alto",W63)))</formula>
    </cfRule>
    <cfRule type="containsText" dxfId="651" priority="67" stopIfTrue="1" operator="containsText" text="Riesgo Moderado">
      <formula>NOT(ISERROR(SEARCH("Riesgo Moderado",W63)))</formula>
    </cfRule>
    <cfRule type="containsText" dxfId="650" priority="68" stopIfTrue="1" operator="containsText" text="Riesgo Bajo">
      <formula>NOT(ISERROR(SEARCH("Riesgo Bajo",W63)))</formula>
    </cfRule>
    <cfRule type="containsText" dxfId="649" priority="69" stopIfTrue="1" operator="containsText" text="Riesgo Alto">
      <formula>NOT(ISERROR(SEARCH("Riesgo Alto",W63)))</formula>
    </cfRule>
    <cfRule type="containsText" dxfId="648" priority="70" stopIfTrue="1" operator="containsText" text="Riesgo Extremo">
      <formula>NOT(ISERROR(SEARCH("Riesgo Extremo",W63)))</formula>
    </cfRule>
  </conditionalFormatting>
  <conditionalFormatting sqref="W63">
    <cfRule type="containsText" dxfId="647" priority="65" stopIfTrue="1" operator="containsText" text="Riesgo Extremo">
      <formula>NOT(ISERROR(SEARCH("Riesgo Extremo",W63)))</formula>
    </cfRule>
  </conditionalFormatting>
  <conditionalFormatting sqref="F64">
    <cfRule type="containsText" dxfId="646" priority="60" stopIfTrue="1" operator="containsText" text="Riesgo Alto">
      <formula>NOT(ISERROR(SEARCH("Riesgo Alto",F64)))</formula>
    </cfRule>
    <cfRule type="containsText" dxfId="645" priority="61" stopIfTrue="1" operator="containsText" text="Riesgo Moderado">
      <formula>NOT(ISERROR(SEARCH("Riesgo Moderado",F64)))</formula>
    </cfRule>
    <cfRule type="containsText" dxfId="644" priority="62" stopIfTrue="1" operator="containsText" text="Riesgo Bajo">
      <formula>NOT(ISERROR(SEARCH("Riesgo Bajo",F64)))</formula>
    </cfRule>
    <cfRule type="containsText" dxfId="643" priority="63" stopIfTrue="1" operator="containsText" text="Riesgo Alto">
      <formula>NOT(ISERROR(SEARCH("Riesgo Alto",F64)))</formula>
    </cfRule>
    <cfRule type="containsText" dxfId="642" priority="64" stopIfTrue="1" operator="containsText" text="Riesgo Extremo">
      <formula>NOT(ISERROR(SEARCH("Riesgo Extremo",F64)))</formula>
    </cfRule>
  </conditionalFormatting>
  <conditionalFormatting sqref="F64">
    <cfRule type="containsText" dxfId="641" priority="59" stopIfTrue="1" operator="containsText" text="Riesgo Extremo">
      <formula>NOT(ISERROR(SEARCH("Riesgo Extremo",F64)))</formula>
    </cfRule>
  </conditionalFormatting>
  <conditionalFormatting sqref="F66">
    <cfRule type="containsText" dxfId="640" priority="54" stopIfTrue="1" operator="containsText" text="Riesgo Baja">
      <formula>NOT(ISERROR(SEARCH("Riesgo Baja",F66)))</formula>
    </cfRule>
    <cfRule type="containsText" dxfId="639" priority="55" stopIfTrue="1" operator="containsText" text="riesgo Extrema">
      <formula>NOT(ISERROR(SEARCH("riesgo Extrema",F66)))</formula>
    </cfRule>
    <cfRule type="containsText" dxfId="638" priority="56" stopIfTrue="1" operator="containsText" text="riesgo Alta">
      <formula>NOT(ISERROR(SEARCH("riesgo Alta",F66)))</formula>
    </cfRule>
    <cfRule type="containsText" dxfId="637" priority="57" stopIfTrue="1" operator="containsText" text="riesgo Moderada">
      <formula>NOT(ISERROR(SEARCH("riesgo Moderada",F66)))</formula>
    </cfRule>
    <cfRule type="containsText" dxfId="636" priority="58" stopIfTrue="1" operator="containsText" text=" riesgo Baja">
      <formula>NOT(ISERROR(SEARCH(" riesgo Baja",F66)))</formula>
    </cfRule>
  </conditionalFormatting>
  <conditionalFormatting sqref="Y66:Y68">
    <cfRule type="containsText" dxfId="635" priority="49" stopIfTrue="1" operator="containsText" text="Riesgo Ata">
      <formula>NOT(ISERROR(SEARCH("Riesgo Ata",Y66)))</formula>
    </cfRule>
    <cfRule type="containsText" dxfId="634" priority="50" stopIfTrue="1" operator="containsText" text="Riesgo Moderada">
      <formula>NOT(ISERROR(SEARCH("Riesgo Moderada",Y66)))</formula>
    </cfRule>
    <cfRule type="containsText" dxfId="633" priority="51" stopIfTrue="1" operator="containsText" text="Riesgo Bajo">
      <formula>NOT(ISERROR(SEARCH("Riesgo Bajo",Y66)))</formula>
    </cfRule>
    <cfRule type="containsText" dxfId="632" priority="52" stopIfTrue="1" operator="containsText" text="Riesgo Alto">
      <formula>NOT(ISERROR(SEARCH("Riesgo Alto",Y66)))</formula>
    </cfRule>
    <cfRule type="containsText" dxfId="631" priority="53" stopIfTrue="1" operator="containsText" text="Riesgo Extremo">
      <formula>NOT(ISERROR(SEARCH("Riesgo Extremo",Y66)))</formula>
    </cfRule>
  </conditionalFormatting>
  <conditionalFormatting sqref="Y66:Y68">
    <cfRule type="containsText" dxfId="630" priority="48" stopIfTrue="1" operator="containsText" text="Riesgo Extrema">
      <formula>NOT(ISERROR(SEARCH("Riesgo Extrema",Y66)))</formula>
    </cfRule>
  </conditionalFormatting>
  <conditionalFormatting sqref="X66:X68">
    <cfRule type="containsText" dxfId="629" priority="43" stopIfTrue="1" operator="containsText" text="Riesgo Ata">
      <formula>NOT(ISERROR(SEARCH("Riesgo Ata",X66)))</formula>
    </cfRule>
    <cfRule type="containsText" dxfId="628" priority="44" stopIfTrue="1" operator="containsText" text="Riesgo Moderada">
      <formula>NOT(ISERROR(SEARCH("Riesgo Moderada",X66)))</formula>
    </cfRule>
    <cfRule type="containsText" dxfId="627" priority="45" stopIfTrue="1" operator="containsText" text="Riesgo Bajo">
      <formula>NOT(ISERROR(SEARCH("Riesgo Bajo",X66)))</formula>
    </cfRule>
    <cfRule type="containsText" dxfId="626" priority="46" stopIfTrue="1" operator="containsText" text="Riesgo Alto">
      <formula>NOT(ISERROR(SEARCH("Riesgo Alto",X66)))</formula>
    </cfRule>
    <cfRule type="containsText" dxfId="625" priority="47" stopIfTrue="1" operator="containsText" text="Riesgo Extremo">
      <formula>NOT(ISERROR(SEARCH("Riesgo Extremo",X66)))</formula>
    </cfRule>
  </conditionalFormatting>
  <conditionalFormatting sqref="X66:X68">
    <cfRule type="containsText" dxfId="624" priority="42" stopIfTrue="1" operator="containsText" text="Riesgo Extrema">
      <formula>NOT(ISERROR(SEARCH("Riesgo Extrema",X66)))</formula>
    </cfRule>
  </conditionalFormatting>
  <conditionalFormatting sqref="W66">
    <cfRule type="containsText" dxfId="623" priority="37" stopIfTrue="1" operator="containsText" text="Riesgo Alto">
      <formula>NOT(ISERROR(SEARCH("Riesgo Alto",W66)))</formula>
    </cfRule>
    <cfRule type="containsText" dxfId="622" priority="38" stopIfTrue="1" operator="containsText" text="Riesgo Moderado">
      <formula>NOT(ISERROR(SEARCH("Riesgo Moderado",W66)))</formula>
    </cfRule>
    <cfRule type="containsText" dxfId="621" priority="39" stopIfTrue="1" operator="containsText" text="Riesgo Bajo">
      <formula>NOT(ISERROR(SEARCH("Riesgo Bajo",W66)))</formula>
    </cfRule>
    <cfRule type="containsText" dxfId="620" priority="40" stopIfTrue="1" operator="containsText" text="Riesgo Alto">
      <formula>NOT(ISERROR(SEARCH("Riesgo Alto",W66)))</formula>
    </cfRule>
    <cfRule type="containsText" dxfId="619" priority="41" stopIfTrue="1" operator="containsText" text="Riesgo Extremo">
      <formula>NOT(ISERROR(SEARCH("Riesgo Extremo",W66)))</formula>
    </cfRule>
  </conditionalFormatting>
  <conditionalFormatting sqref="W66">
    <cfRule type="containsText" dxfId="618" priority="36" stopIfTrue="1" operator="containsText" text="Riesgo Extremo">
      <formula>NOT(ISERROR(SEARCH("Riesgo Extremo",W66)))</formula>
    </cfRule>
  </conditionalFormatting>
  <conditionalFormatting sqref="F67">
    <cfRule type="containsText" dxfId="617" priority="31" stopIfTrue="1" operator="containsText" text="Riesgo Alto">
      <formula>NOT(ISERROR(SEARCH("Riesgo Alto",F67)))</formula>
    </cfRule>
    <cfRule type="containsText" dxfId="616" priority="32" stopIfTrue="1" operator="containsText" text="Riesgo Moderado">
      <formula>NOT(ISERROR(SEARCH("Riesgo Moderado",F67)))</formula>
    </cfRule>
    <cfRule type="containsText" dxfId="615" priority="33" stopIfTrue="1" operator="containsText" text="Riesgo Bajo">
      <formula>NOT(ISERROR(SEARCH("Riesgo Bajo",F67)))</formula>
    </cfRule>
    <cfRule type="containsText" dxfId="614" priority="34" stopIfTrue="1" operator="containsText" text="Riesgo Alto">
      <formula>NOT(ISERROR(SEARCH("Riesgo Alto",F67)))</formula>
    </cfRule>
    <cfRule type="containsText" dxfId="613" priority="35" stopIfTrue="1" operator="containsText" text="Riesgo Extremo">
      <formula>NOT(ISERROR(SEARCH("Riesgo Extremo",F67)))</formula>
    </cfRule>
  </conditionalFormatting>
  <conditionalFormatting sqref="F67">
    <cfRule type="containsText" dxfId="612" priority="30" stopIfTrue="1" operator="containsText" text="Riesgo Extremo">
      <formula>NOT(ISERROR(SEARCH("Riesgo Extremo",F67)))</formula>
    </cfRule>
  </conditionalFormatting>
  <conditionalFormatting sqref="F69">
    <cfRule type="containsText" dxfId="611" priority="25" stopIfTrue="1" operator="containsText" text="Riesgo Baja">
      <formula>NOT(ISERROR(SEARCH("Riesgo Baja",F69)))</formula>
    </cfRule>
    <cfRule type="containsText" dxfId="610" priority="26" stopIfTrue="1" operator="containsText" text="riesgo Extrema">
      <formula>NOT(ISERROR(SEARCH("riesgo Extrema",F69)))</formula>
    </cfRule>
    <cfRule type="containsText" dxfId="609" priority="27" stopIfTrue="1" operator="containsText" text="riesgo Alta">
      <formula>NOT(ISERROR(SEARCH("riesgo Alta",F69)))</formula>
    </cfRule>
    <cfRule type="containsText" dxfId="608" priority="28" stopIfTrue="1" operator="containsText" text="riesgo Moderada">
      <formula>NOT(ISERROR(SEARCH("riesgo Moderada",F69)))</formula>
    </cfRule>
    <cfRule type="containsText" dxfId="607" priority="29" stopIfTrue="1" operator="containsText" text=" riesgo Baja">
      <formula>NOT(ISERROR(SEARCH(" riesgo Baja",F69)))</formula>
    </cfRule>
  </conditionalFormatting>
  <conditionalFormatting sqref="Y69:Y71">
    <cfRule type="containsText" dxfId="606" priority="20" stopIfTrue="1" operator="containsText" text="Riesgo Ata">
      <formula>NOT(ISERROR(SEARCH("Riesgo Ata",Y69)))</formula>
    </cfRule>
    <cfRule type="containsText" dxfId="605" priority="21" stopIfTrue="1" operator="containsText" text="Riesgo Moderada">
      <formula>NOT(ISERROR(SEARCH("Riesgo Moderada",Y69)))</formula>
    </cfRule>
    <cfRule type="containsText" dxfId="604" priority="22" stopIfTrue="1" operator="containsText" text="Riesgo Bajo">
      <formula>NOT(ISERROR(SEARCH("Riesgo Bajo",Y69)))</formula>
    </cfRule>
    <cfRule type="containsText" dxfId="603" priority="23" stopIfTrue="1" operator="containsText" text="Riesgo Alto">
      <formula>NOT(ISERROR(SEARCH("Riesgo Alto",Y69)))</formula>
    </cfRule>
    <cfRule type="containsText" dxfId="602" priority="24" stopIfTrue="1" operator="containsText" text="Riesgo Extremo">
      <formula>NOT(ISERROR(SEARCH("Riesgo Extremo",Y69)))</formula>
    </cfRule>
  </conditionalFormatting>
  <conditionalFormatting sqref="Y69:Y71">
    <cfRule type="containsText" dxfId="601" priority="19" stopIfTrue="1" operator="containsText" text="Riesgo Extrema">
      <formula>NOT(ISERROR(SEARCH("Riesgo Extrema",Y69)))</formula>
    </cfRule>
  </conditionalFormatting>
  <conditionalFormatting sqref="X69:X71">
    <cfRule type="containsText" dxfId="600" priority="14" stopIfTrue="1" operator="containsText" text="Riesgo Ata">
      <formula>NOT(ISERROR(SEARCH("Riesgo Ata",X69)))</formula>
    </cfRule>
    <cfRule type="containsText" dxfId="599" priority="15" stopIfTrue="1" operator="containsText" text="Riesgo Moderada">
      <formula>NOT(ISERROR(SEARCH("Riesgo Moderada",X69)))</formula>
    </cfRule>
    <cfRule type="containsText" dxfId="598" priority="16" stopIfTrue="1" operator="containsText" text="Riesgo Bajo">
      <formula>NOT(ISERROR(SEARCH("Riesgo Bajo",X69)))</formula>
    </cfRule>
    <cfRule type="containsText" dxfId="597" priority="17" stopIfTrue="1" operator="containsText" text="Riesgo Alto">
      <formula>NOT(ISERROR(SEARCH("Riesgo Alto",X69)))</formula>
    </cfRule>
    <cfRule type="containsText" dxfId="596" priority="18" stopIfTrue="1" operator="containsText" text="Riesgo Extremo">
      <formula>NOT(ISERROR(SEARCH("Riesgo Extremo",X69)))</formula>
    </cfRule>
  </conditionalFormatting>
  <conditionalFormatting sqref="X69:X71">
    <cfRule type="containsText" dxfId="595" priority="13" stopIfTrue="1" operator="containsText" text="Riesgo Extrema">
      <formula>NOT(ISERROR(SEARCH("Riesgo Extrema",X69)))</formula>
    </cfRule>
  </conditionalFormatting>
  <conditionalFormatting sqref="W69">
    <cfRule type="containsText" dxfId="594" priority="8" stopIfTrue="1" operator="containsText" text="Riesgo Alto">
      <formula>NOT(ISERROR(SEARCH("Riesgo Alto",W69)))</formula>
    </cfRule>
    <cfRule type="containsText" dxfId="593" priority="9" stopIfTrue="1" operator="containsText" text="Riesgo Moderado">
      <formula>NOT(ISERROR(SEARCH("Riesgo Moderado",W69)))</formula>
    </cfRule>
    <cfRule type="containsText" dxfId="592" priority="10" stopIfTrue="1" operator="containsText" text="Riesgo Bajo">
      <formula>NOT(ISERROR(SEARCH("Riesgo Bajo",W69)))</formula>
    </cfRule>
    <cfRule type="containsText" dxfId="591" priority="11" stopIfTrue="1" operator="containsText" text="Riesgo Alto">
      <formula>NOT(ISERROR(SEARCH("Riesgo Alto",W69)))</formula>
    </cfRule>
    <cfRule type="containsText" dxfId="590" priority="12" stopIfTrue="1" operator="containsText" text="Riesgo Extremo">
      <formula>NOT(ISERROR(SEARCH("Riesgo Extremo",W69)))</formula>
    </cfRule>
  </conditionalFormatting>
  <conditionalFormatting sqref="W69">
    <cfRule type="containsText" dxfId="589" priority="7" stopIfTrue="1" operator="containsText" text="Riesgo Extremo">
      <formula>NOT(ISERROR(SEARCH("Riesgo Extremo",W69)))</formula>
    </cfRule>
  </conditionalFormatting>
  <conditionalFormatting sqref="F70">
    <cfRule type="containsText" dxfId="588" priority="2" stopIfTrue="1" operator="containsText" text="Riesgo Alto">
      <formula>NOT(ISERROR(SEARCH("Riesgo Alto",F70)))</formula>
    </cfRule>
    <cfRule type="containsText" dxfId="587" priority="3" stopIfTrue="1" operator="containsText" text="Riesgo Moderado">
      <formula>NOT(ISERROR(SEARCH("Riesgo Moderado",F70)))</formula>
    </cfRule>
    <cfRule type="containsText" dxfId="586" priority="4" stopIfTrue="1" operator="containsText" text="Riesgo Bajo">
      <formula>NOT(ISERROR(SEARCH("Riesgo Bajo",F70)))</formula>
    </cfRule>
    <cfRule type="containsText" dxfId="585" priority="5" stopIfTrue="1" operator="containsText" text="Riesgo Alto">
      <formula>NOT(ISERROR(SEARCH("Riesgo Alto",F70)))</formula>
    </cfRule>
    <cfRule type="containsText" dxfId="584" priority="6" stopIfTrue="1" operator="containsText" text="Riesgo Extremo">
      <formula>NOT(ISERROR(SEARCH("Riesgo Extremo",F70)))</formula>
    </cfRule>
  </conditionalFormatting>
  <conditionalFormatting sqref="F70">
    <cfRule type="containsText" dxfId="583" priority="1" stopIfTrue="1" operator="containsText" text="Riesgo Extremo">
      <formula>NOT(ISERROR(SEARCH("Riesgo Extremo",F70)))</formula>
    </cfRule>
  </conditionalFormatting>
  <dataValidations count="8">
    <dataValidation type="list" allowBlank="1" showDropDown="1" showInputMessage="1" showErrorMessage="1" sqref="I25:I26 I28:I71">
      <formula1>PROBABILIDAD</formula1>
    </dataValidation>
    <dataValidation type="list" allowBlank="1" showInputMessage="1" showErrorMessage="1" sqref="K24:K71">
      <formula1>HerramientaControl</formula1>
    </dataValidation>
    <dataValidation type="list" allowBlank="1" showInputMessage="1" showErrorMessage="1" errorTitle="ERROR" error="Este valor no es permitido" sqref="L24:L71">
      <formula1>ManualesInstructivos</formula1>
    </dataValidation>
    <dataValidation type="list" allowBlank="1" showInputMessage="1" showErrorMessage="1" errorTitle="ERROR" error="Este valor no es permitido" sqref="M24:M71">
      <formula1>HerramientaEfectiva</formula1>
    </dataValidation>
    <dataValidation type="list" allowBlank="1" showInputMessage="1" showErrorMessage="1" errorTitle="ERROR" error="Este valor no es permitido" sqref="N24:N71">
      <formula1>ResponDefinidos</formula1>
    </dataValidation>
    <dataValidation type="list" allowBlank="1" showInputMessage="1" showErrorMessage="1" errorTitle="ERROR" error="Este valor no es permitido" sqref="O24:O71">
      <formula1>FrecuenciaSeguim</formula1>
    </dataValidation>
    <dataValidation type="list" allowBlank="1" showDropDown="1" showInputMessage="1" showErrorMessage="1" sqref="J24:J71">
      <formula1>IMPACTO</formula1>
    </dataValidation>
    <dataValidation type="list" allowBlank="1" showInputMessage="1" showErrorMessage="1" errorTitle="ERROR" error="Este valor no es permitido" sqref="G24:G71">
      <formula1>EXISTENCONTROLES</formula1>
    </dataValidation>
  </dataValidations>
  <printOptions horizontalCentered="1" verticalCentered="1"/>
  <pageMargins left="0.98425196850393704" right="0" top="0" bottom="0" header="0" footer="0"/>
  <pageSetup paperSize="5" scale="3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sheetPr>
  <dimension ref="C1:AA76"/>
  <sheetViews>
    <sheetView showGridLines="0" topLeftCell="L30" zoomScale="40" zoomScaleNormal="40" zoomScaleSheetLayoutView="30" workbookViewId="0">
      <selection activeCell="S18" sqref="S18:AA37"/>
    </sheetView>
  </sheetViews>
  <sheetFormatPr baseColWidth="10" defaultRowHeight="93.75" customHeight="1" x14ac:dyDescent="0.35"/>
  <cols>
    <col min="1" max="1" width="8.140625" style="133" customWidth="1"/>
    <col min="2" max="2" width="6.42578125" style="133" customWidth="1"/>
    <col min="3" max="3" width="5.42578125" style="133" customWidth="1"/>
    <col min="4" max="4" width="9.42578125" style="133" customWidth="1"/>
    <col min="5" max="5" width="15.140625" style="133" customWidth="1"/>
    <col min="6" max="6" width="36.28515625" style="133" customWidth="1"/>
    <col min="7" max="7" width="33.28515625" style="133" customWidth="1"/>
    <col min="8" max="8" width="22.5703125" style="133" customWidth="1"/>
    <col min="9" max="9" width="22.28515625" style="133" customWidth="1"/>
    <col min="10" max="10" width="17.85546875" style="133" customWidth="1"/>
    <col min="11" max="11" width="29.42578125" style="133" customWidth="1"/>
    <col min="12" max="12" width="54.140625" style="133" customWidth="1"/>
    <col min="13" max="13" width="0.7109375" style="133" hidden="1" customWidth="1"/>
    <col min="14" max="14" width="17.28515625" style="133" customWidth="1"/>
    <col min="15" max="15" width="20" style="133" customWidth="1"/>
    <col min="16" max="16" width="30.85546875" style="133" customWidth="1"/>
    <col min="17" max="17" width="30" style="133" customWidth="1"/>
    <col min="18" max="18" width="25.28515625" style="133" customWidth="1"/>
    <col min="19" max="19" width="53" style="133" customWidth="1"/>
    <col min="20" max="20" width="35.140625" style="133" customWidth="1"/>
    <col min="21" max="21" width="30.5703125" style="133" customWidth="1"/>
    <col min="22" max="22" width="27" style="133" customWidth="1"/>
    <col min="23" max="23" width="24.85546875" style="133" customWidth="1"/>
    <col min="24" max="24" width="22" style="133" customWidth="1"/>
    <col min="25" max="25" width="33.42578125" style="133" customWidth="1"/>
    <col min="26" max="26" width="25.7109375" style="133" customWidth="1"/>
    <col min="27" max="27" width="19.7109375" style="133" customWidth="1"/>
    <col min="28" max="16384" width="11.42578125" style="133"/>
  </cols>
  <sheetData>
    <row r="1" spans="3:27" ht="24" thickBot="1" x14ac:dyDescent="0.4"/>
    <row r="2" spans="3:27" ht="23.25" x14ac:dyDescent="0.35">
      <c r="D2" s="1082"/>
      <c r="E2" s="1083"/>
      <c r="F2" s="1077" t="s">
        <v>96</v>
      </c>
      <c r="G2" s="1078"/>
      <c r="H2" s="1078"/>
      <c r="I2" s="1078"/>
      <c r="J2" s="1078"/>
      <c r="K2" s="1078"/>
      <c r="L2" s="1078"/>
      <c r="M2" s="1078"/>
      <c r="N2" s="1078"/>
      <c r="O2" s="1078"/>
      <c r="P2" s="1078"/>
      <c r="Q2" s="1078"/>
      <c r="R2" s="1078"/>
      <c r="S2" s="1078"/>
      <c r="T2" s="1078"/>
      <c r="U2" s="1078"/>
      <c r="V2" s="1078"/>
      <c r="W2" s="1078"/>
      <c r="X2" s="1078"/>
      <c r="Y2" s="1079"/>
      <c r="Z2" s="1071" t="s">
        <v>300</v>
      </c>
      <c r="AA2" s="1072"/>
    </row>
    <row r="3" spans="3:27" ht="23.25" x14ac:dyDescent="0.35">
      <c r="D3" s="1084"/>
      <c r="E3" s="1085"/>
      <c r="F3" s="1077" t="s">
        <v>76</v>
      </c>
      <c r="G3" s="1078"/>
      <c r="H3" s="1078"/>
      <c r="I3" s="1078"/>
      <c r="J3" s="1078"/>
      <c r="K3" s="1078"/>
      <c r="L3" s="1078"/>
      <c r="M3" s="1078"/>
      <c r="N3" s="1078"/>
      <c r="O3" s="1078"/>
      <c r="P3" s="1078"/>
      <c r="Q3" s="1078"/>
      <c r="R3" s="1078"/>
      <c r="S3" s="1078"/>
      <c r="T3" s="1078"/>
      <c r="U3" s="1078"/>
      <c r="V3" s="1078"/>
      <c r="W3" s="1078"/>
      <c r="X3" s="1078"/>
      <c r="Y3" s="1079"/>
      <c r="Z3" s="1073" t="s">
        <v>297</v>
      </c>
      <c r="AA3" s="1074"/>
    </row>
    <row r="4" spans="3:27" ht="23.25" x14ac:dyDescent="0.35">
      <c r="D4" s="1084"/>
      <c r="E4" s="1085"/>
      <c r="F4" s="1077" t="s">
        <v>77</v>
      </c>
      <c r="G4" s="1078"/>
      <c r="H4" s="1078"/>
      <c r="I4" s="1078"/>
      <c r="J4" s="1078"/>
      <c r="K4" s="1078"/>
      <c r="L4" s="1078"/>
      <c r="M4" s="1078"/>
      <c r="N4" s="1078"/>
      <c r="O4" s="1078"/>
      <c r="P4" s="1078"/>
      <c r="Q4" s="1078"/>
      <c r="R4" s="1078"/>
      <c r="S4" s="1078"/>
      <c r="T4" s="1078"/>
      <c r="U4" s="1078"/>
      <c r="V4" s="1078"/>
      <c r="W4" s="1078"/>
      <c r="X4" s="1078"/>
      <c r="Y4" s="1079"/>
      <c r="Z4" s="1073" t="s">
        <v>301</v>
      </c>
      <c r="AA4" s="1074"/>
    </row>
    <row r="5" spans="3:27" ht="34.5" customHeight="1" thickBot="1" x14ac:dyDescent="0.4">
      <c r="D5" s="1086"/>
      <c r="E5" s="1087"/>
      <c r="F5" s="1077" t="s">
        <v>85</v>
      </c>
      <c r="G5" s="1078"/>
      <c r="H5" s="1078"/>
      <c r="I5" s="1078"/>
      <c r="J5" s="1078"/>
      <c r="K5" s="1078"/>
      <c r="L5" s="1078"/>
      <c r="M5" s="1078"/>
      <c r="N5" s="1078"/>
      <c r="O5" s="1078"/>
      <c r="P5" s="1078"/>
      <c r="Q5" s="1078"/>
      <c r="R5" s="1078"/>
      <c r="S5" s="1078"/>
      <c r="T5" s="1078"/>
      <c r="U5" s="1078"/>
      <c r="V5" s="1078"/>
      <c r="W5" s="1078"/>
      <c r="X5" s="1078"/>
      <c r="Y5" s="1079"/>
      <c r="Z5" s="1075" t="s">
        <v>79</v>
      </c>
      <c r="AA5" s="1076"/>
    </row>
    <row r="6" spans="3:27" ht="52.5" customHeight="1" x14ac:dyDescent="0.35"/>
    <row r="7" spans="3:27" ht="36" customHeight="1" x14ac:dyDescent="0.35">
      <c r="D7" s="155" t="s">
        <v>289</v>
      </c>
      <c r="E7" s="1080" t="str">
        <f>'SEPG-F-040'!G7</f>
        <v>16 de Febero de 2016</v>
      </c>
      <c r="F7" s="1081"/>
      <c r="G7" s="997" t="str">
        <f>'SEPG-F-040'!B8</f>
        <v>PROCESO " Gestión Jurídica  "</v>
      </c>
      <c r="H7" s="998"/>
      <c r="I7" s="998"/>
      <c r="J7" s="998"/>
      <c r="K7" s="998"/>
      <c r="L7" s="998"/>
      <c r="M7" s="998"/>
      <c r="N7" s="998"/>
      <c r="O7" s="998"/>
      <c r="P7" s="998"/>
      <c r="Q7" s="998"/>
      <c r="R7" s="998"/>
      <c r="S7" s="998"/>
      <c r="T7" s="998"/>
      <c r="U7" s="998"/>
      <c r="V7" s="998"/>
      <c r="W7" s="998"/>
      <c r="X7" s="998"/>
      <c r="Y7" s="998"/>
      <c r="Z7" s="998"/>
      <c r="AA7" s="999"/>
    </row>
    <row r="8" spans="3:27" ht="92.25" customHeight="1" x14ac:dyDescent="0.35">
      <c r="D8" s="997" t="s">
        <v>294</v>
      </c>
      <c r="E8" s="998"/>
      <c r="F8" s="999"/>
      <c r="G8" s="1000" t="s">
        <v>311</v>
      </c>
      <c r="H8" s="1001"/>
      <c r="I8" s="1001"/>
      <c r="J8" s="1001"/>
      <c r="K8" s="1001"/>
      <c r="L8" s="1001"/>
      <c r="M8" s="1001"/>
      <c r="N8" s="1001"/>
      <c r="O8" s="1001"/>
      <c r="P8" s="1001"/>
      <c r="Q8" s="1001"/>
      <c r="R8" s="1001"/>
      <c r="S8" s="1001"/>
      <c r="T8" s="1001"/>
      <c r="U8" s="1001"/>
      <c r="V8" s="1001"/>
      <c r="W8" s="1001"/>
      <c r="X8" s="1001"/>
      <c r="Y8" s="1001"/>
      <c r="Z8" s="1001"/>
      <c r="AA8" s="1002"/>
    </row>
    <row r="9" spans="3:27" s="134" customFormat="1" ht="23.25" x14ac:dyDescent="0.35">
      <c r="D9" s="135"/>
      <c r="E9" s="136"/>
      <c r="F9" s="137"/>
      <c r="G9" s="137"/>
      <c r="H9" s="137"/>
      <c r="I9" s="137"/>
      <c r="J9" s="137"/>
      <c r="K9" s="137"/>
      <c r="L9" s="137"/>
      <c r="M9" s="137"/>
      <c r="N9" s="137"/>
      <c r="O9" s="137"/>
      <c r="P9" s="137"/>
      <c r="Q9" s="137"/>
      <c r="R9" s="137"/>
      <c r="S9" s="137"/>
      <c r="T9" s="137"/>
      <c r="U9" s="137"/>
      <c r="V9" s="137"/>
      <c r="W9" s="137"/>
      <c r="X9" s="137"/>
      <c r="Y9" s="137"/>
      <c r="Z9" s="137"/>
      <c r="AA9" s="138"/>
    </row>
    <row r="10" spans="3:27" ht="36" customHeight="1" x14ac:dyDescent="0.35">
      <c r="D10" s="1020" t="s">
        <v>290</v>
      </c>
      <c r="E10" s="1021"/>
      <c r="F10" s="1021"/>
      <c r="G10" s="1021"/>
      <c r="H10" s="1021"/>
      <c r="I10" s="1021"/>
      <c r="J10" s="1021"/>
      <c r="K10" s="1021"/>
      <c r="L10" s="1021"/>
      <c r="M10" s="1021"/>
      <c r="N10" s="1021"/>
      <c r="O10" s="1021"/>
      <c r="P10" s="1021"/>
      <c r="Q10" s="1021"/>
      <c r="R10" s="1021"/>
      <c r="S10" s="1021"/>
      <c r="T10" s="1021"/>
      <c r="U10" s="1021"/>
      <c r="V10" s="1021"/>
      <c r="W10" s="1021"/>
      <c r="X10" s="1021"/>
      <c r="Y10" s="1021"/>
      <c r="Z10" s="1021"/>
      <c r="AA10" s="1022"/>
    </row>
    <row r="11" spans="3:27" ht="34.5" customHeight="1" x14ac:dyDescent="0.35">
      <c r="C11" s="139"/>
      <c r="D11" s="1014"/>
      <c r="E11" s="1015"/>
      <c r="F11" s="1015"/>
      <c r="G11" s="1015"/>
      <c r="H11" s="1015"/>
      <c r="I11" s="1015"/>
      <c r="J11" s="1015"/>
      <c r="K11" s="1015"/>
      <c r="L11" s="1015"/>
      <c r="M11" s="1015"/>
      <c r="N11" s="1015"/>
      <c r="O11" s="1015"/>
      <c r="P11" s="1015"/>
      <c r="Q11" s="1015"/>
      <c r="R11" s="1015"/>
      <c r="S11" s="1015"/>
      <c r="T11" s="1015"/>
      <c r="U11" s="1015"/>
      <c r="V11" s="1015"/>
      <c r="W11" s="1015"/>
      <c r="X11" s="1015"/>
      <c r="Y11" s="1015"/>
      <c r="Z11" s="1015"/>
      <c r="AA11" s="1016"/>
    </row>
    <row r="12" spans="3:27" ht="112.5" customHeight="1" x14ac:dyDescent="0.35">
      <c r="D12" s="1040" t="s">
        <v>281</v>
      </c>
      <c r="E12" s="1018"/>
      <c r="F12" s="1018"/>
      <c r="G12" s="1018"/>
      <c r="H12" s="1018"/>
      <c r="I12" s="1018"/>
      <c r="J12" s="1018"/>
      <c r="K12" s="1018"/>
      <c r="L12" s="1018"/>
      <c r="M12" s="1018"/>
      <c r="N12" s="1018"/>
      <c r="O12" s="1018" t="s">
        <v>284</v>
      </c>
      <c r="P12" s="1018"/>
      <c r="Q12" s="1018"/>
      <c r="R12" s="1018"/>
      <c r="S12" s="1018"/>
      <c r="T12" s="1018"/>
      <c r="U12" s="1018"/>
      <c r="V12" s="1018"/>
      <c r="W12" s="1036"/>
      <c r="X12" s="1036"/>
      <c r="Y12" s="1036"/>
      <c r="Z12" s="1036"/>
      <c r="AA12" s="1037"/>
    </row>
    <row r="13" spans="3:27" ht="112.5" customHeight="1" x14ac:dyDescent="0.35">
      <c r="D13" s="1041"/>
      <c r="E13" s="1019"/>
      <c r="F13" s="1019"/>
      <c r="G13" s="1019"/>
      <c r="H13" s="1019"/>
      <c r="I13" s="1019"/>
      <c r="J13" s="1019"/>
      <c r="K13" s="1019"/>
      <c r="L13" s="1019"/>
      <c r="M13" s="1019"/>
      <c r="N13" s="1019"/>
      <c r="O13" s="1019"/>
      <c r="P13" s="1019"/>
      <c r="Q13" s="1019"/>
      <c r="R13" s="1019"/>
      <c r="S13" s="1019"/>
      <c r="T13" s="1019"/>
      <c r="U13" s="1019"/>
      <c r="V13" s="1019"/>
      <c r="W13" s="1038"/>
      <c r="X13" s="1038"/>
      <c r="Y13" s="1038"/>
      <c r="Z13" s="1038"/>
      <c r="AA13" s="1039"/>
    </row>
    <row r="14" spans="3:27" ht="24" thickBot="1" x14ac:dyDescent="0.4">
      <c r="D14" s="140"/>
      <c r="E14" s="140"/>
      <c r="F14" s="140"/>
      <c r="G14" s="140"/>
      <c r="H14" s="141"/>
      <c r="I14" s="141"/>
      <c r="J14" s="137"/>
      <c r="K14" s="137"/>
      <c r="L14" s="137"/>
      <c r="M14" s="137"/>
      <c r="N14" s="137"/>
      <c r="O14" s="137"/>
      <c r="P14" s="137"/>
      <c r="Q14" s="137"/>
      <c r="R14" s="137"/>
      <c r="S14" s="137"/>
      <c r="T14" s="137"/>
    </row>
    <row r="15" spans="3:27" ht="93.75" customHeight="1" x14ac:dyDescent="0.35">
      <c r="D15" s="1023" t="s">
        <v>149</v>
      </c>
      <c r="E15" s="1024"/>
      <c r="F15" s="1024"/>
      <c r="G15" s="1024"/>
      <c r="H15" s="1024"/>
      <c r="I15" s="1024"/>
      <c r="J15" s="1024"/>
      <c r="K15" s="1025"/>
      <c r="L15" s="1024" t="s">
        <v>150</v>
      </c>
      <c r="M15" s="1024"/>
      <c r="N15" s="1024"/>
      <c r="O15" s="1024"/>
      <c r="P15" s="1024"/>
      <c r="Q15" s="1024"/>
      <c r="R15" s="183"/>
      <c r="S15" s="1024" t="s">
        <v>86</v>
      </c>
      <c r="T15" s="1024"/>
      <c r="U15" s="1024"/>
      <c r="V15" s="1024"/>
      <c r="W15" s="1024"/>
      <c r="X15" s="1024"/>
      <c r="Y15" s="1024"/>
      <c r="Z15" s="1024"/>
      <c r="AA15" s="1050"/>
    </row>
    <row r="16" spans="3:27" ht="24" thickBot="1" x14ac:dyDescent="0.4">
      <c r="D16" s="1026"/>
      <c r="E16" s="1027"/>
      <c r="F16" s="1027"/>
      <c r="G16" s="1027"/>
      <c r="H16" s="1027"/>
      <c r="I16" s="1027"/>
      <c r="J16" s="1027"/>
      <c r="K16" s="1028"/>
      <c r="L16" s="1017"/>
      <c r="M16" s="1017"/>
      <c r="N16" s="1017"/>
      <c r="O16" s="1017"/>
      <c r="P16" s="1017"/>
      <c r="Q16" s="1017"/>
      <c r="R16" s="157"/>
      <c r="S16" s="1031" t="s">
        <v>129</v>
      </c>
      <c r="T16" s="1017" t="s">
        <v>53</v>
      </c>
      <c r="U16" s="1017"/>
      <c r="V16" s="1017"/>
      <c r="W16" s="1017" t="s">
        <v>91</v>
      </c>
      <c r="X16" s="1017"/>
      <c r="Y16" s="1031" t="s">
        <v>94</v>
      </c>
      <c r="Z16" s="1017" t="s">
        <v>184</v>
      </c>
      <c r="AA16" s="1048"/>
    </row>
    <row r="17" spans="3:27" s="142" customFormat="1" ht="104.25" customHeight="1" thickBot="1" x14ac:dyDescent="0.25">
      <c r="D17" s="184" t="s">
        <v>33</v>
      </c>
      <c r="E17" s="185" t="s">
        <v>75</v>
      </c>
      <c r="F17" s="185" t="s">
        <v>13</v>
      </c>
      <c r="G17" s="185" t="s">
        <v>280</v>
      </c>
      <c r="H17" s="185" t="s">
        <v>25</v>
      </c>
      <c r="I17" s="185" t="s">
        <v>2</v>
      </c>
      <c r="J17" s="185" t="s">
        <v>3</v>
      </c>
      <c r="K17" s="185" t="s">
        <v>145</v>
      </c>
      <c r="L17" s="185" t="s">
        <v>146</v>
      </c>
      <c r="M17" s="185" t="s">
        <v>147</v>
      </c>
      <c r="N17" s="185" t="s">
        <v>3</v>
      </c>
      <c r="O17" s="185" t="s">
        <v>2</v>
      </c>
      <c r="P17" s="185" t="s">
        <v>38</v>
      </c>
      <c r="Q17" s="185" t="s">
        <v>74</v>
      </c>
      <c r="R17" s="182" t="s">
        <v>15</v>
      </c>
      <c r="S17" s="1032"/>
      <c r="T17" s="185" t="s">
        <v>32</v>
      </c>
      <c r="U17" s="185" t="s">
        <v>54</v>
      </c>
      <c r="V17" s="185" t="s">
        <v>55</v>
      </c>
      <c r="W17" s="185" t="s">
        <v>92</v>
      </c>
      <c r="X17" s="185" t="s">
        <v>93</v>
      </c>
      <c r="Y17" s="1032"/>
      <c r="Z17" s="1027"/>
      <c r="AA17" s="1049"/>
    </row>
    <row r="18" spans="3:27" ht="90" customHeight="1" x14ac:dyDescent="0.35">
      <c r="D18" s="970">
        <f>'SEPG-F-007'!B17</f>
        <v>1</v>
      </c>
      <c r="E18" s="988" t="s">
        <v>314</v>
      </c>
      <c r="F18" s="1013" t="str">
        <f>IF(COUNTA('SEPG-F-007'!C17)&gt;0,'SEPG-F-007'!C17,"")</f>
        <v>Incumplimiento en el término para expedir conceptos o responder solicitudes y efectuar actuaciones procesales</v>
      </c>
      <c r="G18" s="1013" t="str">
        <f>IF(COUNTA('SEPG-F-007'!D17)&gt;0,'SEPG-F-007'!D17,"")</f>
        <v>Los conceptos y solicitudes no se reponden dentro del término solicitado por el peticionario.</v>
      </c>
      <c r="H18" s="1051" t="str">
        <f>IF(COUNTA('SEPG-F-007'!L17)&gt;0,'SEPG-F-007'!L17,"")</f>
        <v>OPERATIVO</v>
      </c>
      <c r="I18" s="432">
        <f>'SEPG-012'!$Y26</f>
        <v>3</v>
      </c>
      <c r="J18" s="432">
        <f>'SEPG-012'!Y27</f>
        <v>6</v>
      </c>
      <c r="K18" s="433">
        <f>'SEPG-012'!AA26</f>
        <v>18</v>
      </c>
      <c r="L18" s="433" t="str">
        <f>'SEPG-F-008'!H24</f>
        <v>ORFEO</v>
      </c>
      <c r="M18" s="970">
        <f>'SEPG-F-008'!S24</f>
        <v>-2</v>
      </c>
      <c r="N18" s="432">
        <f ca="1">+'SEPG-F-008'!U24</f>
        <v>1</v>
      </c>
      <c r="O18" s="432">
        <f>+'SEPG-F-008'!T24</f>
        <v>1</v>
      </c>
      <c r="P18" s="970">
        <f ca="1">IFERROR(+'SEPG-F-008'!V24,"")</f>
        <v>1</v>
      </c>
      <c r="Q18" s="973" t="str">
        <f ca="1">IFERROR(IF('SEPG-F-008'!Y24&lt;&gt;0,'SEPG-F-008'!Y24,'SEPG-F-008'!W24),"")</f>
        <v>Riesgo Bajo (Z-1)</v>
      </c>
      <c r="R18" s="1003" t="s">
        <v>51</v>
      </c>
      <c r="S18" s="1052" t="s">
        <v>445</v>
      </c>
      <c r="T18" s="1033" t="s">
        <v>458</v>
      </c>
      <c r="U18" s="1003" t="s">
        <v>459</v>
      </c>
      <c r="V18" s="1003" t="s">
        <v>460</v>
      </c>
      <c r="W18" s="994">
        <v>42370</v>
      </c>
      <c r="X18" s="994">
        <v>42735</v>
      </c>
      <c r="Y18" s="1003" t="s">
        <v>446</v>
      </c>
      <c r="Z18" s="1004" t="s">
        <v>461</v>
      </c>
      <c r="AA18" s="1005"/>
    </row>
    <row r="19" spans="3:27" ht="82.5" customHeight="1" x14ac:dyDescent="0.35">
      <c r="D19" s="970"/>
      <c r="E19" s="989"/>
      <c r="F19" s="1011"/>
      <c r="G19" s="1011"/>
      <c r="H19" s="970"/>
      <c r="I19" s="970" t="str">
        <f>IFERROR(VLOOKUP(I18,'SEPG-012'!$B$17:$K$21,6,FALSE),"")</f>
        <v>Posible (C)</v>
      </c>
      <c r="J19" s="970" t="str">
        <f>IFERROR(VLOOKUP(J18,'SEPG-012'!$L$17:$U$21,5,FALSE),"")</f>
        <v>Menor</v>
      </c>
      <c r="K19" s="972" t="str">
        <f>'SEPG-012'!AB26</f>
        <v>Riesgo Moderado (Z-7)</v>
      </c>
      <c r="L19" s="158" t="str">
        <f>'SEPG-F-008'!H25</f>
        <v xml:space="preserve">COMITÉ DE SUPERVISIÓN </v>
      </c>
      <c r="M19" s="970"/>
      <c r="N19" s="970" t="str">
        <f ca="1">IFERROR(VLOOKUP(N18,'SEPG-012'!$L$17:$U$21,5,FALSE),"")</f>
        <v>Insignificante</v>
      </c>
      <c r="O19" s="970" t="s">
        <v>2</v>
      </c>
      <c r="P19" s="970"/>
      <c r="Q19" s="973"/>
      <c r="R19" s="995"/>
      <c r="S19" s="1053"/>
      <c r="T19" s="1034"/>
      <c r="U19" s="995"/>
      <c r="V19" s="995"/>
      <c r="W19" s="995"/>
      <c r="X19" s="995"/>
      <c r="Y19" s="995"/>
      <c r="Z19" s="1006"/>
      <c r="AA19" s="1007"/>
    </row>
    <row r="20" spans="3:27" ht="76.5" customHeight="1" x14ac:dyDescent="0.35">
      <c r="D20" s="971"/>
      <c r="E20" s="989"/>
      <c r="F20" s="1012"/>
      <c r="G20" s="1012"/>
      <c r="H20" s="971"/>
      <c r="I20" s="971"/>
      <c r="J20" s="971"/>
      <c r="K20" s="973"/>
      <c r="L20" s="158" t="str">
        <f>'SEPG-F-008'!H26</f>
        <v xml:space="preserve">Seguimiento Plan de Acción </v>
      </c>
      <c r="M20" s="971"/>
      <c r="N20" s="971"/>
      <c r="O20" s="971"/>
      <c r="P20" s="971"/>
      <c r="Q20" s="974"/>
      <c r="R20" s="1046"/>
      <c r="S20" s="1054"/>
      <c r="T20" s="1047"/>
      <c r="U20" s="996"/>
      <c r="V20" s="996"/>
      <c r="W20" s="996"/>
      <c r="X20" s="996"/>
      <c r="Y20" s="996"/>
      <c r="Z20" s="1008"/>
      <c r="AA20" s="1009"/>
    </row>
    <row r="21" spans="3:27" ht="106.5" customHeight="1" x14ac:dyDescent="0.35">
      <c r="D21" s="986">
        <f>'SEPG-F-007'!B18</f>
        <v>2</v>
      </c>
      <c r="E21" s="989"/>
      <c r="F21" s="1010" t="str">
        <f>IF(COUNTA('SEPG-F-007'!C18)&gt;0,'SEPG-F-007'!C18,"")</f>
        <v>Indebida o inadecuada defensa judicial de la agencia</v>
      </c>
      <c r="G21" s="1010" t="str">
        <f>IF(COUNTA('SEPG-F-007'!D18)&gt;0,'SEPG-F-007'!D18,"")</f>
        <v>La defensa judicial de la entidad puede verse afectada por factores internos o externos que pueden comprometer su responsabilidad.</v>
      </c>
      <c r="H21" s="986" t="str">
        <f>IF(COUNTA('SEPG-F-007'!L18)&gt;0,'SEPG-F-007'!L18,"")</f>
        <v>CUMPLIMIENTO</v>
      </c>
      <c r="I21" s="436">
        <f>'SEPG-012'!$Y28</f>
        <v>3</v>
      </c>
      <c r="J21" s="436">
        <f>'SEPG-012'!Y29</f>
        <v>7</v>
      </c>
      <c r="K21" s="158">
        <f>'SEPG-012'!AA28</f>
        <v>21</v>
      </c>
      <c r="L21" s="158" t="str">
        <f>'SEPG-F-008'!H27</f>
        <v>ORFEO</v>
      </c>
      <c r="M21" s="986">
        <f>'SEPG-F-008'!S27</f>
        <v>-2</v>
      </c>
      <c r="N21" s="436">
        <f ca="1">+'SEPG-F-008'!U27</f>
        <v>1</v>
      </c>
      <c r="O21" s="436">
        <f>+'SEPG-F-008'!T27</f>
        <v>1</v>
      </c>
      <c r="P21" s="970">
        <f ca="1">IFERROR(+'SEPG-F-008'!V27,"")</f>
        <v>1</v>
      </c>
      <c r="Q21" s="973" t="str">
        <f ca="1">IFERROR(IF('SEPG-F-008'!Y27&lt;&gt;0,'SEPG-F-008'!Y27,'SEPG-F-008'!W27),"")</f>
        <v>Riesgo Bajo (Z-1)</v>
      </c>
      <c r="R21" s="1003" t="s">
        <v>51</v>
      </c>
      <c r="S21" s="1033"/>
      <c r="T21" s="1033"/>
      <c r="U21" s="1003"/>
      <c r="V21" s="1003"/>
      <c r="W21" s="1042"/>
      <c r="X21" s="1003"/>
      <c r="Y21" s="1003"/>
      <c r="Z21" s="1004"/>
      <c r="AA21" s="1005"/>
    </row>
    <row r="22" spans="3:27" ht="93.75" customHeight="1" x14ac:dyDescent="0.35">
      <c r="D22" s="970"/>
      <c r="E22" s="989"/>
      <c r="F22" s="1011"/>
      <c r="G22" s="1011"/>
      <c r="H22" s="970"/>
      <c r="I22" s="970" t="str">
        <f>IFERROR(VLOOKUP(I21,'SEPG-012'!$B$17:$K$21,6,FALSE),"")</f>
        <v>Posible (C)</v>
      </c>
      <c r="J22" s="970" t="str">
        <f>IFERROR(VLOOKUP(J21,'SEPG-012'!$L$17:$U$21,5,FALSE),"")</f>
        <v>Moderado</v>
      </c>
      <c r="K22" s="972" t="str">
        <f>'SEPG-012'!AB28</f>
        <v>Riesgo Alto (Z-13)</v>
      </c>
      <c r="L22" s="158" t="str">
        <f>'SEPG-F-008'!H28</f>
        <v xml:space="preserve">COMITÉ DE SUPERVISIÓN </v>
      </c>
      <c r="M22" s="970"/>
      <c r="N22" s="970" t="str">
        <f ca="1">IFERROR(VLOOKUP(N21,'SEPG-012'!$L$17:$U$21,5,FALSE),"")</f>
        <v>Insignificante</v>
      </c>
      <c r="O22" s="970" t="str">
        <f>IFERROR(VLOOKUP(O21,'SEPG-012'!$B$17:$K$21,6,FALSE),"")</f>
        <v>Raro (E)</v>
      </c>
      <c r="P22" s="970"/>
      <c r="Q22" s="973"/>
      <c r="R22" s="995"/>
      <c r="S22" s="1034"/>
      <c r="T22" s="1034"/>
      <c r="U22" s="995"/>
      <c r="V22" s="995"/>
      <c r="W22" s="1043"/>
      <c r="X22" s="995"/>
      <c r="Y22" s="995"/>
      <c r="Z22" s="1006"/>
      <c r="AA22" s="1007"/>
    </row>
    <row r="23" spans="3:27" ht="78.75" customHeight="1" x14ac:dyDescent="0.35">
      <c r="D23" s="971"/>
      <c r="E23" s="989"/>
      <c r="F23" s="1012"/>
      <c r="G23" s="1012"/>
      <c r="H23" s="971"/>
      <c r="I23" s="971"/>
      <c r="J23" s="971"/>
      <c r="K23" s="973"/>
      <c r="L23" s="158" t="str">
        <f>'SEPG-F-008'!H29</f>
        <v>BITÁCORAS</v>
      </c>
      <c r="M23" s="971"/>
      <c r="N23" s="971"/>
      <c r="O23" s="971"/>
      <c r="P23" s="971"/>
      <c r="Q23" s="974"/>
      <c r="R23" s="1046"/>
      <c r="S23" s="1047"/>
      <c r="T23" s="1047"/>
      <c r="U23" s="996"/>
      <c r="V23" s="996"/>
      <c r="W23" s="1044"/>
      <c r="X23" s="996"/>
      <c r="Y23" s="996"/>
      <c r="Z23" s="1008"/>
      <c r="AA23" s="1009"/>
    </row>
    <row r="24" spans="3:27" ht="81" customHeight="1" x14ac:dyDescent="0.35">
      <c r="C24" s="133" t="s">
        <v>291</v>
      </c>
      <c r="D24" s="986">
        <f>'SEPG-F-007'!B19</f>
        <v>3</v>
      </c>
      <c r="E24" s="989"/>
      <c r="F24" s="1010" t="str">
        <f>IF(COUNTA('SEPG-F-007'!C19)&gt;0,'SEPG-F-007'!C19,"")</f>
        <v>Recepción inoportuna o extemporánea de documentos que se envian en cumplimiento de requerimientos judiciales.</v>
      </c>
      <c r="G24" s="1010" t="str">
        <f>IF(COUNTA('SEPG-F-007'!D19)&gt;0,'SEPG-F-007'!D19,"")</f>
        <v>Los documentos relacionados en procesos judiciales enviados en término oportuno, corren el riesgo de llegar a su destinatario por fuera de término.</v>
      </c>
      <c r="H24" s="986" t="str">
        <f>IF(COUNTA('SEPG-F-007'!L19)&gt;0,'SEPG-F-007'!L19,"")</f>
        <v>CUMPLIMIENTO</v>
      </c>
      <c r="I24" s="436">
        <f>'SEPG-012'!Y30</f>
        <v>3</v>
      </c>
      <c r="J24" s="436">
        <f>'SEPG-012'!Y31</f>
        <v>7</v>
      </c>
      <c r="K24" s="158">
        <f>'SEPG-012'!AA30</f>
        <v>21</v>
      </c>
      <c r="L24" s="158" t="str">
        <f>'SEPG-F-008'!H30</f>
        <v>ORFEO</v>
      </c>
      <c r="M24" s="986">
        <f>'SEPG-F-008'!S30</f>
        <v>-2</v>
      </c>
      <c r="N24" s="436">
        <f ca="1">+'SEPG-F-008'!U30</f>
        <v>1</v>
      </c>
      <c r="O24" s="436">
        <f>+'SEPG-F-008'!T30</f>
        <v>1</v>
      </c>
      <c r="P24" s="970">
        <f ca="1">IFERROR(+'SEPG-F-008'!V30,"")</f>
        <v>1</v>
      </c>
      <c r="Q24" s="973" t="str">
        <f ca="1">IFERROR(IF('SEPG-F-008'!Y30&lt;&gt;0,'SEPG-F-008'!Y30,'SEPG-F-008'!W30),"")</f>
        <v>Riesgo Bajo (Z-1)</v>
      </c>
      <c r="R24" s="1003" t="s">
        <v>51</v>
      </c>
      <c r="S24" s="1033"/>
      <c r="T24" s="1033"/>
      <c r="U24" s="1003"/>
      <c r="V24" s="1003"/>
      <c r="W24" s="1003"/>
      <c r="X24" s="1003"/>
      <c r="Y24" s="1003"/>
      <c r="Z24" s="1004"/>
      <c r="AA24" s="1005"/>
    </row>
    <row r="25" spans="3:27" ht="84.75" customHeight="1" x14ac:dyDescent="0.35">
      <c r="D25" s="970"/>
      <c r="E25" s="989"/>
      <c r="F25" s="1011"/>
      <c r="G25" s="1011"/>
      <c r="H25" s="970"/>
      <c r="I25" s="432" t="str">
        <f>IFERROR(VLOOKUP(I24,'SEPG-012'!$B$17:$K$21,6,FALSE),"")</f>
        <v>Posible (C)</v>
      </c>
      <c r="J25" s="432" t="str">
        <f>IFERROR(VLOOKUP(J24,'SEPG-012'!$L$17:$U$21,5,FALSE),"")</f>
        <v>Moderado</v>
      </c>
      <c r="K25" s="434" t="str">
        <f>'SEPG-012'!AB30</f>
        <v>Riesgo Alto (Z-13)</v>
      </c>
      <c r="L25" s="158" t="str">
        <f>'SEPG-F-008'!H31</f>
        <v>REMISIÓN DE LAS COMUNICACIONES POR MEDIO ELECTRÓNICO</v>
      </c>
      <c r="M25" s="970"/>
      <c r="N25" s="432" t="str">
        <f ca="1">IFERROR(VLOOKUP(N24,'SEPG-012'!$L$17:$U$21,5,FALSE),"")</f>
        <v>Insignificante</v>
      </c>
      <c r="O25" s="432" t="str">
        <f>IFERROR(VLOOKUP(O24,'SEPG-012'!$B$17:$K$21,6,FALSE),"")</f>
        <v>Raro (E)</v>
      </c>
      <c r="P25" s="970"/>
      <c r="Q25" s="973"/>
      <c r="R25" s="995"/>
      <c r="S25" s="1034"/>
      <c r="T25" s="1034"/>
      <c r="U25" s="995"/>
      <c r="V25" s="995"/>
      <c r="W25" s="995"/>
      <c r="X25" s="995"/>
      <c r="Y25" s="995"/>
      <c r="Z25" s="1006"/>
      <c r="AA25" s="1007"/>
    </row>
    <row r="26" spans="3:27" ht="108.75" customHeight="1" x14ac:dyDescent="0.35">
      <c r="D26" s="986">
        <f>'SEPG-F-007'!B20</f>
        <v>4</v>
      </c>
      <c r="E26" s="989"/>
      <c r="F26" s="1010" t="str">
        <f>IF(COUNTA('SEPG-F-007'!C20)&gt;0,'SEPG-F-007'!C20,"")</f>
        <v>Falta de impulso para iniciar los procesos sancionatorios en contra de los concesionarios.</v>
      </c>
      <c r="G26" s="1010" t="str">
        <f>IF(COUNTA('SEPG-F-007'!D20)&gt;0,'SEPG-F-007'!D20,"")</f>
        <v>Cuando se presentan incumplimientos de parte de los concesionarios o interventorías, la entidad debe iniciar los procesos correspondientes.</v>
      </c>
      <c r="H26" s="986" t="str">
        <f>IF(COUNTA('SEPG-F-007'!L20)&gt;0,'SEPG-F-007'!L20,"")</f>
        <v>OPERATIVO</v>
      </c>
      <c r="I26" s="436">
        <f>'SEPG-012'!Y32</f>
        <v>3</v>
      </c>
      <c r="J26" s="436">
        <f>'SEPG-012'!Y33</f>
        <v>7</v>
      </c>
      <c r="K26" s="158">
        <f>'SEPG-012'!AA32</f>
        <v>21</v>
      </c>
      <c r="L26" s="158" t="str">
        <f>'SEPG-F-008'!H33</f>
        <v xml:space="preserve">COMITÉ DE SUPERVISIÓN </v>
      </c>
      <c r="M26" s="986">
        <f>'SEPG-F-008'!S33</f>
        <v>-2</v>
      </c>
      <c r="N26" s="436">
        <f ca="1">+'SEPG-F-008'!U33</f>
        <v>1</v>
      </c>
      <c r="O26" s="436">
        <f>+'SEPG-F-008'!T33</f>
        <v>1</v>
      </c>
      <c r="P26" s="970">
        <f ca="1">IFERROR(+'SEPG-F-008'!V33,"")</f>
        <v>1</v>
      </c>
      <c r="Q26" s="973" t="str">
        <f ca="1">IFERROR(IF('SEPG-F-008'!Y33&lt;&gt;0,'SEPG-F-008'!Y33,'SEPG-F-008'!W33),"")</f>
        <v>Riesgo Bajo (Z-1)</v>
      </c>
      <c r="R26" s="1003" t="s">
        <v>51</v>
      </c>
      <c r="S26" s="1033" t="s">
        <v>442</v>
      </c>
      <c r="T26" s="1033" t="s">
        <v>458</v>
      </c>
      <c r="U26" s="1003" t="s">
        <v>459</v>
      </c>
      <c r="V26" s="1003" t="s">
        <v>460</v>
      </c>
      <c r="W26" s="994">
        <v>42370</v>
      </c>
      <c r="X26" s="994">
        <v>42735</v>
      </c>
      <c r="Y26" s="1003" t="s">
        <v>443</v>
      </c>
      <c r="Z26" s="1004" t="s">
        <v>462</v>
      </c>
      <c r="AA26" s="1005"/>
    </row>
    <row r="27" spans="3:27" ht="108.75" customHeight="1" x14ac:dyDescent="0.35">
      <c r="D27" s="970"/>
      <c r="E27" s="989"/>
      <c r="F27" s="1011"/>
      <c r="G27" s="1011"/>
      <c r="H27" s="970"/>
      <c r="I27" s="432" t="str">
        <f>IFERROR(VLOOKUP(I26,'SEPG-012'!$B$17:$K$21,6,FALSE),"")</f>
        <v>Posible (C)</v>
      </c>
      <c r="J27" s="432" t="str">
        <f>IFERROR(VLOOKUP(J26,'SEPG-012'!$L$17:$U$21,5,FALSE),"")</f>
        <v>Moderado</v>
      </c>
      <c r="K27" s="434" t="str">
        <f>'SEPG-012'!AB32</f>
        <v>Riesgo Alto (Z-13)</v>
      </c>
      <c r="L27" s="158" t="str">
        <f>'SEPG-F-008'!H34</f>
        <v>PROCEDIMIENTO DE INCUMPLIMIENTOS</v>
      </c>
      <c r="M27" s="970"/>
      <c r="N27" s="432" t="str">
        <f ca="1">IFERROR(VLOOKUP(N26,'SEPG-012'!$L$17:$U$21,5,FALSE),"")</f>
        <v>Insignificante</v>
      </c>
      <c r="O27" s="432" t="str">
        <f>IFERROR(VLOOKUP(O26,'SEPG-012'!$B$17:$K$21,6,FALSE),"")</f>
        <v>Raro (E)</v>
      </c>
      <c r="P27" s="970"/>
      <c r="Q27" s="973"/>
      <c r="R27" s="995"/>
      <c r="S27" s="1034"/>
      <c r="T27" s="1034"/>
      <c r="U27" s="995"/>
      <c r="V27" s="995"/>
      <c r="W27" s="995"/>
      <c r="X27" s="995"/>
      <c r="Y27" s="995"/>
      <c r="Z27" s="1006"/>
      <c r="AA27" s="1007"/>
    </row>
    <row r="28" spans="3:27" ht="129.75" customHeight="1" x14ac:dyDescent="0.35">
      <c r="D28" s="986">
        <f>'SEPG-F-007'!B21</f>
        <v>5</v>
      </c>
      <c r="E28" s="989"/>
      <c r="F28" s="1010" t="str">
        <f>IF(COUNTA('SEPG-F-007'!C21)&gt;0,'SEPG-F-007'!C21,"")</f>
        <v>Conceptos desactualizados normativamente, y-o con ausencia del soporte técnico y financiero</v>
      </c>
      <c r="G28" s="1010" t="str">
        <f>IF(COUNTA('SEPG-F-007'!D21)&gt;0,'SEPG-F-007'!D21,"")</f>
        <v>Los conceptos jurídicos que soportan en general las decisiones de la administración pueden presentar falencias.</v>
      </c>
      <c r="H28" s="986" t="str">
        <f>IF(COUNTA('SEPG-F-007'!L21)&gt;0,'SEPG-F-007'!L21,"")</f>
        <v>OPERATIVO</v>
      </c>
      <c r="I28" s="436">
        <f>'SEPG-012'!Y34</f>
        <v>3</v>
      </c>
      <c r="J28" s="436">
        <f>'SEPG-012'!Y35</f>
        <v>7</v>
      </c>
      <c r="K28" s="158">
        <f>'SEPG-012'!AA34</f>
        <v>21</v>
      </c>
      <c r="L28" s="158" t="str">
        <f>'SEPG-F-008'!H35</f>
        <v>REVISIÓN DE VARIOS FILTROS</v>
      </c>
      <c r="M28" s="987">
        <f>'SEPG-F-008'!S35</f>
        <v>-2</v>
      </c>
      <c r="N28" s="436">
        <f ca="1">+'SEPG-F-008'!U35</f>
        <v>1</v>
      </c>
      <c r="O28" s="436">
        <f>+'SEPG-F-008'!T35</f>
        <v>1</v>
      </c>
      <c r="P28" s="970">
        <f ca="1">IFERROR(+'SEPG-F-008'!V35,"")</f>
        <v>1</v>
      </c>
      <c r="Q28" s="973" t="str">
        <f ca="1">IFERROR(IF('SEPG-F-008'!Y35&lt;&gt;0,'SEPG-F-008'!Y35,'SEPG-F-008'!W35),"")</f>
        <v>Riesgo Bajo (Z-1)</v>
      </c>
      <c r="R28" s="1003" t="s">
        <v>51</v>
      </c>
      <c r="S28" s="1033" t="s">
        <v>444</v>
      </c>
      <c r="T28" s="1045" t="s">
        <v>463</v>
      </c>
      <c r="U28" s="1003" t="s">
        <v>464</v>
      </c>
      <c r="V28" s="1003" t="s">
        <v>460</v>
      </c>
      <c r="W28" s="994">
        <v>42370</v>
      </c>
      <c r="X28" s="994">
        <v>42735</v>
      </c>
      <c r="Y28" s="1035" t="s">
        <v>465</v>
      </c>
      <c r="Z28" s="1004" t="s">
        <v>466</v>
      </c>
      <c r="AA28" s="1005"/>
    </row>
    <row r="29" spans="3:27" ht="93" customHeight="1" x14ac:dyDescent="0.35">
      <c r="D29" s="971"/>
      <c r="E29" s="989"/>
      <c r="F29" s="1012"/>
      <c r="G29" s="1012"/>
      <c r="H29" s="971"/>
      <c r="I29" s="433"/>
      <c r="J29" s="433"/>
      <c r="K29" s="435" t="str">
        <f>'SEPG-012'!AB34</f>
        <v>Riesgo Alto (Z-13)</v>
      </c>
      <c r="L29" s="158" t="str">
        <f>'SEPG-F-008'!H36</f>
        <v>COMITÉ JURÍDICO</v>
      </c>
      <c r="M29" s="971"/>
      <c r="N29" s="433"/>
      <c r="O29" s="433"/>
      <c r="P29" s="971"/>
      <c r="Q29" s="974"/>
      <c r="R29" s="1046"/>
      <c r="S29" s="1034"/>
      <c r="T29" s="1034"/>
      <c r="U29" s="995"/>
      <c r="V29" s="995"/>
      <c r="W29" s="995"/>
      <c r="X29" s="995"/>
      <c r="Y29" s="995"/>
      <c r="Z29" s="1006"/>
      <c r="AA29" s="1007"/>
    </row>
    <row r="30" spans="3:27" ht="108.75" customHeight="1" x14ac:dyDescent="0.35">
      <c r="D30" s="986">
        <f>'SEPG-F-007'!B22</f>
        <v>6</v>
      </c>
      <c r="E30" s="989"/>
      <c r="F30" s="1010" t="str">
        <f>IF(COUNTA('SEPG-F-007'!C22)&gt;0,'SEPG-F-007'!C22,"")</f>
        <v xml:space="preserve">COBROS COACTIVOS / La caducidad de la acción de cobro. </v>
      </c>
      <c r="G30" s="1010" t="str">
        <f>IF(COUNTA('SEPG-F-007'!D22)&gt;0,'SEPG-F-007'!D22,"")</f>
        <v>El impulso y trámite de los procesos de cobro coactivo pueden iniciar en forma tardía lo cual puede afectar el resultado del mismo.</v>
      </c>
      <c r="H30" s="986" t="str">
        <f>IF(COUNTA('SEPG-F-007'!L22)&gt;0,'SEPG-F-007'!L22,"")</f>
        <v>OPERATIVO</v>
      </c>
      <c r="I30" s="436">
        <f>'SEPG-012'!Y36</f>
        <v>2</v>
      </c>
      <c r="J30" s="436">
        <f>'SEPG-012'!Y37</f>
        <v>6</v>
      </c>
      <c r="K30" s="158">
        <f>'SEPG-012'!AA36</f>
        <v>12</v>
      </c>
      <c r="L30" s="158" t="str">
        <f>'SEPG-F-008'!H37</f>
        <v>PROCEDIMIENTO DE COBRO COACTIVO</v>
      </c>
      <c r="M30" s="987">
        <f>'SEPG-F-008'!S37</f>
        <v>-2</v>
      </c>
      <c r="N30" s="436">
        <f ca="1">+'SEPG-F-008'!U37</f>
        <v>6</v>
      </c>
      <c r="O30" s="436">
        <f>+'SEPG-F-008'!T37</f>
        <v>1</v>
      </c>
      <c r="P30" s="970">
        <f ca="1">IFERROR(+'SEPG-F-008'!V37,"")</f>
        <v>6</v>
      </c>
      <c r="Q30" s="973" t="str">
        <f ca="1">IFERROR(IF('SEPG-F-008'!Y37&lt;&gt;0,'SEPG-F-008'!Y37,'SEPG-F-008'!W37),"")</f>
        <v>Riesgo Bajo (Z-4)</v>
      </c>
      <c r="R30" s="1003" t="s">
        <v>51</v>
      </c>
      <c r="S30" s="1052"/>
      <c r="T30" s="1052"/>
      <c r="U30" s="1029"/>
      <c r="V30" s="1029"/>
      <c r="W30" s="1029"/>
      <c r="X30" s="1029"/>
      <c r="Y30" s="1029"/>
      <c r="Z30" s="1067"/>
      <c r="AA30" s="1068"/>
    </row>
    <row r="31" spans="3:27" ht="73.5" customHeight="1" x14ac:dyDescent="0.35">
      <c r="D31" s="970"/>
      <c r="E31" s="989"/>
      <c r="F31" s="1011"/>
      <c r="G31" s="1011"/>
      <c r="H31" s="970"/>
      <c r="I31" s="432" t="str">
        <f>IFERROR(VLOOKUP(I30,'SEPG-012'!$B$17:$K$21,6,FALSE),"")</f>
        <v>Improbable (D)</v>
      </c>
      <c r="J31" s="432" t="str">
        <f>IFERROR(VLOOKUP(J30,'SEPG-012'!$L$17:$U$21,5,FALSE),"")</f>
        <v>Menor</v>
      </c>
      <c r="K31" s="434" t="str">
        <f>'SEPG-012'!AB36</f>
        <v>Riesgo Bajo (Z-5)</v>
      </c>
      <c r="L31" s="158" t="str">
        <f>'SEPG-F-008'!H38</f>
        <v>ORFEO</v>
      </c>
      <c r="M31" s="970"/>
      <c r="N31" s="432" t="str">
        <f ca="1">IFERROR(VLOOKUP(N30,'SEPG-012'!$L$17:$U$21,5,FALSE),"")</f>
        <v>Menor</v>
      </c>
      <c r="O31" s="432" t="str">
        <f>IFERROR(VLOOKUP(O30,'SEPG-012'!$B$17:$K$21,6,FALSE),"")</f>
        <v>Raro (E)</v>
      </c>
      <c r="P31" s="970"/>
      <c r="Q31" s="973"/>
      <c r="R31" s="995"/>
      <c r="S31" s="1054"/>
      <c r="T31" s="1054"/>
      <c r="U31" s="1030"/>
      <c r="V31" s="1030"/>
      <c r="W31" s="1030"/>
      <c r="X31" s="1030"/>
      <c r="Y31" s="1030"/>
      <c r="Z31" s="1069"/>
      <c r="AA31" s="1070"/>
    </row>
    <row r="32" spans="3:27" ht="108.75" customHeight="1" x14ac:dyDescent="0.35">
      <c r="D32" s="986">
        <f>'SEPG-F-007'!B23</f>
        <v>7</v>
      </c>
      <c r="E32" s="989"/>
      <c r="F32" s="1010" t="str">
        <f>IF(COUNTA('SEPG-F-007'!C23)&gt;0,'SEPG-F-007'!C23,"")</f>
        <v>Indebida Notificación por medio electrónico a persona no legitimada para ello</v>
      </c>
      <c r="G32" s="1010" t="str">
        <f>IF(COUNTA('SEPG-F-007'!D23)&gt;0,'SEPG-F-007'!D23,"")</f>
        <v>El correo electrónico suministrado para adelantar la notificación por medio electrónico no es el de la persona legitimada para notificarse.</v>
      </c>
      <c r="H32" s="986" t="str">
        <f>IF(COUNTA('SEPG-F-007'!L23)&gt;0,'SEPG-F-007'!L23,"")</f>
        <v>CUMPLIMIENTO</v>
      </c>
      <c r="I32" s="436">
        <f>'SEPG-012'!Y38</f>
        <v>2</v>
      </c>
      <c r="J32" s="436">
        <f>'SEPG-012'!Y39</f>
        <v>6</v>
      </c>
      <c r="K32" s="158">
        <f>'SEPG-012'!AA38</f>
        <v>12</v>
      </c>
      <c r="L32" s="158" t="str">
        <f>'SEPG-F-008'!H39</f>
        <v>En el sistema Orfeo queda registrado el correo electrónico y la manifestación expresa del titular del trámite para ser notificado por este medio</v>
      </c>
      <c r="M32" s="987">
        <f>'SEPG-F-008'!S39</f>
        <v>-2</v>
      </c>
      <c r="N32" s="436">
        <f ca="1">+'SEPG-F-008'!U39</f>
        <v>6</v>
      </c>
      <c r="O32" s="436">
        <f>+'SEPG-F-008'!T39</f>
        <v>1</v>
      </c>
      <c r="P32" s="970">
        <f ca="1">IFERROR(+'SEPG-F-008'!V39,"")</f>
        <v>6</v>
      </c>
      <c r="Q32" s="973" t="str">
        <f ca="1">IFERROR(IF('SEPG-F-008'!Y39&lt;&gt;0,'SEPG-F-008'!Y39,'SEPG-F-008'!W39),"")</f>
        <v>Riesgo Bajo (Z-4)</v>
      </c>
      <c r="R32" s="1003" t="s">
        <v>51</v>
      </c>
      <c r="S32" s="1033"/>
      <c r="T32" s="1033"/>
      <c r="U32" s="1003"/>
      <c r="V32" s="1003"/>
      <c r="W32" s="994"/>
      <c r="X32" s="1003"/>
      <c r="Y32" s="1003"/>
      <c r="Z32" s="1004"/>
      <c r="AA32" s="1005"/>
    </row>
    <row r="33" spans="4:27" ht="108.75" customHeight="1" x14ac:dyDescent="0.35">
      <c r="D33" s="970"/>
      <c r="E33" s="989"/>
      <c r="F33" s="1011"/>
      <c r="G33" s="1011"/>
      <c r="H33" s="970"/>
      <c r="I33" s="970" t="str">
        <f>IFERROR(VLOOKUP(I32,'SEPG-012'!$B$17:$K$21,6,FALSE),"")</f>
        <v>Improbable (D)</v>
      </c>
      <c r="J33" s="970" t="str">
        <f>IFERROR(VLOOKUP(J32,'SEPG-012'!$L$17:$U$21,5,FALSE),"")</f>
        <v>Menor</v>
      </c>
      <c r="K33" s="972" t="str">
        <f>'SEPG-012'!AB38</f>
        <v>Riesgo Bajo (Z-5)</v>
      </c>
      <c r="L33" s="158" t="str">
        <f>'SEPG-F-008'!H40</f>
        <v>Realización previa de llamada telefónica a los número de contacto que figuran en el memorando de numeración y notificación que envia cada Gerencia de Proyectos, a fin de confirmar la veracidad de la información y asegurar el destino de la información.</v>
      </c>
      <c r="M33" s="970"/>
      <c r="N33" s="970" t="str">
        <f ca="1">IFERROR(VLOOKUP(N32,'SEPG-012'!$L$17:$U$21,5,FALSE),"")</f>
        <v>Menor</v>
      </c>
      <c r="O33" s="970" t="str">
        <f>IFERROR(VLOOKUP(O32,'SEPG-012'!$B$17:$K$21,6,FALSE),"")</f>
        <v>Raro (E)</v>
      </c>
      <c r="P33" s="970"/>
      <c r="Q33" s="973"/>
      <c r="R33" s="995"/>
      <c r="S33" s="1034"/>
      <c r="T33" s="1034"/>
      <c r="U33" s="995"/>
      <c r="V33" s="995"/>
      <c r="W33" s="995"/>
      <c r="X33" s="995"/>
      <c r="Y33" s="995"/>
      <c r="Z33" s="1006"/>
      <c r="AA33" s="1007"/>
    </row>
    <row r="34" spans="4:27" ht="108.75" customHeight="1" x14ac:dyDescent="0.35">
      <c r="D34" s="971"/>
      <c r="E34" s="989"/>
      <c r="F34" s="1012"/>
      <c r="G34" s="1012"/>
      <c r="H34" s="971"/>
      <c r="I34" s="971"/>
      <c r="J34" s="971"/>
      <c r="K34" s="973"/>
      <c r="L34" s="158" t="str">
        <f>'SEPG-F-008'!H41</f>
        <v>Formato GEJU-F-015 (Autorización notificaciones de información por medios electrónico)</v>
      </c>
      <c r="M34" s="971"/>
      <c r="N34" s="971"/>
      <c r="O34" s="971"/>
      <c r="P34" s="971"/>
      <c r="Q34" s="974"/>
      <c r="R34" s="1046"/>
      <c r="S34" s="1047"/>
      <c r="T34" s="1047"/>
      <c r="U34" s="996"/>
      <c r="V34" s="996"/>
      <c r="W34" s="996"/>
      <c r="X34" s="996"/>
      <c r="Y34" s="996"/>
      <c r="Z34" s="1008"/>
      <c r="AA34" s="1009"/>
    </row>
    <row r="35" spans="4:27" ht="108.75" customHeight="1" x14ac:dyDescent="0.35">
      <c r="D35" s="986">
        <f>'SEPG-F-007'!B24</f>
        <v>8</v>
      </c>
      <c r="E35" s="989"/>
      <c r="F35" s="1010" t="str">
        <f>IF(COUNTA('SEPG-F-007'!C24)&gt;0,'SEPG-F-007'!C24,"")</f>
        <v xml:space="preserve">Filtración de la información </v>
      </c>
      <c r="G35" s="1010" t="str">
        <f>IF(COUNTA('SEPG-F-007'!D24)&gt;0,'SEPG-F-007'!D24,"")</f>
        <v>Omitir terminos como mecanismos formales de citación para surtir las notificaciones y comunicaciones .     Aviso anticipado a quienes deben ser notificados por personas no autorizadas a través de diferentes medios.</v>
      </c>
      <c r="H35" s="986" t="str">
        <f>IF(COUNTA('SEPG-F-007'!L24)&gt;0,'SEPG-F-007'!L24,"")</f>
        <v>CUMPLIMIENTO</v>
      </c>
      <c r="I35" s="436">
        <f>'SEPG-012'!Y40</f>
        <v>2</v>
      </c>
      <c r="J35" s="436">
        <f>'SEPG-012'!Y41</f>
        <v>6</v>
      </c>
      <c r="K35" s="158">
        <f>'SEPG-012'!AA40</f>
        <v>12</v>
      </c>
      <c r="L35" s="158" t="str">
        <f>'SEPG-F-008'!H42</f>
        <v>Memorando dirigido a los Gerentes y Coordinadores de los modos de transporte instandolos a no entregar información antes de que materialice completa y en debida forma la notificación al titular del derecho.</v>
      </c>
      <c r="M35" s="987">
        <f>'SEPG-F-008'!S42</f>
        <v>-2</v>
      </c>
      <c r="N35" s="436">
        <f ca="1">+'SEPG-F-008'!U42</f>
        <v>6</v>
      </c>
      <c r="O35" s="436">
        <f>+'SEPG-F-008'!T42</f>
        <v>1</v>
      </c>
      <c r="P35" s="970">
        <f ca="1">IFERROR(+'SEPG-F-008'!V42,"")</f>
        <v>6</v>
      </c>
      <c r="Q35" s="973" t="str">
        <f ca="1">IFERROR(IF('SEPG-F-008'!Y42&lt;&gt;0,'SEPG-F-008'!Y42,'SEPG-F-008'!W42),"")</f>
        <v>Riesgo Bajo (Z-4)</v>
      </c>
      <c r="R35" s="1003" t="s">
        <v>51</v>
      </c>
      <c r="S35" s="1033"/>
      <c r="T35" s="1033"/>
      <c r="U35" s="1003"/>
      <c r="V35" s="1003"/>
      <c r="W35" s="994"/>
      <c r="X35" s="994"/>
      <c r="Y35" s="1003"/>
      <c r="Z35" s="1004"/>
      <c r="AA35" s="1005"/>
    </row>
    <row r="36" spans="4:27" ht="108.75" customHeight="1" x14ac:dyDescent="0.35">
      <c r="D36" s="970"/>
      <c r="E36" s="989"/>
      <c r="F36" s="1011"/>
      <c r="G36" s="1011"/>
      <c r="H36" s="970"/>
      <c r="I36" s="970" t="str">
        <f>IFERROR(VLOOKUP(I35,'SEPG-012'!$B$17:$K$21,6,FALSE),"")</f>
        <v>Improbable (D)</v>
      </c>
      <c r="J36" s="970" t="str">
        <f>IFERROR(VLOOKUP(J35,'SEPG-012'!$L$17:$U$21,5,FALSE),"")</f>
        <v>Menor</v>
      </c>
      <c r="K36" s="972" t="str">
        <f>'SEPG-012'!AB40</f>
        <v>Riesgo Bajo (Z-5)</v>
      </c>
      <c r="L36" s="158" t="str">
        <f>'SEPG-F-008'!H43</f>
        <v>Envío correo electrónico por la Coordinadora Grupo Interno Trabajo Disciplinario en el que traza el lineamiento de reserva de la información para evitar infiltración, hasta tanto no sean debidamente notificados</v>
      </c>
      <c r="M36" s="970"/>
      <c r="N36" s="970" t="str">
        <f ca="1">IFERROR(VLOOKUP(N35,'SEPG-012'!$L$17:$U$21,5,FALSE),"")</f>
        <v>Menor</v>
      </c>
      <c r="O36" s="970" t="str">
        <f>IFERROR(VLOOKUP(O35,'SEPG-012'!$B$17:$K$21,6,FALSE),"")</f>
        <v>Raro (E)</v>
      </c>
      <c r="P36" s="970"/>
      <c r="Q36" s="973"/>
      <c r="R36" s="995"/>
      <c r="S36" s="1034"/>
      <c r="T36" s="1034"/>
      <c r="U36" s="995"/>
      <c r="V36" s="995"/>
      <c r="W36" s="995"/>
      <c r="X36" s="995"/>
      <c r="Y36" s="995"/>
      <c r="Z36" s="1006"/>
      <c r="AA36" s="1007"/>
    </row>
    <row r="37" spans="4:27" ht="108.75" customHeight="1" x14ac:dyDescent="0.35">
      <c r="D37" s="971"/>
      <c r="E37" s="989"/>
      <c r="F37" s="1012"/>
      <c r="G37" s="1012"/>
      <c r="H37" s="971"/>
      <c r="I37" s="971"/>
      <c r="J37" s="971"/>
      <c r="K37" s="973"/>
      <c r="L37" s="158" t="str">
        <f>'SEPG-F-008'!H44</f>
        <v xml:space="preserve">Suscripción de compromisos de transparencia y confidencialidad por parte de los servidores y colaboradores de Agencia. </v>
      </c>
      <c r="M37" s="971"/>
      <c r="N37" s="971"/>
      <c r="O37" s="971"/>
      <c r="P37" s="971"/>
      <c r="Q37" s="974"/>
      <c r="R37" s="1046"/>
      <c r="S37" s="1047"/>
      <c r="T37" s="1047"/>
      <c r="U37" s="996"/>
      <c r="V37" s="996"/>
      <c r="W37" s="996"/>
      <c r="X37" s="996"/>
      <c r="Y37" s="996"/>
      <c r="Z37" s="1008"/>
      <c r="AA37" s="1009"/>
    </row>
    <row r="38" spans="4:27" ht="195.75" hidden="1" customHeight="1" x14ac:dyDescent="0.35">
      <c r="D38" s="986">
        <f>'SEPG-F-007'!B25</f>
        <v>9</v>
      </c>
      <c r="E38" s="989"/>
      <c r="F38" s="976" t="str">
        <f>IF(COUNTA('SEPG-F-007'!C25)&gt;0,'SEPG-F-007'!C25,"")</f>
        <v/>
      </c>
      <c r="G38" s="976" t="str">
        <f>IF(COUNTA('SEPG-F-007'!D25)&gt;0,'SEPG-F-007'!D25,"")</f>
        <v/>
      </c>
      <c r="H38" s="976" t="str">
        <f>IF(COUNTA('SEPG-F-007'!L25)&gt;0,'SEPG-F-007'!L25,"")</f>
        <v/>
      </c>
      <c r="I38" s="287" t="str">
        <f>'SEPG-012'!Y42</f>
        <v/>
      </c>
      <c r="J38" s="287" t="str">
        <f>'SEPG-012'!Y43</f>
        <v/>
      </c>
      <c r="K38" s="158" t="str">
        <f>'SEPG-012'!AA42</f>
        <v/>
      </c>
      <c r="L38" s="158">
        <f>'SEPG-F-008'!H45</f>
        <v>0</v>
      </c>
      <c r="M38" s="987">
        <f>'SEPG-F-008'!S45</f>
        <v>0</v>
      </c>
      <c r="N38" s="271" t="str">
        <f ca="1">+'SEPG-F-008'!U45</f>
        <v/>
      </c>
      <c r="O38" s="271" t="str">
        <f>+'SEPG-F-008'!T45</f>
        <v/>
      </c>
      <c r="P38" s="970">
        <f ca="1">IFERROR(+'SEPG-F-008'!V45,"")</f>
        <v>0</v>
      </c>
      <c r="Q38" s="973" t="str">
        <f ca="1">IFERROR(IF('SEPG-F-008'!Y45&lt;&gt;0,'SEPG-F-008'!Y45,'SEPG-F-008'!W45),"")</f>
        <v/>
      </c>
      <c r="R38" s="1003" t="s">
        <v>50</v>
      </c>
      <c r="S38" s="1033"/>
      <c r="T38" s="1033"/>
      <c r="U38" s="1003"/>
      <c r="V38" s="1003"/>
      <c r="W38" s="994"/>
      <c r="X38" s="994"/>
      <c r="Y38" s="1003"/>
      <c r="Z38" s="1004"/>
      <c r="AA38" s="1005"/>
    </row>
    <row r="39" spans="4:27" ht="108.75" hidden="1" customHeight="1" x14ac:dyDescent="0.35">
      <c r="D39" s="970"/>
      <c r="E39" s="989"/>
      <c r="F39" s="977"/>
      <c r="G39" s="977"/>
      <c r="H39" s="977"/>
      <c r="I39" s="970" t="str">
        <f>IFERROR(VLOOKUP(I38,'SEPG-012'!$B$17:$K$21,6,FALSE),"")</f>
        <v/>
      </c>
      <c r="J39" s="970" t="str">
        <f>IFERROR(VLOOKUP(J38,'SEPG-012'!$L$17:$U$21,5,FALSE),"")</f>
        <v/>
      </c>
      <c r="K39" s="972" t="str">
        <f>'SEPG-012'!AB42</f>
        <v/>
      </c>
      <c r="L39" s="158">
        <f>'SEPG-F-008'!H46</f>
        <v>0</v>
      </c>
      <c r="M39" s="970"/>
      <c r="N39" s="970" t="str">
        <f ca="1">IFERROR(VLOOKUP(N38,'SEPG-012'!$L$17:$U$21,5,FALSE),"")</f>
        <v/>
      </c>
      <c r="O39" s="970" t="str">
        <f>IFERROR(VLOOKUP(O38,'SEPG-012'!$B$17:$K$21,6,FALSE),"")</f>
        <v/>
      </c>
      <c r="P39" s="970"/>
      <c r="Q39" s="973"/>
      <c r="R39" s="995"/>
      <c r="S39" s="1034"/>
      <c r="T39" s="1034"/>
      <c r="U39" s="995"/>
      <c r="V39" s="995"/>
      <c r="W39" s="995"/>
      <c r="X39" s="995"/>
      <c r="Y39" s="995"/>
      <c r="Z39" s="1006"/>
      <c r="AA39" s="1007"/>
    </row>
    <row r="40" spans="4:27" ht="120" hidden="1" customHeight="1" x14ac:dyDescent="0.35">
      <c r="D40" s="971"/>
      <c r="E40" s="989"/>
      <c r="F40" s="978"/>
      <c r="G40" s="978"/>
      <c r="H40" s="978"/>
      <c r="I40" s="971"/>
      <c r="J40" s="971"/>
      <c r="K40" s="973"/>
      <c r="L40" s="158">
        <f>'SEPG-F-008'!H47</f>
        <v>0</v>
      </c>
      <c r="M40" s="971"/>
      <c r="N40" s="971"/>
      <c r="O40" s="971"/>
      <c r="P40" s="971"/>
      <c r="Q40" s="974"/>
      <c r="R40" s="1046"/>
      <c r="S40" s="1047"/>
      <c r="T40" s="1047"/>
      <c r="U40" s="996"/>
      <c r="V40" s="996"/>
      <c r="W40" s="996"/>
      <c r="X40" s="996"/>
      <c r="Y40" s="996"/>
      <c r="Z40" s="1008"/>
      <c r="AA40" s="1009"/>
    </row>
    <row r="41" spans="4:27" ht="129" hidden="1" customHeight="1" x14ac:dyDescent="0.35">
      <c r="D41" s="986">
        <f>'SEPG-F-007'!B26</f>
        <v>10</v>
      </c>
      <c r="E41" s="989"/>
      <c r="F41" s="976"/>
      <c r="G41" s="976"/>
      <c r="H41" s="976"/>
      <c r="I41" s="287" t="str">
        <f>'SEPG-012'!Y44</f>
        <v/>
      </c>
      <c r="J41" s="287" t="str">
        <f>'SEPG-012'!Y45</f>
        <v/>
      </c>
      <c r="K41" s="158" t="str">
        <f>'SEPG-012'!AA44</f>
        <v/>
      </c>
      <c r="L41" s="158">
        <f>'SEPG-F-008'!H48</f>
        <v>0</v>
      </c>
      <c r="M41" s="987">
        <f>'SEPG-F-008'!S42</f>
        <v>-2</v>
      </c>
      <c r="N41" s="271" t="str">
        <f ca="1">+'SEPG-F-008'!U48</f>
        <v/>
      </c>
      <c r="O41" s="271" t="str">
        <f>+'SEPG-F-008'!T48</f>
        <v/>
      </c>
      <c r="P41" s="970">
        <f ca="1">IFERROR(+'SEPG-F-008'!V48,"")</f>
        <v>0</v>
      </c>
      <c r="Q41" s="973" t="str">
        <f ca="1">IFERROR(IF('SEPG-F-008'!Y48&lt;&gt;0,'SEPG-F-008'!Y48,'SEPG-F-008'!W48),"")</f>
        <v/>
      </c>
      <c r="R41" s="1003" t="s">
        <v>50</v>
      </c>
      <c r="S41" s="1033"/>
      <c r="T41" s="1033"/>
      <c r="U41" s="1033"/>
      <c r="V41" s="1003"/>
      <c r="W41" s="994"/>
      <c r="X41" s="994"/>
      <c r="Y41" s="1003"/>
      <c r="Z41" s="1004"/>
      <c r="AA41" s="1005"/>
    </row>
    <row r="42" spans="4:27" ht="193.5" hidden="1" customHeight="1" x14ac:dyDescent="0.35">
      <c r="D42" s="970"/>
      <c r="E42" s="989"/>
      <c r="F42" s="977"/>
      <c r="G42" s="977"/>
      <c r="H42" s="977"/>
      <c r="I42" s="970" t="str">
        <f>IFERROR(VLOOKUP(I41,'SEPG-012'!$B$17:$K$21,6,FALSE),"")</f>
        <v/>
      </c>
      <c r="J42" s="970" t="str">
        <f>IFERROR(VLOOKUP(J41,'SEPG-012'!$L$17:$U$21,5,FALSE),"")</f>
        <v/>
      </c>
      <c r="K42" s="972" t="str">
        <f>'SEPG-012'!AB44</f>
        <v/>
      </c>
      <c r="L42" s="158">
        <f>'SEPG-F-008'!H49</f>
        <v>0</v>
      </c>
      <c r="M42" s="970"/>
      <c r="N42" s="970" t="str">
        <f ca="1">IFERROR(VLOOKUP(N41,'SEPG-012'!$L$17:$U$21,5,FALSE),"")</f>
        <v/>
      </c>
      <c r="O42" s="970" t="str">
        <f>IFERROR(VLOOKUP(O41,'SEPG-012'!$B$17:$K$21,6,FALSE),"")</f>
        <v/>
      </c>
      <c r="P42" s="970"/>
      <c r="Q42" s="973"/>
      <c r="R42" s="995"/>
      <c r="S42" s="1034"/>
      <c r="T42" s="1034"/>
      <c r="U42" s="1034"/>
      <c r="V42" s="995"/>
      <c r="W42" s="995"/>
      <c r="X42" s="995"/>
      <c r="Y42" s="995"/>
      <c r="Z42" s="1006"/>
      <c r="AA42" s="1007"/>
    </row>
    <row r="43" spans="4:27" ht="47.25" hidden="1" customHeight="1" x14ac:dyDescent="0.35">
      <c r="D43" s="971"/>
      <c r="E43" s="989"/>
      <c r="F43" s="978"/>
      <c r="G43" s="978"/>
      <c r="H43" s="978"/>
      <c r="I43" s="971"/>
      <c r="J43" s="971"/>
      <c r="K43" s="973"/>
      <c r="L43" s="158">
        <f>'SEPG-F-008'!H50</f>
        <v>0</v>
      </c>
      <c r="M43" s="971"/>
      <c r="N43" s="971"/>
      <c r="O43" s="971"/>
      <c r="P43" s="971"/>
      <c r="Q43" s="974"/>
      <c r="R43" s="1046"/>
      <c r="S43" s="1047"/>
      <c r="T43" s="1047"/>
      <c r="U43" s="1047"/>
      <c r="V43" s="996"/>
      <c r="W43" s="996"/>
      <c r="X43" s="996"/>
      <c r="Y43" s="996"/>
      <c r="Z43" s="1008"/>
      <c r="AA43" s="1009"/>
    </row>
    <row r="44" spans="4:27" ht="162" hidden="1" customHeight="1" x14ac:dyDescent="0.35">
      <c r="D44" s="986">
        <f>'SEPG-F-007'!B27</f>
        <v>11</v>
      </c>
      <c r="E44" s="989"/>
      <c r="F44" s="976"/>
      <c r="G44" s="976"/>
      <c r="H44" s="976"/>
      <c r="I44" s="287" t="str">
        <f>'SEPG-012'!Y46</f>
        <v/>
      </c>
      <c r="J44" s="287" t="str">
        <f>'SEPG-012'!Y47</f>
        <v/>
      </c>
      <c r="K44" s="158" t="str">
        <f>'SEPG-012'!AA46</f>
        <v/>
      </c>
      <c r="L44" s="158">
        <f>'SEPG-F-008'!H51</f>
        <v>0</v>
      </c>
      <c r="M44" s="987">
        <f>'SEPG-F-008'!S60</f>
        <v>0</v>
      </c>
      <c r="N44" s="271" t="str">
        <f ca="1">+'SEPG-F-008'!U51</f>
        <v/>
      </c>
      <c r="O44" s="271" t="str">
        <f>+'SEPG-F-008'!T51</f>
        <v/>
      </c>
      <c r="P44" s="970">
        <f ca="1">IFERROR(+'SEPG-F-008'!V51,"")</f>
        <v>0</v>
      </c>
      <c r="Q44" s="973" t="str">
        <f ca="1">IFERROR(IF('SEPG-F-008'!Y51&lt;&gt;0,'SEPG-F-008'!Y51,'SEPG-F-008'!W51),"")</f>
        <v/>
      </c>
      <c r="R44" s="1003" t="s">
        <v>51</v>
      </c>
      <c r="S44" s="1033"/>
      <c r="T44" s="1033"/>
      <c r="U44" s="1033"/>
      <c r="V44" s="1003"/>
      <c r="W44" s="1090"/>
      <c r="X44" s="994"/>
      <c r="Y44" s="1003"/>
      <c r="Z44" s="1004"/>
      <c r="AA44" s="1005"/>
    </row>
    <row r="45" spans="4:27" ht="168.75" hidden="1" customHeight="1" x14ac:dyDescent="0.35">
      <c r="D45" s="970"/>
      <c r="E45" s="989"/>
      <c r="F45" s="977"/>
      <c r="G45" s="977"/>
      <c r="H45" s="977"/>
      <c r="I45" s="970" t="str">
        <f>IFERROR(VLOOKUP(I44,'SEPG-012'!$B$17:$K$21,6,FALSE),"")</f>
        <v/>
      </c>
      <c r="J45" s="970" t="str">
        <f>IFERROR(VLOOKUP(J44,'SEPG-012'!$L$17:$U$21,5,FALSE),"")</f>
        <v/>
      </c>
      <c r="K45" s="972" t="str">
        <f>'SEPG-012'!AB46</f>
        <v/>
      </c>
      <c r="L45" s="158">
        <f>'SEPG-F-008'!H52</f>
        <v>0</v>
      </c>
      <c r="M45" s="970"/>
      <c r="N45" s="970" t="str">
        <f ca="1">IFERROR(VLOOKUP(N44,'SEPG-012'!$L$17:$U$21,5,FALSE),"")</f>
        <v/>
      </c>
      <c r="O45" s="970" t="str">
        <f>IFERROR(VLOOKUP(O44,'SEPG-012'!$B$17:$K$21,6,FALSE),"")</f>
        <v/>
      </c>
      <c r="P45" s="970"/>
      <c r="Q45" s="973"/>
      <c r="R45" s="995"/>
      <c r="S45" s="1034"/>
      <c r="T45" s="1034"/>
      <c r="U45" s="1034"/>
      <c r="V45" s="995"/>
      <c r="W45" s="1043"/>
      <c r="X45" s="995"/>
      <c r="Y45" s="995"/>
      <c r="Z45" s="1006"/>
      <c r="AA45" s="1007"/>
    </row>
    <row r="46" spans="4:27" ht="67.5" hidden="1" customHeight="1" x14ac:dyDescent="0.35">
      <c r="D46" s="971"/>
      <c r="E46" s="989"/>
      <c r="F46" s="978"/>
      <c r="G46" s="978"/>
      <c r="H46" s="978"/>
      <c r="I46" s="971"/>
      <c r="J46" s="971"/>
      <c r="K46" s="973"/>
      <c r="L46" s="158">
        <f>'SEPG-F-008'!H53</f>
        <v>0</v>
      </c>
      <c r="M46" s="971"/>
      <c r="N46" s="971"/>
      <c r="O46" s="971"/>
      <c r="P46" s="971"/>
      <c r="Q46" s="974"/>
      <c r="R46" s="1046"/>
      <c r="S46" s="1047"/>
      <c r="T46" s="1047"/>
      <c r="U46" s="1047"/>
      <c r="V46" s="996"/>
      <c r="W46" s="1044"/>
      <c r="X46" s="996"/>
      <c r="Y46" s="996"/>
      <c r="Z46" s="1008"/>
      <c r="AA46" s="1009"/>
    </row>
    <row r="47" spans="4:27" ht="130.5" hidden="1" customHeight="1" x14ac:dyDescent="0.35">
      <c r="D47" s="986">
        <f>'SEPG-F-007'!B28</f>
        <v>12</v>
      </c>
      <c r="E47" s="989"/>
      <c r="F47" s="976" t="str">
        <f>IF(COUNTA('SEPG-F-007'!C28)&gt;0,'SEPG-F-007'!C28,"")</f>
        <v/>
      </c>
      <c r="G47" s="976" t="str">
        <f>IF(COUNTA('SEPG-F-007'!D28)&gt;0,'SEPG-F-007'!D28,"")</f>
        <v/>
      </c>
      <c r="H47" s="976" t="str">
        <f>IF(COUNTA('SEPG-F-007'!L28)&gt;0,'SEPG-F-007'!L28,"")</f>
        <v/>
      </c>
      <c r="I47" s="305" t="str">
        <f>'SEPG-012'!Y48</f>
        <v/>
      </c>
      <c r="J47" s="305" t="str">
        <f>'SEPG-012'!Y49</f>
        <v/>
      </c>
      <c r="K47" s="158" t="str">
        <f>'SEPG-012'!AA48</f>
        <v/>
      </c>
      <c r="L47" s="158">
        <f>'SEPG-F-008'!H54</f>
        <v>0</v>
      </c>
      <c r="M47" s="987">
        <f>'SEPG-F-008'!S71</f>
        <v>0</v>
      </c>
      <c r="N47" s="305" t="str">
        <f ca="1">+'SEPG-F-008'!U54</f>
        <v/>
      </c>
      <c r="O47" s="305" t="str">
        <f>+'SEPG-F-008'!T54</f>
        <v/>
      </c>
      <c r="P47" s="970">
        <f ca="1">IFERROR(+'SEPG-F-008'!V54,"")</f>
        <v>0</v>
      </c>
      <c r="Q47" s="973" t="str">
        <f ca="1">IFERROR(IF('SEPG-F-008'!Y54&lt;&gt;0,'SEPG-F-008'!Y54,'SEPG-F-008'!W54),"")</f>
        <v/>
      </c>
      <c r="R47" s="1003" t="s">
        <v>51</v>
      </c>
      <c r="S47" s="1033"/>
      <c r="T47" s="1033"/>
      <c r="U47" s="1003"/>
      <c r="V47" s="1003"/>
      <c r="W47" s="994"/>
      <c r="X47" s="994"/>
      <c r="Y47" s="1003"/>
      <c r="Z47" s="1004"/>
      <c r="AA47" s="1005"/>
    </row>
    <row r="48" spans="4:27" ht="63" hidden="1" customHeight="1" x14ac:dyDescent="0.35">
      <c r="D48" s="970"/>
      <c r="E48" s="989"/>
      <c r="F48" s="977"/>
      <c r="G48" s="977"/>
      <c r="H48" s="977"/>
      <c r="I48" s="970" t="str">
        <f>IFERROR(VLOOKUP(I47,'SEPG-012'!$B$17:$K$21,6,FALSE),"")</f>
        <v/>
      </c>
      <c r="J48" s="970" t="str">
        <f>IFERROR(VLOOKUP(J47,'SEPG-012'!$L$17:$U$21,5,FALSE),"")</f>
        <v/>
      </c>
      <c r="K48" s="972" t="str">
        <f>'SEPG-012'!AB48</f>
        <v/>
      </c>
      <c r="L48" s="158">
        <f>'SEPG-F-008'!H55</f>
        <v>0</v>
      </c>
      <c r="M48" s="970"/>
      <c r="N48" s="970" t="str">
        <f ca="1">IFERROR(VLOOKUP(N47,'SEPG-012'!$L$17:$U$21,5,FALSE),"")</f>
        <v/>
      </c>
      <c r="O48" s="970" t="str">
        <f>IFERROR(VLOOKUP(O47,'SEPG-012'!$B$17:$K$21,6,FALSE),"")</f>
        <v/>
      </c>
      <c r="P48" s="970"/>
      <c r="Q48" s="973"/>
      <c r="R48" s="995"/>
      <c r="S48" s="1034"/>
      <c r="T48" s="1034"/>
      <c r="U48" s="995"/>
      <c r="V48" s="995"/>
      <c r="W48" s="995"/>
      <c r="X48" s="995"/>
      <c r="Y48" s="995"/>
      <c r="Z48" s="1006"/>
      <c r="AA48" s="1007"/>
    </row>
    <row r="49" spans="4:27" ht="78" hidden="1" customHeight="1" x14ac:dyDescent="0.35">
      <c r="D49" s="971"/>
      <c r="E49" s="989"/>
      <c r="F49" s="978"/>
      <c r="G49" s="978"/>
      <c r="H49" s="978"/>
      <c r="I49" s="971"/>
      <c r="J49" s="971"/>
      <c r="K49" s="973"/>
      <c r="L49" s="158">
        <f>'SEPG-F-008'!H56</f>
        <v>0</v>
      </c>
      <c r="M49" s="971"/>
      <c r="N49" s="971"/>
      <c r="O49" s="971"/>
      <c r="P49" s="971"/>
      <c r="Q49" s="974"/>
      <c r="R49" s="1046"/>
      <c r="S49" s="1047"/>
      <c r="T49" s="1047"/>
      <c r="U49" s="996"/>
      <c r="V49" s="996"/>
      <c r="W49" s="996"/>
      <c r="X49" s="996"/>
      <c r="Y49" s="996"/>
      <c r="Z49" s="1008"/>
      <c r="AA49" s="1009"/>
    </row>
    <row r="50" spans="4:27" ht="60.75" hidden="1" customHeight="1" x14ac:dyDescent="0.35">
      <c r="D50" s="986" t="e">
        <f>'SEPG-F-007'!#REF!</f>
        <v>#REF!</v>
      </c>
      <c r="E50" s="989"/>
      <c r="F50" s="976" t="e">
        <f>IF(COUNTA('SEPG-F-007'!#REF!)&gt;0,'SEPG-F-007'!#REF!,"")</f>
        <v>#REF!</v>
      </c>
      <c r="G50" s="976" t="e">
        <f>IF(COUNTA('SEPG-F-007'!#REF!)&gt;0,'SEPG-F-007'!#REF!,"")</f>
        <v>#REF!</v>
      </c>
      <c r="H50" s="976" t="e">
        <f>IF(COUNTA('SEPG-F-007'!#REF!)&gt;0,'SEPG-F-007'!#REF!,"")</f>
        <v>#REF!</v>
      </c>
      <c r="I50" s="328" t="str">
        <f>'SEPG-012'!Y50</f>
        <v/>
      </c>
      <c r="J50" s="328" t="str">
        <f>'SEPG-012'!Y51</f>
        <v/>
      </c>
      <c r="K50" s="143">
        <f>'SEPG-012'!AA51</f>
        <v>0</v>
      </c>
      <c r="L50" s="158">
        <f>'SEPG-F-008'!H57</f>
        <v>0</v>
      </c>
      <c r="M50" s="987">
        <f>'SEPG-F-008'!S77</f>
        <v>0</v>
      </c>
      <c r="N50" s="328" t="str">
        <f ca="1">+'SEPG-F-008'!U57</f>
        <v/>
      </c>
      <c r="O50" s="328" t="str">
        <f>+'SEPG-F-008'!T57</f>
        <v/>
      </c>
      <c r="P50" s="970">
        <f ca="1">IFERROR(+'SEPG-F-008'!V57,"")</f>
        <v>0</v>
      </c>
      <c r="Q50" s="973" t="str">
        <f ca="1">IFERROR(IF('SEPG-F-008'!Y57&lt;&gt;0,'SEPG-F-008'!Y57,'SEPG-F-008'!W57),"")</f>
        <v/>
      </c>
      <c r="R50" s="961"/>
      <c r="S50" s="980"/>
      <c r="T50" s="983"/>
      <c r="U50" s="961"/>
      <c r="V50" s="961"/>
      <c r="W50" s="979"/>
      <c r="X50" s="961"/>
      <c r="Y50" s="961"/>
      <c r="Z50" s="964"/>
      <c r="AA50" s="965"/>
    </row>
    <row r="51" spans="4:27" ht="85.5" hidden="1" customHeight="1" x14ac:dyDescent="0.35">
      <c r="D51" s="970"/>
      <c r="E51" s="989"/>
      <c r="F51" s="977"/>
      <c r="G51" s="977"/>
      <c r="H51" s="977"/>
      <c r="I51" s="970" t="str">
        <f>IFERROR(VLOOKUP(I50,'SEPG-012'!$B$17:$K$21,6,FALSE),"")</f>
        <v/>
      </c>
      <c r="J51" s="970" t="str">
        <f>IFERROR(VLOOKUP(J50,'SEPG-012'!$L$17:$U$21,5,FALSE),"")</f>
        <v/>
      </c>
      <c r="K51" s="972">
        <f>'SEPG-012'!AB51</f>
        <v>0</v>
      </c>
      <c r="L51" s="158">
        <f>'SEPG-F-008'!H58</f>
        <v>0</v>
      </c>
      <c r="M51" s="970"/>
      <c r="N51" s="970" t="str">
        <f ca="1">IFERROR(VLOOKUP(N50,'SEPG-012'!$L$17:$U$21,5,FALSE),"")</f>
        <v/>
      </c>
      <c r="O51" s="970" t="str">
        <f>IFERROR(VLOOKUP(O50,'SEPG-012'!$B$17:$K$21,6,FALSE),"")</f>
        <v/>
      </c>
      <c r="P51" s="970"/>
      <c r="Q51" s="973"/>
      <c r="R51" s="962"/>
      <c r="S51" s="981"/>
      <c r="T51" s="984"/>
      <c r="U51" s="962"/>
      <c r="V51" s="962"/>
      <c r="W51" s="962"/>
      <c r="X51" s="962"/>
      <c r="Y51" s="962"/>
      <c r="Z51" s="966"/>
      <c r="AA51" s="967"/>
    </row>
    <row r="52" spans="4:27" ht="139.5" hidden="1" customHeight="1" x14ac:dyDescent="0.35">
      <c r="D52" s="971"/>
      <c r="E52" s="989"/>
      <c r="F52" s="978"/>
      <c r="G52" s="978"/>
      <c r="H52" s="978"/>
      <c r="I52" s="971"/>
      <c r="J52" s="971"/>
      <c r="K52" s="973"/>
      <c r="L52" s="158">
        <f>'SEPG-F-008'!H59</f>
        <v>0</v>
      </c>
      <c r="M52" s="971"/>
      <c r="N52" s="971"/>
      <c r="O52" s="971"/>
      <c r="P52" s="971"/>
      <c r="Q52" s="974"/>
      <c r="R52" s="975"/>
      <c r="S52" s="982"/>
      <c r="T52" s="985"/>
      <c r="U52" s="963"/>
      <c r="V52" s="963"/>
      <c r="W52" s="963"/>
      <c r="X52" s="963"/>
      <c r="Y52" s="963"/>
      <c r="Z52" s="968"/>
      <c r="AA52" s="969"/>
    </row>
    <row r="53" spans="4:27" ht="139.5" hidden="1" customHeight="1" x14ac:dyDescent="0.35">
      <c r="D53" s="986" t="e">
        <f>'SEPG-F-007'!B29</f>
        <v>#REF!</v>
      </c>
      <c r="E53" s="989"/>
      <c r="F53" s="976" t="e">
        <f>IF(COUNTA('SEPG-F-007'!#REF!)&gt;0,'SEPG-F-007'!#REF!,"")</f>
        <v>#REF!</v>
      </c>
      <c r="G53" s="976" t="str">
        <f>IF(COUNTA('SEPG-F-007'!D33)&gt;0,'SEPG-F-007'!D33,"")</f>
        <v/>
      </c>
      <c r="H53" s="976" t="e">
        <f>IF(COUNTA('SEPG-F-007'!#REF!)&gt;0,'SEPG-F-007'!#REF!,"")</f>
        <v>#REF!</v>
      </c>
      <c r="I53" s="328" t="str">
        <f>'SEPG-012'!Y52</f>
        <v/>
      </c>
      <c r="J53" s="328" t="str">
        <f>'SEPG-012'!Y53</f>
        <v/>
      </c>
      <c r="K53" s="143" t="str">
        <f>'SEPG-012'!AA54</f>
        <v/>
      </c>
      <c r="L53" s="158">
        <f>'SEPG-F-008'!H60</f>
        <v>0</v>
      </c>
      <c r="M53" s="987">
        <f>'SEPG-F-008'!S80</f>
        <v>0</v>
      </c>
      <c r="N53" s="328" t="str">
        <f ca="1">+'SEPG-F-008'!U60</f>
        <v/>
      </c>
      <c r="O53" s="328" t="str">
        <f>+'SEPG-F-008'!T60</f>
        <v/>
      </c>
      <c r="P53" s="970">
        <f ca="1">IFERROR(+'SEPG-F-008'!V60,"")</f>
        <v>0</v>
      </c>
      <c r="Q53" s="973" t="str">
        <f ca="1">IFERROR(IF('SEPG-F-008'!Y60&lt;&gt;0,'SEPG-F-008'!Y60,'SEPG-F-008'!W60),"")</f>
        <v/>
      </c>
      <c r="R53" s="961"/>
      <c r="S53" s="980"/>
      <c r="T53" s="983"/>
      <c r="U53" s="961"/>
      <c r="V53" s="961"/>
      <c r="W53" s="979"/>
      <c r="X53" s="961"/>
      <c r="Y53" s="961"/>
      <c r="Z53" s="964"/>
      <c r="AA53" s="965"/>
    </row>
    <row r="54" spans="4:27" ht="139.5" hidden="1" customHeight="1" x14ac:dyDescent="0.35">
      <c r="D54" s="970"/>
      <c r="E54" s="989"/>
      <c r="F54" s="977"/>
      <c r="G54" s="977"/>
      <c r="H54" s="977"/>
      <c r="I54" s="970" t="str">
        <f>IFERROR(VLOOKUP(I53,'SEPG-012'!$B$17:$K$21,6,FALSE),"")</f>
        <v/>
      </c>
      <c r="J54" s="970" t="str">
        <f>IFERROR(VLOOKUP(J53,'SEPG-012'!$L$17:$U$21,5,FALSE),"")</f>
        <v/>
      </c>
      <c r="K54" s="972" t="str">
        <f>'SEPG-012'!AB54</f>
        <v/>
      </c>
      <c r="L54" s="158">
        <f>'SEPG-F-008'!H61</f>
        <v>0</v>
      </c>
      <c r="M54" s="970"/>
      <c r="N54" s="970" t="str">
        <f ca="1">IFERROR(VLOOKUP(N53,'SEPG-012'!$L$17:$U$21,5,FALSE),"")</f>
        <v/>
      </c>
      <c r="O54" s="970" t="str">
        <f>IFERROR(VLOOKUP(O53,'SEPG-012'!$B$17:$K$21,6,FALSE),"")</f>
        <v/>
      </c>
      <c r="P54" s="970"/>
      <c r="Q54" s="973"/>
      <c r="R54" s="962"/>
      <c r="S54" s="981"/>
      <c r="T54" s="984"/>
      <c r="U54" s="962"/>
      <c r="V54" s="962"/>
      <c r="W54" s="962"/>
      <c r="X54" s="962"/>
      <c r="Y54" s="962"/>
      <c r="Z54" s="966"/>
      <c r="AA54" s="967"/>
    </row>
    <row r="55" spans="4:27" ht="139.5" hidden="1" customHeight="1" x14ac:dyDescent="0.35">
      <c r="D55" s="971"/>
      <c r="E55" s="989"/>
      <c r="F55" s="978"/>
      <c r="G55" s="978"/>
      <c r="H55" s="978"/>
      <c r="I55" s="971"/>
      <c r="J55" s="971"/>
      <c r="K55" s="973"/>
      <c r="L55" s="158">
        <f>'SEPG-F-008'!H62</f>
        <v>0</v>
      </c>
      <c r="M55" s="971"/>
      <c r="N55" s="971"/>
      <c r="O55" s="971"/>
      <c r="P55" s="971"/>
      <c r="Q55" s="974"/>
      <c r="R55" s="975"/>
      <c r="S55" s="982"/>
      <c r="T55" s="985"/>
      <c r="U55" s="963"/>
      <c r="V55" s="963"/>
      <c r="W55" s="963"/>
      <c r="X55" s="963"/>
      <c r="Y55" s="963"/>
      <c r="Z55" s="968"/>
      <c r="AA55" s="969"/>
    </row>
    <row r="56" spans="4:27" ht="139.5" hidden="1" customHeight="1" x14ac:dyDescent="0.35">
      <c r="D56" s="986" t="e">
        <f>'SEPG-F-007'!B30</f>
        <v>#REF!</v>
      </c>
      <c r="E56" s="989"/>
      <c r="F56" s="976" t="str">
        <f>IF(COUNTA('SEPG-F-007'!C29)&gt;0,'SEPG-F-007'!C29,"")</f>
        <v/>
      </c>
      <c r="G56" s="976" t="str">
        <f>IF(COUNTA('SEPG-F-007'!D36)&gt;0,'SEPG-F-007'!D36,"")</f>
        <v/>
      </c>
      <c r="H56" s="976" t="str">
        <f>IF(COUNTA('SEPG-F-007'!L29)&gt;0,'SEPG-F-007'!L29,"")</f>
        <v/>
      </c>
      <c r="I56" s="328" t="str">
        <f>'SEPG-012'!Y52</f>
        <v/>
      </c>
      <c r="J56" s="328" t="str">
        <f>'SEPG-012'!Y55</f>
        <v/>
      </c>
      <c r="K56" s="143">
        <f>'SEPG-012'!AA57</f>
        <v>0</v>
      </c>
      <c r="L56" s="158">
        <f>'SEPG-F-008'!H63</f>
        <v>0</v>
      </c>
      <c r="M56" s="987">
        <f>'SEPG-F-008'!S83</f>
        <v>0</v>
      </c>
      <c r="N56" s="328" t="str">
        <f ca="1">+'SEPG-F-008'!U63</f>
        <v/>
      </c>
      <c r="O56" s="328" t="str">
        <f>+'SEPG-F-008'!T63</f>
        <v/>
      </c>
      <c r="P56" s="970">
        <f ca="1">IFERROR(+'SEPG-F-008'!V63,"")</f>
        <v>0</v>
      </c>
      <c r="Q56" s="973" t="str">
        <f ca="1">IFERROR(IF('SEPG-F-008'!Y63&lt;&gt;0,'SEPG-F-008'!Y63,'SEPG-F-008'!W63),"")</f>
        <v/>
      </c>
      <c r="R56" s="961"/>
      <c r="S56" s="980"/>
      <c r="T56" s="983"/>
      <c r="U56" s="961"/>
      <c r="V56" s="961"/>
      <c r="W56" s="979"/>
      <c r="X56" s="961"/>
      <c r="Y56" s="961"/>
      <c r="Z56" s="964"/>
      <c r="AA56" s="965"/>
    </row>
    <row r="57" spans="4:27" ht="139.5" hidden="1" customHeight="1" x14ac:dyDescent="0.35">
      <c r="D57" s="970"/>
      <c r="E57" s="989"/>
      <c r="F57" s="977"/>
      <c r="G57" s="977"/>
      <c r="H57" s="977"/>
      <c r="I57" s="970" t="str">
        <f>IFERROR(VLOOKUP(I56,'SEPG-012'!$B$17:$K$21,6,FALSE),"")</f>
        <v/>
      </c>
      <c r="J57" s="970" t="str">
        <f>IFERROR(VLOOKUP(J56,'SEPG-012'!$L$17:$U$21,5,FALSE),"")</f>
        <v/>
      </c>
      <c r="K57" s="972">
        <f>'SEPG-012'!AB57</f>
        <v>0</v>
      </c>
      <c r="L57" s="158">
        <f>'SEPG-F-008'!H64</f>
        <v>0</v>
      </c>
      <c r="M57" s="970"/>
      <c r="N57" s="970" t="str">
        <f ca="1">IFERROR(VLOOKUP(N56,'SEPG-012'!$L$17:$U$21,5,FALSE),"")</f>
        <v/>
      </c>
      <c r="O57" s="970" t="str">
        <f>IFERROR(VLOOKUP(O56,'SEPG-012'!$B$17:$K$21,6,FALSE),"")</f>
        <v/>
      </c>
      <c r="P57" s="970"/>
      <c r="Q57" s="973"/>
      <c r="R57" s="962"/>
      <c r="S57" s="981"/>
      <c r="T57" s="984"/>
      <c r="U57" s="962"/>
      <c r="V57" s="962"/>
      <c r="W57" s="962"/>
      <c r="X57" s="962"/>
      <c r="Y57" s="962"/>
      <c r="Z57" s="966"/>
      <c r="AA57" s="967"/>
    </row>
    <row r="58" spans="4:27" ht="139.5" hidden="1" customHeight="1" x14ac:dyDescent="0.35">
      <c r="D58" s="971"/>
      <c r="E58" s="989"/>
      <c r="F58" s="978"/>
      <c r="G58" s="978"/>
      <c r="H58" s="978"/>
      <c r="I58" s="971"/>
      <c r="J58" s="971"/>
      <c r="K58" s="973"/>
      <c r="L58" s="158">
        <f>'SEPG-F-008'!H65</f>
        <v>0</v>
      </c>
      <c r="M58" s="971"/>
      <c r="N58" s="971"/>
      <c r="O58" s="971"/>
      <c r="P58" s="971"/>
      <c r="Q58" s="974"/>
      <c r="R58" s="975"/>
      <c r="S58" s="982"/>
      <c r="T58" s="985"/>
      <c r="U58" s="963"/>
      <c r="V58" s="963"/>
      <c r="W58" s="963"/>
      <c r="X58" s="963"/>
      <c r="Y58" s="963"/>
      <c r="Z58" s="968"/>
      <c r="AA58" s="969"/>
    </row>
    <row r="59" spans="4:27" ht="139.5" hidden="1" customHeight="1" x14ac:dyDescent="0.35">
      <c r="D59" s="986" t="e">
        <f>'SEPG-F-007'!B31</f>
        <v>#REF!</v>
      </c>
      <c r="E59" s="989"/>
      <c r="F59" s="976" t="str">
        <f>IF(COUNTA('SEPG-F-007'!C30)&gt;0,'SEPG-F-007'!C30,"")</f>
        <v/>
      </c>
      <c r="G59" s="976" t="str">
        <f>IF(COUNTA('SEPG-F-007'!D43)&gt;0,'SEPG-F-007'!D43,"")</f>
        <v/>
      </c>
      <c r="H59" s="976" t="str">
        <f>IF(COUNTA('SEPG-F-007'!L30)&gt;0,'SEPG-F-007'!L30,"")</f>
        <v/>
      </c>
      <c r="I59" s="328" t="str">
        <f>'SEPG-012'!Y54</f>
        <v/>
      </c>
      <c r="J59" s="328" t="str">
        <f>'SEPG-012'!Y57</f>
        <v/>
      </c>
      <c r="K59" s="143" t="str">
        <f>'SEPG-012'!AA62</f>
        <v/>
      </c>
      <c r="L59" s="158">
        <f>'SEPG-F-008'!H66</f>
        <v>0</v>
      </c>
      <c r="M59" s="987">
        <f>'SEPG-F-008'!S78</f>
        <v>0</v>
      </c>
      <c r="N59" s="328" t="str">
        <f ca="1">+'SEPG-F-008'!U66</f>
        <v/>
      </c>
      <c r="O59" s="328" t="str">
        <f>+'SEPG-F-008'!T66</f>
        <v/>
      </c>
      <c r="P59" s="970">
        <f ca="1">IFERROR(+'SEPG-F-008'!V66,"")</f>
        <v>0</v>
      </c>
      <c r="Q59" s="973" t="str">
        <f ca="1">IFERROR(IF('SEPG-F-008'!Y66&lt;&gt;0,'SEPG-F-008'!Y66,'SEPG-F-008'!W66),"")</f>
        <v/>
      </c>
      <c r="R59" s="961"/>
      <c r="S59" s="983"/>
      <c r="T59" s="983"/>
      <c r="U59" s="961"/>
      <c r="V59" s="961"/>
      <c r="W59" s="991"/>
      <c r="X59" s="961"/>
      <c r="Y59" s="961"/>
      <c r="Z59" s="964"/>
      <c r="AA59" s="965"/>
    </row>
    <row r="60" spans="4:27" ht="139.5" hidden="1" customHeight="1" x14ac:dyDescent="0.35">
      <c r="D60" s="970"/>
      <c r="E60" s="989"/>
      <c r="F60" s="977"/>
      <c r="G60" s="977"/>
      <c r="H60" s="977"/>
      <c r="I60" s="970" t="str">
        <f>IFERROR(VLOOKUP(I59,'SEPG-012'!$B$17:$K$21,6,FALSE),"")</f>
        <v/>
      </c>
      <c r="J60" s="970" t="str">
        <f>IFERROR(VLOOKUP(J59,'SEPG-012'!$L$17:$U$21,5,FALSE),"")</f>
        <v/>
      </c>
      <c r="K60" s="972" t="str">
        <f>'SEPG-012'!AB62</f>
        <v/>
      </c>
      <c r="L60" s="158">
        <f>'SEPG-F-008'!H67</f>
        <v>0</v>
      </c>
      <c r="M60" s="970"/>
      <c r="N60" s="970" t="str">
        <f ca="1">IFERROR(VLOOKUP(N59,'SEPG-012'!$L$17:$U$21,5,FALSE),"")</f>
        <v/>
      </c>
      <c r="O60" s="970" t="str">
        <f>IFERROR(VLOOKUP(O59,'SEPG-012'!$B$17:$K$21,6,FALSE),"")</f>
        <v/>
      </c>
      <c r="P60" s="970"/>
      <c r="Q60" s="973"/>
      <c r="R60" s="962"/>
      <c r="S60" s="984"/>
      <c r="T60" s="984"/>
      <c r="U60" s="962"/>
      <c r="V60" s="962"/>
      <c r="W60" s="992"/>
      <c r="X60" s="962"/>
      <c r="Y60" s="962"/>
      <c r="Z60" s="966"/>
      <c r="AA60" s="967"/>
    </row>
    <row r="61" spans="4:27" ht="139.5" hidden="1" customHeight="1" x14ac:dyDescent="0.35">
      <c r="D61" s="971"/>
      <c r="E61" s="989"/>
      <c r="F61" s="978"/>
      <c r="G61" s="978"/>
      <c r="H61" s="978"/>
      <c r="I61" s="971"/>
      <c r="J61" s="971"/>
      <c r="K61" s="973"/>
      <c r="L61" s="158">
        <f>'SEPG-F-008'!H69</f>
        <v>0</v>
      </c>
      <c r="M61" s="971"/>
      <c r="N61" s="971"/>
      <c r="O61" s="971"/>
      <c r="P61" s="971"/>
      <c r="Q61" s="974"/>
      <c r="R61" s="975"/>
      <c r="S61" s="985"/>
      <c r="T61" s="985"/>
      <c r="U61" s="963"/>
      <c r="V61" s="963"/>
      <c r="W61" s="993"/>
      <c r="X61" s="963"/>
      <c r="Y61" s="963"/>
      <c r="Z61" s="968"/>
      <c r="AA61" s="969"/>
    </row>
    <row r="62" spans="4:27" ht="139.5" hidden="1" customHeight="1" x14ac:dyDescent="0.35">
      <c r="D62" s="986" t="e">
        <f>'SEPG-F-007'!B32</f>
        <v>#REF!</v>
      </c>
      <c r="E62" s="989"/>
      <c r="F62" s="976" t="str">
        <f>IF(COUNTA('SEPG-F-007'!C32)&gt;0,'SEPG-F-007'!C32,"")</f>
        <v/>
      </c>
      <c r="G62" s="976" t="str">
        <f>IF(COUNTA('SEPG-F-007'!D39)&gt;0,'SEPG-F-007'!D39,"")</f>
        <v/>
      </c>
      <c r="H62" s="976" t="str">
        <f>IF(COUNTA('SEPG-F-007'!L32)&gt;0,'SEPG-F-007'!L32,"")</f>
        <v/>
      </c>
      <c r="I62" s="328" t="str">
        <f>'SEPG-012'!Y56</f>
        <v/>
      </c>
      <c r="J62" s="328" t="str">
        <f>'SEPG-012'!Y59</f>
        <v/>
      </c>
      <c r="K62" s="143" t="str">
        <f>'SEPG-012'!AA60</f>
        <v/>
      </c>
      <c r="L62" s="158">
        <f>'SEPG-F-008'!H70</f>
        <v>0</v>
      </c>
      <c r="M62" s="987">
        <f>'SEPG-F-008'!S86</f>
        <v>0</v>
      </c>
      <c r="N62" s="328" t="str">
        <f ca="1">+'SEPG-F-008'!U69</f>
        <v/>
      </c>
      <c r="O62" s="328" t="str">
        <f>+'SEPG-F-008'!T69</f>
        <v/>
      </c>
      <c r="P62" s="970">
        <f ca="1">IFERROR(+'SEPG-F-008'!V69,"")</f>
        <v>0</v>
      </c>
      <c r="Q62" s="973" t="str">
        <f ca="1">IFERROR(IF('SEPG-F-008'!Y66&lt;&gt;0,'SEPG-F-008'!Y66,'SEPG-F-008'!W66),"")</f>
        <v/>
      </c>
      <c r="R62" s="961"/>
      <c r="S62" s="980"/>
      <c r="T62" s="983"/>
      <c r="U62" s="961"/>
      <c r="V62" s="961"/>
      <c r="W62" s="979"/>
      <c r="X62" s="961"/>
      <c r="Y62" s="961"/>
      <c r="Z62" s="964"/>
      <c r="AA62" s="965"/>
    </row>
    <row r="63" spans="4:27" ht="139.5" hidden="1" customHeight="1" x14ac:dyDescent="0.35">
      <c r="D63" s="970"/>
      <c r="E63" s="989"/>
      <c r="F63" s="977"/>
      <c r="G63" s="977"/>
      <c r="H63" s="977"/>
      <c r="I63" s="970" t="str">
        <f>IFERROR(VLOOKUP(I62,'SEPG-012'!$B$17:$K$21,6,FALSE),"")</f>
        <v/>
      </c>
      <c r="J63" s="970" t="str">
        <f>IFERROR(VLOOKUP(J62,'SEPG-012'!$L$17:$U$21,5,FALSE),"")</f>
        <v/>
      </c>
      <c r="K63" s="972" t="str">
        <f>'SEPG-012'!AB60</f>
        <v/>
      </c>
      <c r="L63" s="158">
        <f>'SEPG-F-008'!H71</f>
        <v>0</v>
      </c>
      <c r="M63" s="970"/>
      <c r="N63" s="970" t="str">
        <f ca="1">IFERROR(VLOOKUP(N62,'SEPG-012'!$L$17:$U$21,5,FALSE),"")</f>
        <v/>
      </c>
      <c r="O63" s="970" t="str">
        <f>IFERROR(VLOOKUP(O62,'SEPG-012'!$B$17:$K$21,6,FALSE),"")</f>
        <v/>
      </c>
      <c r="P63" s="970"/>
      <c r="Q63" s="973"/>
      <c r="R63" s="962"/>
      <c r="S63" s="981"/>
      <c r="T63" s="984"/>
      <c r="U63" s="962"/>
      <c r="V63" s="962"/>
      <c r="W63" s="962"/>
      <c r="X63" s="962"/>
      <c r="Y63" s="962"/>
      <c r="Z63" s="966"/>
      <c r="AA63" s="967"/>
    </row>
    <row r="64" spans="4:27" ht="139.5" hidden="1" customHeight="1" x14ac:dyDescent="0.35">
      <c r="D64" s="971"/>
      <c r="E64" s="990"/>
      <c r="F64" s="978"/>
      <c r="G64" s="978"/>
      <c r="H64" s="978"/>
      <c r="I64" s="971"/>
      <c r="J64" s="971"/>
      <c r="K64" s="973"/>
      <c r="L64" s="158">
        <f>'SEPG-F-008'!H72</f>
        <v>0</v>
      </c>
      <c r="M64" s="971"/>
      <c r="N64" s="971"/>
      <c r="O64" s="971"/>
      <c r="P64" s="971"/>
      <c r="Q64" s="974"/>
      <c r="R64" s="975"/>
      <c r="S64" s="982"/>
      <c r="T64" s="985"/>
      <c r="U64" s="963"/>
      <c r="V64" s="963"/>
      <c r="W64" s="963"/>
      <c r="X64" s="963"/>
      <c r="Y64" s="963"/>
      <c r="Z64" s="968"/>
      <c r="AA64" s="969"/>
    </row>
    <row r="65" spans="4:27" ht="23.25" x14ac:dyDescent="0.35">
      <c r="D65" s="144"/>
      <c r="E65" s="145"/>
      <c r="F65" s="144"/>
      <c r="G65" s="144"/>
      <c r="H65" s="146"/>
      <c r="I65" s="147"/>
      <c r="J65" s="147"/>
      <c r="K65" s="148"/>
      <c r="L65" s="149"/>
      <c r="M65" s="147"/>
      <c r="N65" s="147"/>
      <c r="O65" s="147"/>
      <c r="P65" s="147"/>
      <c r="Q65" s="147"/>
      <c r="R65" s="147"/>
      <c r="S65" s="150"/>
      <c r="T65" s="144"/>
    </row>
    <row r="66" spans="4:27" ht="24" thickBot="1" x14ac:dyDescent="0.4">
      <c r="D66" s="133" t="str">
        <f>+'SEPG-F-040'!B63</f>
        <v>Adaptado por Grupo Interno de Trabajo de Riesgos para la ANI del formato sugerido por la Oficina Control Interno</v>
      </c>
    </row>
    <row r="67" spans="4:27" s="151" customFormat="1" ht="41.25" customHeight="1" x14ac:dyDescent="0.2">
      <c r="D67" s="1105" t="s">
        <v>185</v>
      </c>
      <c r="E67" s="1106"/>
      <c r="F67" s="1106"/>
      <c r="G67" s="1106"/>
      <c r="H67" s="1106"/>
      <c r="I67" s="1106"/>
      <c r="J67" s="1106"/>
      <c r="K67" s="1106"/>
      <c r="L67" s="1107"/>
      <c r="M67" s="1105" t="s">
        <v>88</v>
      </c>
      <c r="N67" s="1106"/>
      <c r="O67" s="1106"/>
      <c r="P67" s="1106"/>
      <c r="Q67" s="1106"/>
      <c r="R67" s="1106"/>
      <c r="S67" s="1108"/>
      <c r="T67" s="1099" t="s">
        <v>213</v>
      </c>
      <c r="U67" s="1100"/>
      <c r="V67" s="1100"/>
      <c r="W67" s="1100"/>
      <c r="X67" s="1100"/>
      <c r="Y67" s="1100"/>
      <c r="Z67" s="1100"/>
      <c r="AA67" s="1101"/>
    </row>
    <row r="68" spans="4:27" s="152" customFormat="1" ht="39.75" customHeight="1" x14ac:dyDescent="0.2">
      <c r="D68" s="1099" t="s">
        <v>285</v>
      </c>
      <c r="E68" s="1100"/>
      <c r="F68" s="1100"/>
      <c r="G68" s="1101"/>
      <c r="H68" s="1099" t="s">
        <v>282</v>
      </c>
      <c r="I68" s="1100"/>
      <c r="J68" s="1101"/>
      <c r="K68" s="1099" t="s">
        <v>171</v>
      </c>
      <c r="L68" s="1101"/>
      <c r="M68" s="1102" t="s">
        <v>285</v>
      </c>
      <c r="N68" s="1103"/>
      <c r="O68" s="1103"/>
      <c r="P68" s="1104"/>
      <c r="Q68" s="1109" t="s">
        <v>282</v>
      </c>
      <c r="R68" s="1110"/>
      <c r="S68" s="329" t="s">
        <v>174</v>
      </c>
      <c r="T68" s="1099" t="s">
        <v>286</v>
      </c>
      <c r="U68" s="1101"/>
      <c r="V68" s="1109" t="s">
        <v>282</v>
      </c>
      <c r="W68" s="1110"/>
      <c r="X68" s="1099" t="s">
        <v>174</v>
      </c>
      <c r="Y68" s="1100"/>
      <c r="Z68" s="1100"/>
      <c r="AA68" s="1101"/>
    </row>
    <row r="69" spans="4:27" s="154" customFormat="1" ht="60" customHeight="1" x14ac:dyDescent="0.35">
      <c r="D69" s="1061" t="s">
        <v>453</v>
      </c>
      <c r="E69" s="1062"/>
      <c r="F69" s="1062"/>
      <c r="G69" s="1063"/>
      <c r="H69" s="1091" t="s">
        <v>457</v>
      </c>
      <c r="I69" s="1092"/>
      <c r="J69" s="1093"/>
      <c r="K69" s="1064"/>
      <c r="L69" s="1066"/>
      <c r="M69" s="1061" t="s">
        <v>454</v>
      </c>
      <c r="N69" s="1062"/>
      <c r="O69" s="1062"/>
      <c r="P69" s="1063"/>
      <c r="Q69" s="1061" t="s">
        <v>421</v>
      </c>
      <c r="R69" s="1062"/>
      <c r="S69" s="153"/>
      <c r="T69" s="1061" t="s">
        <v>467</v>
      </c>
      <c r="U69" s="1062"/>
      <c r="V69" s="1061" t="s">
        <v>419</v>
      </c>
      <c r="W69" s="1062"/>
      <c r="X69" s="1064"/>
      <c r="Y69" s="1065"/>
      <c r="Z69" s="1065"/>
      <c r="AA69" s="1066"/>
    </row>
    <row r="70" spans="4:27" s="154" customFormat="1" ht="60" customHeight="1" x14ac:dyDescent="0.35">
      <c r="D70" s="1061" t="s">
        <v>449</v>
      </c>
      <c r="E70" s="1062"/>
      <c r="F70" s="1062"/>
      <c r="G70" s="1063"/>
      <c r="H70" s="1091" t="s">
        <v>469</v>
      </c>
      <c r="I70" s="1092"/>
      <c r="J70" s="1093"/>
      <c r="K70" s="1064"/>
      <c r="L70" s="1066"/>
      <c r="M70" s="1094"/>
      <c r="N70" s="1095"/>
      <c r="O70" s="1095"/>
      <c r="P70" s="1096"/>
      <c r="Q70" s="1088"/>
      <c r="R70" s="1089"/>
      <c r="S70" s="153"/>
      <c r="T70" s="1097"/>
      <c r="U70" s="1098"/>
      <c r="V70" s="1097"/>
      <c r="W70" s="1098"/>
      <c r="X70" s="1064"/>
      <c r="Y70" s="1065"/>
      <c r="Z70" s="1065"/>
      <c r="AA70" s="1066"/>
    </row>
    <row r="71" spans="4:27" s="154" customFormat="1" ht="60" customHeight="1" x14ac:dyDescent="0.35">
      <c r="D71" s="1061" t="s">
        <v>454</v>
      </c>
      <c r="E71" s="1062"/>
      <c r="F71" s="1062"/>
      <c r="G71" s="1063"/>
      <c r="H71" s="1091" t="s">
        <v>456</v>
      </c>
      <c r="I71" s="1092"/>
      <c r="J71" s="1093"/>
      <c r="K71" s="1064"/>
      <c r="L71" s="1066"/>
      <c r="M71" s="1064"/>
      <c r="N71" s="1065"/>
      <c r="O71" s="1065"/>
      <c r="P71" s="1066"/>
      <c r="Q71" s="1088"/>
      <c r="R71" s="1089"/>
      <c r="S71" s="153"/>
      <c r="T71" s="1097"/>
      <c r="U71" s="1098"/>
      <c r="V71" s="1097"/>
      <c r="W71" s="1098"/>
      <c r="X71" s="1064"/>
      <c r="Y71" s="1065"/>
      <c r="Z71" s="1065"/>
      <c r="AA71" s="1066"/>
    </row>
    <row r="72" spans="4:27" s="154" customFormat="1" ht="46.5" customHeight="1" x14ac:dyDescent="0.35">
      <c r="D72" s="1061" t="s">
        <v>468</v>
      </c>
      <c r="E72" s="1062"/>
      <c r="F72" s="1062"/>
      <c r="G72" s="1063"/>
      <c r="H72" s="1091" t="s">
        <v>470</v>
      </c>
      <c r="I72" s="1092"/>
      <c r="J72" s="1093"/>
      <c r="K72" s="1064"/>
      <c r="L72" s="1066"/>
      <c r="M72" s="1064"/>
      <c r="N72" s="1065"/>
      <c r="O72" s="1065"/>
      <c r="P72" s="1066"/>
      <c r="Q72" s="1088"/>
      <c r="R72" s="1089"/>
      <c r="S72" s="153"/>
      <c r="T72" s="1064"/>
      <c r="U72" s="1066"/>
      <c r="V72" s="1064"/>
      <c r="W72" s="1066"/>
      <c r="X72" s="1064"/>
      <c r="Y72" s="1065"/>
      <c r="Z72" s="1065"/>
      <c r="AA72" s="1066"/>
    </row>
    <row r="73" spans="4:27" s="154" customFormat="1" ht="46.5" customHeight="1" x14ac:dyDescent="0.35">
      <c r="D73" s="1061"/>
      <c r="E73" s="1062"/>
      <c r="F73" s="1062"/>
      <c r="G73" s="1063"/>
      <c r="H73" s="1064"/>
      <c r="I73" s="1065"/>
      <c r="J73" s="1066"/>
      <c r="K73" s="1064"/>
      <c r="L73" s="1066"/>
      <c r="M73" s="1064"/>
      <c r="N73" s="1065"/>
      <c r="O73" s="1065"/>
      <c r="P73" s="1066"/>
      <c r="Q73" s="1088"/>
      <c r="R73" s="1089"/>
      <c r="S73" s="153"/>
      <c r="T73" s="1064"/>
      <c r="U73" s="1066"/>
      <c r="V73" s="1064"/>
      <c r="W73" s="1066"/>
      <c r="X73" s="1064"/>
      <c r="Y73" s="1065"/>
      <c r="Z73" s="1065"/>
      <c r="AA73" s="1066"/>
    </row>
    <row r="74" spans="4:27" s="154" customFormat="1" ht="46.5" customHeight="1" x14ac:dyDescent="0.35">
      <c r="D74" s="1061"/>
      <c r="E74" s="1062"/>
      <c r="F74" s="1062"/>
      <c r="G74" s="1063"/>
      <c r="H74" s="1064"/>
      <c r="I74" s="1065"/>
      <c r="J74" s="1066"/>
      <c r="K74" s="1064"/>
      <c r="L74" s="1066"/>
      <c r="M74" s="1064"/>
      <c r="N74" s="1065"/>
      <c r="O74" s="1065"/>
      <c r="P74" s="1066"/>
      <c r="Q74" s="1088"/>
      <c r="R74" s="1089"/>
      <c r="S74" s="153"/>
      <c r="T74" s="1064"/>
      <c r="U74" s="1066"/>
      <c r="V74" s="1064"/>
      <c r="W74" s="1066"/>
      <c r="X74" s="1064"/>
      <c r="Y74" s="1065"/>
      <c r="Z74" s="1065"/>
      <c r="AA74" s="1066"/>
    </row>
    <row r="75" spans="4:27" s="154" customFormat="1" ht="46.5" customHeight="1" x14ac:dyDescent="0.35">
      <c r="D75" s="1061"/>
      <c r="E75" s="1062"/>
      <c r="F75" s="1062"/>
      <c r="G75" s="1063"/>
      <c r="H75" s="1064"/>
      <c r="I75" s="1065"/>
      <c r="J75" s="1066"/>
      <c r="K75" s="1064"/>
      <c r="L75" s="1066"/>
      <c r="M75" s="1064"/>
      <c r="N75" s="1065"/>
      <c r="O75" s="1065"/>
      <c r="P75" s="1066"/>
      <c r="Q75" s="1088"/>
      <c r="R75" s="1089"/>
      <c r="S75" s="153"/>
      <c r="T75" s="1064"/>
      <c r="U75" s="1066"/>
      <c r="V75" s="1064"/>
      <c r="W75" s="1066"/>
      <c r="X75" s="1064"/>
      <c r="Y75" s="1065"/>
      <c r="Z75" s="1065"/>
      <c r="AA75" s="1066"/>
    </row>
    <row r="76" spans="4:27" s="154" customFormat="1" ht="46.5" customHeight="1" x14ac:dyDescent="0.35">
      <c r="D76" s="1055"/>
      <c r="E76" s="1056"/>
      <c r="F76" s="1056"/>
      <c r="G76" s="1057"/>
      <c r="H76" s="1058"/>
      <c r="I76" s="1059"/>
      <c r="J76" s="1060"/>
      <c r="K76" s="1058"/>
      <c r="L76" s="1060"/>
      <c r="M76" s="1058"/>
      <c r="N76" s="1059"/>
      <c r="O76" s="1059"/>
      <c r="P76" s="1060"/>
      <c r="Q76" s="1088"/>
      <c r="R76" s="1089"/>
      <c r="S76" s="153"/>
      <c r="T76" s="1064"/>
      <c r="U76" s="1066"/>
      <c r="V76" s="1064"/>
      <c r="W76" s="1066"/>
      <c r="X76" s="1064"/>
      <c r="Y76" s="1065"/>
      <c r="Z76" s="1065"/>
      <c r="AA76" s="1066"/>
    </row>
  </sheetData>
  <mergeCells count="439">
    <mergeCell ref="O48:O49"/>
    <mergeCell ref="N48:N49"/>
    <mergeCell ref="O45:O46"/>
    <mergeCell ref="N45:N46"/>
    <mergeCell ref="O36:O37"/>
    <mergeCell ref="N36:N37"/>
    <mergeCell ref="N39:N40"/>
    <mergeCell ref="K36:K37"/>
    <mergeCell ref="I39:I40"/>
    <mergeCell ref="J39:J40"/>
    <mergeCell ref="K39:K40"/>
    <mergeCell ref="M41:M43"/>
    <mergeCell ref="K42:K43"/>
    <mergeCell ref="D47:D49"/>
    <mergeCell ref="F47:F49"/>
    <mergeCell ref="G47:G49"/>
    <mergeCell ref="M75:P75"/>
    <mergeCell ref="Q75:R75"/>
    <mergeCell ref="T75:U75"/>
    <mergeCell ref="H74:J74"/>
    <mergeCell ref="K74:L74"/>
    <mergeCell ref="M74:P74"/>
    <mergeCell ref="Q74:R74"/>
    <mergeCell ref="T74:U74"/>
    <mergeCell ref="D72:G72"/>
    <mergeCell ref="H72:J72"/>
    <mergeCell ref="K72:L72"/>
    <mergeCell ref="M72:P72"/>
    <mergeCell ref="D71:G71"/>
    <mergeCell ref="H71:J71"/>
    <mergeCell ref="K71:L71"/>
    <mergeCell ref="M71:P71"/>
    <mergeCell ref="D70:G70"/>
    <mergeCell ref="D69:G69"/>
    <mergeCell ref="D68:G68"/>
    <mergeCell ref="M56:M58"/>
    <mergeCell ref="D62:D64"/>
    <mergeCell ref="X76:AA76"/>
    <mergeCell ref="M67:S67"/>
    <mergeCell ref="T67:AA67"/>
    <mergeCell ref="X68:AA68"/>
    <mergeCell ref="T68:U68"/>
    <mergeCell ref="T69:U69"/>
    <mergeCell ref="V74:W74"/>
    <mergeCell ref="X73:AA73"/>
    <mergeCell ref="Q68:R68"/>
    <mergeCell ref="Q69:R69"/>
    <mergeCell ref="Q70:R70"/>
    <mergeCell ref="Q71:R71"/>
    <mergeCell ref="X75:AA75"/>
    <mergeCell ref="X69:AA69"/>
    <mergeCell ref="X70:AA70"/>
    <mergeCell ref="X71:AA71"/>
    <mergeCell ref="X72:AA72"/>
    <mergeCell ref="Q76:R76"/>
    <mergeCell ref="T73:U73"/>
    <mergeCell ref="T70:U70"/>
    <mergeCell ref="V73:W73"/>
    <mergeCell ref="T76:U76"/>
    <mergeCell ref="V76:W76"/>
    <mergeCell ref="V68:W68"/>
    <mergeCell ref="Y44:Y46"/>
    <mergeCell ref="X47:X49"/>
    <mergeCell ref="G7:AA7"/>
    <mergeCell ref="Q44:Q46"/>
    <mergeCell ref="R44:R46"/>
    <mergeCell ref="S44:S46"/>
    <mergeCell ref="G44:G46"/>
    <mergeCell ref="H44:H46"/>
    <mergeCell ref="M44:M46"/>
    <mergeCell ref="I45:I46"/>
    <mergeCell ref="J45:J46"/>
    <mergeCell ref="Z44:AA46"/>
    <mergeCell ref="P44:P46"/>
    <mergeCell ref="Y41:Y43"/>
    <mergeCell ref="Z41:AA43"/>
    <mergeCell ref="P41:P43"/>
    <mergeCell ref="Q41:Q43"/>
    <mergeCell ref="R41:R43"/>
    <mergeCell ref="S41:S43"/>
    <mergeCell ref="T41:T43"/>
    <mergeCell ref="U41:U43"/>
    <mergeCell ref="V41:V43"/>
    <mergeCell ref="W41:W43"/>
    <mergeCell ref="X41:X43"/>
    <mergeCell ref="V70:W70"/>
    <mergeCell ref="T71:U71"/>
    <mergeCell ref="V71:W71"/>
    <mergeCell ref="T72:U72"/>
    <mergeCell ref="V72:W72"/>
    <mergeCell ref="V69:W69"/>
    <mergeCell ref="H47:H49"/>
    <mergeCell ref="M47:M49"/>
    <mergeCell ref="I48:I49"/>
    <mergeCell ref="J48:J49"/>
    <mergeCell ref="K48:K49"/>
    <mergeCell ref="H69:J69"/>
    <mergeCell ref="K69:L69"/>
    <mergeCell ref="M69:P69"/>
    <mergeCell ref="H68:J68"/>
    <mergeCell ref="K68:L68"/>
    <mergeCell ref="M68:P68"/>
    <mergeCell ref="D67:L67"/>
    <mergeCell ref="G50:G52"/>
    <mergeCell ref="H50:H52"/>
    <mergeCell ref="M50:M52"/>
    <mergeCell ref="F56:F58"/>
    <mergeCell ref="G56:G58"/>
    <mergeCell ref="H56:H58"/>
    <mergeCell ref="X74:AA74"/>
    <mergeCell ref="V75:W75"/>
    <mergeCell ref="Q72:R72"/>
    <mergeCell ref="Q73:R73"/>
    <mergeCell ref="H75:J75"/>
    <mergeCell ref="K45:K46"/>
    <mergeCell ref="Z47:AA49"/>
    <mergeCell ref="P47:P49"/>
    <mergeCell ref="Q47:Q49"/>
    <mergeCell ref="R47:R49"/>
    <mergeCell ref="S47:S49"/>
    <mergeCell ref="T47:T49"/>
    <mergeCell ref="U47:U49"/>
    <mergeCell ref="V47:V49"/>
    <mergeCell ref="W47:W49"/>
    <mergeCell ref="Y47:Y49"/>
    <mergeCell ref="V44:V46"/>
    <mergeCell ref="W44:W46"/>
    <mergeCell ref="X44:X46"/>
    <mergeCell ref="T44:T46"/>
    <mergeCell ref="U44:U46"/>
    <mergeCell ref="H70:J70"/>
    <mergeCell ref="K70:L70"/>
    <mergeCell ref="M70:P70"/>
    <mergeCell ref="Z2:AA2"/>
    <mergeCell ref="Z4:AA4"/>
    <mergeCell ref="Z3:AA3"/>
    <mergeCell ref="Z5:AA5"/>
    <mergeCell ref="F2:Y2"/>
    <mergeCell ref="E7:F7"/>
    <mergeCell ref="D2:E5"/>
    <mergeCell ref="F3:Y3"/>
    <mergeCell ref="F4:Y4"/>
    <mergeCell ref="F5:Y5"/>
    <mergeCell ref="F44:F46"/>
    <mergeCell ref="D44:D46"/>
    <mergeCell ref="D35:D37"/>
    <mergeCell ref="D38:D40"/>
    <mergeCell ref="F35:F37"/>
    <mergeCell ref="F38:F40"/>
    <mergeCell ref="J36:J37"/>
    <mergeCell ref="I36:I37"/>
    <mergeCell ref="H35:H37"/>
    <mergeCell ref="D41:D43"/>
    <mergeCell ref="F41:F43"/>
    <mergeCell ref="G41:G43"/>
    <mergeCell ref="H41:H43"/>
    <mergeCell ref="I42:I43"/>
    <mergeCell ref="J42:J43"/>
    <mergeCell ref="G35:G37"/>
    <mergeCell ref="G38:G40"/>
    <mergeCell ref="H38:H40"/>
    <mergeCell ref="X38:X40"/>
    <mergeCell ref="O42:O43"/>
    <mergeCell ref="N42:N43"/>
    <mergeCell ref="Y38:Y40"/>
    <mergeCell ref="I33:I34"/>
    <mergeCell ref="J33:J34"/>
    <mergeCell ref="K33:K34"/>
    <mergeCell ref="O33:O34"/>
    <mergeCell ref="P35:P37"/>
    <mergeCell ref="M38:M40"/>
    <mergeCell ref="O39:O40"/>
    <mergeCell ref="U32:U34"/>
    <mergeCell ref="Q38:Q40"/>
    <mergeCell ref="S38:S40"/>
    <mergeCell ref="T38:T40"/>
    <mergeCell ref="R38:R40"/>
    <mergeCell ref="Q35:Q37"/>
    <mergeCell ref="W38:W40"/>
    <mergeCell ref="P38:P40"/>
    <mergeCell ref="S35:S37"/>
    <mergeCell ref="T35:T37"/>
    <mergeCell ref="U35:U37"/>
    <mergeCell ref="R35:R37"/>
    <mergeCell ref="U38:U40"/>
    <mergeCell ref="N33:N34"/>
    <mergeCell ref="Y30:Y31"/>
    <mergeCell ref="Z30:AA31"/>
    <mergeCell ref="D32:D34"/>
    <mergeCell ref="F32:F34"/>
    <mergeCell ref="G32:G34"/>
    <mergeCell ref="H32:H34"/>
    <mergeCell ref="M32:M34"/>
    <mergeCell ref="Q30:Q31"/>
    <mergeCell ref="R30:R31"/>
    <mergeCell ref="S30:S31"/>
    <mergeCell ref="Z32:AA34"/>
    <mergeCell ref="P32:P34"/>
    <mergeCell ref="Q32:Q34"/>
    <mergeCell ref="R32:R34"/>
    <mergeCell ref="S32:S34"/>
    <mergeCell ref="T32:T34"/>
    <mergeCell ref="V32:V34"/>
    <mergeCell ref="W32:W34"/>
    <mergeCell ref="X32:X34"/>
    <mergeCell ref="Y32:Y34"/>
    <mergeCell ref="P30:P31"/>
    <mergeCell ref="T30:T31"/>
    <mergeCell ref="H30:H31"/>
    <mergeCell ref="D76:G76"/>
    <mergeCell ref="H76:J76"/>
    <mergeCell ref="K76:L76"/>
    <mergeCell ref="M76:P76"/>
    <mergeCell ref="D73:G73"/>
    <mergeCell ref="H73:J73"/>
    <mergeCell ref="K73:L73"/>
    <mergeCell ref="M73:P73"/>
    <mergeCell ref="D74:G74"/>
    <mergeCell ref="K75:L75"/>
    <mergeCell ref="D75:G75"/>
    <mergeCell ref="Z21:AA23"/>
    <mergeCell ref="Z24:AA25"/>
    <mergeCell ref="Z26:AA27"/>
    <mergeCell ref="Z28:AA29"/>
    <mergeCell ref="G21:G23"/>
    <mergeCell ref="Z18:AA20"/>
    <mergeCell ref="Z16:AA17"/>
    <mergeCell ref="S15:AA15"/>
    <mergeCell ref="G18:G20"/>
    <mergeCell ref="H18:H20"/>
    <mergeCell ref="V28:V29"/>
    <mergeCell ref="Y21:Y23"/>
    <mergeCell ref="Y24:Y25"/>
    <mergeCell ref="V21:V23"/>
    <mergeCell ref="V26:V27"/>
    <mergeCell ref="X26:X27"/>
    <mergeCell ref="S16:S17"/>
    <mergeCell ref="S18:S20"/>
    <mergeCell ref="U18:U20"/>
    <mergeCell ref="T18:T20"/>
    <mergeCell ref="R18:R20"/>
    <mergeCell ref="P18:P20"/>
    <mergeCell ref="Y18:Y20"/>
    <mergeCell ref="M18:M20"/>
    <mergeCell ref="D21:D23"/>
    <mergeCell ref="D28:D29"/>
    <mergeCell ref="D26:D27"/>
    <mergeCell ref="F26:F27"/>
    <mergeCell ref="F28:F29"/>
    <mergeCell ref="P28:P29"/>
    <mergeCell ref="T24:T25"/>
    <mergeCell ref="I22:I23"/>
    <mergeCell ref="R21:R23"/>
    <mergeCell ref="S21:S23"/>
    <mergeCell ref="T21:T23"/>
    <mergeCell ref="H21:H23"/>
    <mergeCell ref="F21:F23"/>
    <mergeCell ref="M26:M27"/>
    <mergeCell ref="O22:O23"/>
    <mergeCell ref="N22:N23"/>
    <mergeCell ref="W30:W31"/>
    <mergeCell ref="U30:U31"/>
    <mergeCell ref="P21:P23"/>
    <mergeCell ref="R24:R25"/>
    <mergeCell ref="S28:S29"/>
    <mergeCell ref="T28:T29"/>
    <mergeCell ref="Q28:Q29"/>
    <mergeCell ref="R28:R29"/>
    <mergeCell ref="Q26:Q27"/>
    <mergeCell ref="U21:U23"/>
    <mergeCell ref="U28:U29"/>
    <mergeCell ref="V30:V31"/>
    <mergeCell ref="W12:AA13"/>
    <mergeCell ref="D30:D31"/>
    <mergeCell ref="F30:F31"/>
    <mergeCell ref="G30:G31"/>
    <mergeCell ref="D24:D25"/>
    <mergeCell ref="F24:F25"/>
    <mergeCell ref="D12:N13"/>
    <mergeCell ref="M30:M31"/>
    <mergeCell ref="I19:I20"/>
    <mergeCell ref="J19:J20"/>
    <mergeCell ref="K19:K20"/>
    <mergeCell ref="X24:X25"/>
    <mergeCell ref="V24:V25"/>
    <mergeCell ref="U24:U25"/>
    <mergeCell ref="M24:M25"/>
    <mergeCell ref="U26:U27"/>
    <mergeCell ref="Q24:Q25"/>
    <mergeCell ref="J22:J23"/>
    <mergeCell ref="K22:K23"/>
    <mergeCell ref="S24:S25"/>
    <mergeCell ref="M21:M23"/>
    <mergeCell ref="W21:W23"/>
    <mergeCell ref="W24:W25"/>
    <mergeCell ref="V18:V20"/>
    <mergeCell ref="O19:O20"/>
    <mergeCell ref="N19:N20"/>
    <mergeCell ref="S26:S27"/>
    <mergeCell ref="Y28:Y29"/>
    <mergeCell ref="X21:X23"/>
    <mergeCell ref="Y26:Y27"/>
    <mergeCell ref="W26:W27"/>
    <mergeCell ref="P24:P25"/>
    <mergeCell ref="W28:W29"/>
    <mergeCell ref="R26:R27"/>
    <mergeCell ref="T26:T27"/>
    <mergeCell ref="X18:X20"/>
    <mergeCell ref="D15:K16"/>
    <mergeCell ref="D53:D55"/>
    <mergeCell ref="F53:F55"/>
    <mergeCell ref="G53:G55"/>
    <mergeCell ref="H53:H55"/>
    <mergeCell ref="M53:M55"/>
    <mergeCell ref="Z38:AA40"/>
    <mergeCell ref="Q50:Q52"/>
    <mergeCell ref="R50:R52"/>
    <mergeCell ref="S50:S52"/>
    <mergeCell ref="T50:T52"/>
    <mergeCell ref="U50:U52"/>
    <mergeCell ref="V50:V52"/>
    <mergeCell ref="W50:W52"/>
    <mergeCell ref="X50:X52"/>
    <mergeCell ref="D50:D52"/>
    <mergeCell ref="F50:F52"/>
    <mergeCell ref="X30:X31"/>
    <mergeCell ref="L15:Q16"/>
    <mergeCell ref="Q18:Q20"/>
    <mergeCell ref="Q21:Q23"/>
    <mergeCell ref="H24:H25"/>
    <mergeCell ref="Y16:Y17"/>
    <mergeCell ref="Y50:Y52"/>
    <mergeCell ref="D8:F8"/>
    <mergeCell ref="G8:AA8"/>
    <mergeCell ref="V35:V37"/>
    <mergeCell ref="W35:W37"/>
    <mergeCell ref="X35:X37"/>
    <mergeCell ref="Y35:Y37"/>
    <mergeCell ref="Z35:AA37"/>
    <mergeCell ref="V38:V40"/>
    <mergeCell ref="M35:M37"/>
    <mergeCell ref="X28:X29"/>
    <mergeCell ref="D18:D20"/>
    <mergeCell ref="P26:P27"/>
    <mergeCell ref="G24:G25"/>
    <mergeCell ref="G26:G27"/>
    <mergeCell ref="G28:G29"/>
    <mergeCell ref="H28:H29"/>
    <mergeCell ref="H26:H27"/>
    <mergeCell ref="M28:M29"/>
    <mergeCell ref="F18:F20"/>
    <mergeCell ref="D11:AA11"/>
    <mergeCell ref="T16:V16"/>
    <mergeCell ref="W16:X16"/>
    <mergeCell ref="O12:V13"/>
    <mergeCell ref="D10:AA10"/>
    <mergeCell ref="Z50:AA52"/>
    <mergeCell ref="I51:I52"/>
    <mergeCell ref="J51:J52"/>
    <mergeCell ref="K51:K52"/>
    <mergeCell ref="N51:N52"/>
    <mergeCell ref="O51:O52"/>
    <mergeCell ref="P53:P55"/>
    <mergeCell ref="Q53:Q55"/>
    <mergeCell ref="R53:R55"/>
    <mergeCell ref="S53:S55"/>
    <mergeCell ref="T53:T55"/>
    <mergeCell ref="U53:U55"/>
    <mergeCell ref="V53:V55"/>
    <mergeCell ref="W53:W55"/>
    <mergeCell ref="X53:X55"/>
    <mergeCell ref="Y53:Y55"/>
    <mergeCell ref="Z53:AA55"/>
    <mergeCell ref="I54:I55"/>
    <mergeCell ref="J54:J55"/>
    <mergeCell ref="K54:K55"/>
    <mergeCell ref="N54:N55"/>
    <mergeCell ref="O54:O55"/>
    <mergeCell ref="P50:P52"/>
    <mergeCell ref="X56:X58"/>
    <mergeCell ref="Y56:Y58"/>
    <mergeCell ref="Z56:AA58"/>
    <mergeCell ref="I57:I58"/>
    <mergeCell ref="J57:J58"/>
    <mergeCell ref="K57:K58"/>
    <mergeCell ref="N57:N58"/>
    <mergeCell ref="O57:O58"/>
    <mergeCell ref="P56:P58"/>
    <mergeCell ref="Q56:Q58"/>
    <mergeCell ref="D59:D61"/>
    <mergeCell ref="F59:F61"/>
    <mergeCell ref="G59:G61"/>
    <mergeCell ref="H59:H61"/>
    <mergeCell ref="M59:M61"/>
    <mergeCell ref="E18:E64"/>
    <mergeCell ref="P59:P61"/>
    <mergeCell ref="W59:W61"/>
    <mergeCell ref="D56:D58"/>
    <mergeCell ref="G62:G64"/>
    <mergeCell ref="M62:M64"/>
    <mergeCell ref="P62:P64"/>
    <mergeCell ref="V56:V58"/>
    <mergeCell ref="W56:W58"/>
    <mergeCell ref="R56:R58"/>
    <mergeCell ref="S56:S58"/>
    <mergeCell ref="T56:T58"/>
    <mergeCell ref="U56:U58"/>
    <mergeCell ref="R59:R61"/>
    <mergeCell ref="S59:S61"/>
    <mergeCell ref="T59:T61"/>
    <mergeCell ref="U59:U61"/>
    <mergeCell ref="V59:V61"/>
    <mergeCell ref="W18:W20"/>
    <mergeCell ref="Z62:AA64"/>
    <mergeCell ref="I63:I64"/>
    <mergeCell ref="J63:J64"/>
    <mergeCell ref="K63:K64"/>
    <mergeCell ref="N63:N64"/>
    <mergeCell ref="O63:O64"/>
    <mergeCell ref="Q62:Q64"/>
    <mergeCell ref="R62:R64"/>
    <mergeCell ref="F62:F64"/>
    <mergeCell ref="H62:H64"/>
    <mergeCell ref="W62:W64"/>
    <mergeCell ref="X62:X64"/>
    <mergeCell ref="Y62:Y64"/>
    <mergeCell ref="U62:U64"/>
    <mergeCell ref="V62:V64"/>
    <mergeCell ref="S62:S64"/>
    <mergeCell ref="T62:T64"/>
    <mergeCell ref="X59:X61"/>
    <mergeCell ref="Y59:Y61"/>
    <mergeCell ref="Z59:AA61"/>
    <mergeCell ref="I60:I61"/>
    <mergeCell ref="J60:J61"/>
    <mergeCell ref="K60:K61"/>
    <mergeCell ref="N60:N61"/>
    <mergeCell ref="O60:O61"/>
    <mergeCell ref="Q59:Q61"/>
  </mergeCells>
  <phoneticPr fontId="5" type="noConversion"/>
  <conditionalFormatting sqref="K30 K32">
    <cfRule type="containsText" dxfId="582" priority="613" stopIfTrue="1" operator="containsText" text="riesgo Extrema">
      <formula>NOT(ISERROR(SEARCH("riesgo Extrema",K30)))</formula>
    </cfRule>
    <cfRule type="containsText" dxfId="581" priority="623" stopIfTrue="1" operator="containsText" text="riesgo Alta">
      <formula>NOT(ISERROR(SEARCH("riesgo Alta",K30)))</formula>
    </cfRule>
    <cfRule type="containsText" dxfId="580" priority="633" stopIfTrue="1" operator="containsText" text="riesgo Moderada">
      <formula>NOT(ISERROR(SEARCH("riesgo Moderada",K30)))</formula>
    </cfRule>
    <cfRule type="containsText" dxfId="579" priority="643" stopIfTrue="1" operator="containsText" text="riesgo Baja">
      <formula>NOT(ISERROR(SEARCH("riesgo Baja",K30)))</formula>
    </cfRule>
  </conditionalFormatting>
  <conditionalFormatting sqref="K19:K20 K29">
    <cfRule type="containsText" dxfId="578" priority="350" stopIfTrue="1" operator="containsText" text="Riesgo Alto">
      <formula>NOT(ISERROR(SEARCH("Riesgo Alto",K19)))</formula>
    </cfRule>
    <cfRule type="containsText" dxfId="577" priority="351" stopIfTrue="1" operator="containsText" text="Riesgo Moderado">
      <formula>NOT(ISERROR(SEARCH("Riesgo Moderado",K19)))</formula>
    </cfRule>
    <cfRule type="containsText" dxfId="576" priority="352" stopIfTrue="1" operator="containsText" text="Riesgo Bajo">
      <formula>NOT(ISERROR(SEARCH("Riesgo Bajo",K19)))</formula>
    </cfRule>
    <cfRule type="containsText" dxfId="575" priority="353" stopIfTrue="1" operator="containsText" text="Riesgo Alto">
      <formula>NOT(ISERROR(SEARCH("Riesgo Alto",K19)))</formula>
    </cfRule>
    <cfRule type="containsText" dxfId="574" priority="354" stopIfTrue="1" operator="containsText" text="Riesgo Extremo">
      <formula>NOT(ISERROR(SEARCH("Riesgo Extremo",K19)))</formula>
    </cfRule>
  </conditionalFormatting>
  <conditionalFormatting sqref="K19:K20 K29">
    <cfRule type="containsText" dxfId="573" priority="349" stopIfTrue="1" operator="containsText" text="Riesgo Extremo">
      <formula>NOT(ISERROR(SEARCH("Riesgo Extremo",K19)))</formula>
    </cfRule>
  </conditionalFormatting>
  <conditionalFormatting sqref="K22:K23">
    <cfRule type="containsText" dxfId="572" priority="344" stopIfTrue="1" operator="containsText" text="Riesgo Alto">
      <formula>NOT(ISERROR(SEARCH("Riesgo Alto",K22)))</formula>
    </cfRule>
    <cfRule type="containsText" dxfId="571" priority="345" stopIfTrue="1" operator="containsText" text="Riesgo Moderado">
      <formula>NOT(ISERROR(SEARCH("Riesgo Moderado",K22)))</formula>
    </cfRule>
    <cfRule type="containsText" dxfId="570" priority="346" stopIfTrue="1" operator="containsText" text="Riesgo Bajo">
      <formula>NOT(ISERROR(SEARCH("Riesgo Bajo",K22)))</formula>
    </cfRule>
    <cfRule type="containsText" dxfId="569" priority="347" stopIfTrue="1" operator="containsText" text="Riesgo Alto">
      <formula>NOT(ISERROR(SEARCH("Riesgo Alto",K22)))</formula>
    </cfRule>
    <cfRule type="containsText" dxfId="568" priority="348" stopIfTrue="1" operator="containsText" text="Riesgo Extremo">
      <formula>NOT(ISERROR(SEARCH("Riesgo Extremo",K22)))</formula>
    </cfRule>
  </conditionalFormatting>
  <conditionalFormatting sqref="K22:K23">
    <cfRule type="containsText" dxfId="567" priority="343" stopIfTrue="1" operator="containsText" text="Riesgo Extremo">
      <formula>NOT(ISERROR(SEARCH("Riesgo Extremo",K22)))</formula>
    </cfRule>
  </conditionalFormatting>
  <conditionalFormatting sqref="K25">
    <cfRule type="containsText" dxfId="566" priority="338" stopIfTrue="1" operator="containsText" text="Riesgo Alto">
      <formula>NOT(ISERROR(SEARCH("Riesgo Alto",K25)))</formula>
    </cfRule>
    <cfRule type="containsText" dxfId="565" priority="339" stopIfTrue="1" operator="containsText" text="Riesgo Moderado">
      <formula>NOT(ISERROR(SEARCH("Riesgo Moderado",K25)))</formula>
    </cfRule>
    <cfRule type="containsText" dxfId="564" priority="340" stopIfTrue="1" operator="containsText" text="Riesgo Bajo">
      <formula>NOT(ISERROR(SEARCH("Riesgo Bajo",K25)))</formula>
    </cfRule>
    <cfRule type="containsText" dxfId="563" priority="341" stopIfTrue="1" operator="containsText" text="Riesgo Alto">
      <formula>NOT(ISERROR(SEARCH("Riesgo Alto",K25)))</formula>
    </cfRule>
    <cfRule type="containsText" dxfId="562" priority="342" stopIfTrue="1" operator="containsText" text="Riesgo Extremo">
      <formula>NOT(ISERROR(SEARCH("Riesgo Extremo",K25)))</formula>
    </cfRule>
  </conditionalFormatting>
  <conditionalFormatting sqref="K25">
    <cfRule type="containsText" dxfId="561" priority="337" stopIfTrue="1" operator="containsText" text="Riesgo Extremo">
      <formula>NOT(ISERROR(SEARCH("Riesgo Extremo",K25)))</formula>
    </cfRule>
  </conditionalFormatting>
  <conditionalFormatting sqref="K27">
    <cfRule type="containsText" dxfId="560" priority="332" stopIfTrue="1" operator="containsText" text="Riesgo Alto">
      <formula>NOT(ISERROR(SEARCH("Riesgo Alto",K27)))</formula>
    </cfRule>
    <cfRule type="containsText" dxfId="559" priority="333" stopIfTrue="1" operator="containsText" text="Riesgo Moderado">
      <formula>NOT(ISERROR(SEARCH("Riesgo Moderado",K27)))</formula>
    </cfRule>
    <cfRule type="containsText" dxfId="558" priority="334" stopIfTrue="1" operator="containsText" text="Riesgo Bajo">
      <formula>NOT(ISERROR(SEARCH("Riesgo Bajo",K27)))</formula>
    </cfRule>
    <cfRule type="containsText" dxfId="557" priority="335" stopIfTrue="1" operator="containsText" text="Riesgo Alto">
      <formula>NOT(ISERROR(SEARCH("Riesgo Alto",K27)))</formula>
    </cfRule>
    <cfRule type="containsText" dxfId="556" priority="336" stopIfTrue="1" operator="containsText" text="Riesgo Extremo">
      <formula>NOT(ISERROR(SEARCH("Riesgo Extremo",K27)))</formula>
    </cfRule>
  </conditionalFormatting>
  <conditionalFormatting sqref="K27">
    <cfRule type="containsText" dxfId="555" priority="331" stopIfTrue="1" operator="containsText" text="Riesgo Extremo">
      <formula>NOT(ISERROR(SEARCH("Riesgo Extremo",K27)))</formula>
    </cfRule>
  </conditionalFormatting>
  <conditionalFormatting sqref="K31">
    <cfRule type="containsText" dxfId="554" priority="320" stopIfTrue="1" operator="containsText" text="Riesgo Alto">
      <formula>NOT(ISERROR(SEARCH("Riesgo Alto",K31)))</formula>
    </cfRule>
    <cfRule type="containsText" dxfId="553" priority="321" stopIfTrue="1" operator="containsText" text="Riesgo Moderado">
      <formula>NOT(ISERROR(SEARCH("Riesgo Moderado",K31)))</formula>
    </cfRule>
    <cfRule type="containsText" dxfId="552" priority="322" stopIfTrue="1" operator="containsText" text="Riesgo Bajo">
      <formula>NOT(ISERROR(SEARCH("Riesgo Bajo",K31)))</formula>
    </cfRule>
    <cfRule type="containsText" dxfId="551" priority="323" stopIfTrue="1" operator="containsText" text="Riesgo Alto">
      <formula>NOT(ISERROR(SEARCH("Riesgo Alto",K31)))</formula>
    </cfRule>
    <cfRule type="containsText" dxfId="550" priority="324" stopIfTrue="1" operator="containsText" text="Riesgo Extremo">
      <formula>NOT(ISERROR(SEARCH("Riesgo Extremo",K31)))</formula>
    </cfRule>
  </conditionalFormatting>
  <conditionalFormatting sqref="K31">
    <cfRule type="containsText" dxfId="549" priority="319" stopIfTrue="1" operator="containsText" text="Riesgo Extremo">
      <formula>NOT(ISERROR(SEARCH("Riesgo Extremo",K31)))</formula>
    </cfRule>
  </conditionalFormatting>
  <conditionalFormatting sqref="K33:K34">
    <cfRule type="containsText" dxfId="548" priority="314" stopIfTrue="1" operator="containsText" text="Riesgo Alto">
      <formula>NOT(ISERROR(SEARCH("Riesgo Alto",K33)))</formula>
    </cfRule>
    <cfRule type="containsText" dxfId="547" priority="315" stopIfTrue="1" operator="containsText" text="Riesgo Moderado">
      <formula>NOT(ISERROR(SEARCH("Riesgo Moderado",K33)))</formula>
    </cfRule>
    <cfRule type="containsText" dxfId="546" priority="316" stopIfTrue="1" operator="containsText" text="Riesgo Bajo">
      <formula>NOT(ISERROR(SEARCH("Riesgo Bajo",K33)))</formula>
    </cfRule>
    <cfRule type="containsText" dxfId="545" priority="317" stopIfTrue="1" operator="containsText" text="Riesgo Alto">
      <formula>NOT(ISERROR(SEARCH("Riesgo Alto",K33)))</formula>
    </cfRule>
    <cfRule type="containsText" dxfId="544" priority="318" stopIfTrue="1" operator="containsText" text="Riesgo Extremo">
      <formula>NOT(ISERROR(SEARCH("Riesgo Extremo",K33)))</formula>
    </cfRule>
  </conditionalFormatting>
  <conditionalFormatting sqref="K33:K34">
    <cfRule type="containsText" dxfId="543" priority="313" stopIfTrue="1" operator="containsText" text="Riesgo Extremo">
      <formula>NOT(ISERROR(SEARCH("Riesgo Extremo",K33)))</formula>
    </cfRule>
  </conditionalFormatting>
  <conditionalFormatting sqref="K45:K46">
    <cfRule type="containsText" dxfId="542" priority="278" stopIfTrue="1" operator="containsText" text="Riesgo Alto">
      <formula>NOT(ISERROR(SEARCH("Riesgo Alto",K45)))</formula>
    </cfRule>
    <cfRule type="containsText" dxfId="541" priority="279" stopIfTrue="1" operator="containsText" text="Riesgo Moderado">
      <formula>NOT(ISERROR(SEARCH("Riesgo Moderado",K45)))</formula>
    </cfRule>
    <cfRule type="containsText" dxfId="540" priority="280" stopIfTrue="1" operator="containsText" text="Riesgo Bajo">
      <formula>NOT(ISERROR(SEARCH("Riesgo Bajo",K45)))</formula>
    </cfRule>
    <cfRule type="containsText" dxfId="539" priority="281" stopIfTrue="1" operator="containsText" text="Riesgo Alto">
      <formula>NOT(ISERROR(SEARCH("Riesgo Alto",K45)))</formula>
    </cfRule>
    <cfRule type="containsText" dxfId="538" priority="282" stopIfTrue="1" operator="containsText" text="Riesgo Extremo">
      <formula>NOT(ISERROR(SEARCH("Riesgo Extremo",K45)))</formula>
    </cfRule>
  </conditionalFormatting>
  <conditionalFormatting sqref="K45:K46">
    <cfRule type="containsText" dxfId="537" priority="277" stopIfTrue="1" operator="containsText" text="Riesgo Extremo">
      <formula>NOT(ISERROR(SEARCH("Riesgo Extremo",K45)))</formula>
    </cfRule>
  </conditionalFormatting>
  <conditionalFormatting sqref="Q18 Q21 Q24 Q26 Q28 Q30 Q32 Q35 Q38 Q41 Q44 Q47">
    <cfRule type="containsText" dxfId="536" priority="212" stopIfTrue="1" operator="containsText" text="Riesgo Alto">
      <formula>NOT(ISERROR(SEARCH("Riesgo Alto",Q18)))</formula>
    </cfRule>
    <cfRule type="containsText" dxfId="535" priority="213" stopIfTrue="1" operator="containsText" text="Riesgo Moderado">
      <formula>NOT(ISERROR(SEARCH("Riesgo Moderado",Q18)))</formula>
    </cfRule>
    <cfRule type="containsText" dxfId="534" priority="214" stopIfTrue="1" operator="containsText" text="Riesgo Bajo">
      <formula>NOT(ISERROR(SEARCH("Riesgo Bajo",Q18)))</formula>
    </cfRule>
    <cfRule type="containsText" dxfId="533" priority="215" stopIfTrue="1" operator="containsText" text="Riesgo Alto">
      <formula>NOT(ISERROR(SEARCH("Riesgo Alto",Q18)))</formula>
    </cfRule>
    <cfRule type="containsText" dxfId="532" priority="216" stopIfTrue="1" operator="containsText" text="Riesgo Extremo">
      <formula>NOT(ISERROR(SEARCH("Riesgo Extremo",Q18)))</formula>
    </cfRule>
  </conditionalFormatting>
  <conditionalFormatting sqref="Q18 Q21 Q24 Q26 Q28 Q30 Q32 Q35 Q38 Q41 Q44 Q47">
    <cfRule type="containsText" dxfId="531" priority="211" stopIfTrue="1" operator="containsText" text="Riesgo Extremo">
      <formula>NOT(ISERROR(SEARCH("Riesgo Extremo",Q18)))</formula>
    </cfRule>
  </conditionalFormatting>
  <conditionalFormatting sqref="K39:K40">
    <cfRule type="containsText" dxfId="530" priority="152" stopIfTrue="1" operator="containsText" text="Riesgo Alto">
      <formula>NOT(ISERROR(SEARCH("Riesgo Alto",K39)))</formula>
    </cfRule>
    <cfRule type="containsText" dxfId="529" priority="153" stopIfTrue="1" operator="containsText" text="Riesgo Moderado">
      <formula>NOT(ISERROR(SEARCH("Riesgo Moderado",K39)))</formula>
    </cfRule>
    <cfRule type="containsText" dxfId="528" priority="154" stopIfTrue="1" operator="containsText" text="Riesgo Bajo">
      <formula>NOT(ISERROR(SEARCH("Riesgo Bajo",K39)))</formula>
    </cfRule>
    <cfRule type="containsText" dxfId="527" priority="155" stopIfTrue="1" operator="containsText" text="Riesgo Alto">
      <formula>NOT(ISERROR(SEARCH("Riesgo Alto",K39)))</formula>
    </cfRule>
    <cfRule type="containsText" dxfId="526" priority="156" stopIfTrue="1" operator="containsText" text="Riesgo Extremo">
      <formula>NOT(ISERROR(SEARCH("Riesgo Extremo",K39)))</formula>
    </cfRule>
  </conditionalFormatting>
  <conditionalFormatting sqref="K39:K40">
    <cfRule type="containsText" dxfId="525" priority="151" stopIfTrue="1" operator="containsText" text="Riesgo Extremo">
      <formula>NOT(ISERROR(SEARCH("Riesgo Extremo",K39)))</formula>
    </cfRule>
  </conditionalFormatting>
  <conditionalFormatting sqref="K42:K43">
    <cfRule type="containsText" dxfId="524" priority="146" stopIfTrue="1" operator="containsText" text="Riesgo Alto">
      <formula>NOT(ISERROR(SEARCH("Riesgo Alto",K42)))</formula>
    </cfRule>
    <cfRule type="containsText" dxfId="523" priority="147" stopIfTrue="1" operator="containsText" text="Riesgo Moderado">
      <formula>NOT(ISERROR(SEARCH("Riesgo Moderado",K42)))</formula>
    </cfRule>
    <cfRule type="containsText" dxfId="522" priority="148" stopIfTrue="1" operator="containsText" text="Riesgo Bajo">
      <formula>NOT(ISERROR(SEARCH("Riesgo Bajo",K42)))</formula>
    </cfRule>
    <cfRule type="containsText" dxfId="521" priority="149" stopIfTrue="1" operator="containsText" text="Riesgo Alto">
      <formula>NOT(ISERROR(SEARCH("Riesgo Alto",K42)))</formula>
    </cfRule>
    <cfRule type="containsText" dxfId="520" priority="150" stopIfTrue="1" operator="containsText" text="Riesgo Extremo">
      <formula>NOT(ISERROR(SEARCH("Riesgo Extremo",K42)))</formula>
    </cfRule>
  </conditionalFormatting>
  <conditionalFormatting sqref="K42:K43">
    <cfRule type="containsText" dxfId="519" priority="145" stopIfTrue="1" operator="containsText" text="Riesgo Extremo">
      <formula>NOT(ISERROR(SEARCH("Riesgo Extremo",K42)))</formula>
    </cfRule>
  </conditionalFormatting>
  <conditionalFormatting sqref="K35">
    <cfRule type="containsText" dxfId="518" priority="99" stopIfTrue="1" operator="containsText" text="riesgo Extrema">
      <formula>NOT(ISERROR(SEARCH("riesgo Extrema",K35)))</formula>
    </cfRule>
    <cfRule type="containsText" dxfId="517" priority="100" stopIfTrue="1" operator="containsText" text="riesgo Alta">
      <formula>NOT(ISERROR(SEARCH("riesgo Alta",K35)))</formula>
    </cfRule>
    <cfRule type="containsText" dxfId="516" priority="101" stopIfTrue="1" operator="containsText" text="riesgo Moderada">
      <formula>NOT(ISERROR(SEARCH("riesgo Moderada",K35)))</formula>
    </cfRule>
    <cfRule type="containsText" dxfId="515" priority="102" stopIfTrue="1" operator="containsText" text="riesgo Baja">
      <formula>NOT(ISERROR(SEARCH("riesgo Baja",K35)))</formula>
    </cfRule>
  </conditionalFormatting>
  <conditionalFormatting sqref="K36:K37">
    <cfRule type="containsText" dxfId="514" priority="94" stopIfTrue="1" operator="containsText" text="Riesgo Alto">
      <formula>NOT(ISERROR(SEARCH("Riesgo Alto",K36)))</formula>
    </cfRule>
    <cfRule type="containsText" dxfId="513" priority="95" stopIfTrue="1" operator="containsText" text="Riesgo Moderado">
      <formula>NOT(ISERROR(SEARCH("Riesgo Moderado",K36)))</formula>
    </cfRule>
    <cfRule type="containsText" dxfId="512" priority="96" stopIfTrue="1" operator="containsText" text="Riesgo Bajo">
      <formula>NOT(ISERROR(SEARCH("Riesgo Bajo",K36)))</formula>
    </cfRule>
    <cfRule type="containsText" dxfId="511" priority="97" stopIfTrue="1" operator="containsText" text="Riesgo Alto">
      <formula>NOT(ISERROR(SEARCH("Riesgo Alto",K36)))</formula>
    </cfRule>
    <cfRule type="containsText" dxfId="510" priority="98" stopIfTrue="1" operator="containsText" text="Riesgo Extremo">
      <formula>NOT(ISERROR(SEARCH("Riesgo Extremo",K36)))</formula>
    </cfRule>
  </conditionalFormatting>
  <conditionalFormatting sqref="K36:K37">
    <cfRule type="containsText" dxfId="509" priority="93" stopIfTrue="1" operator="containsText" text="Riesgo Extremo">
      <formula>NOT(ISERROR(SEARCH("Riesgo Extremo",K36)))</formula>
    </cfRule>
  </conditionalFormatting>
  <conditionalFormatting sqref="K48:K49">
    <cfRule type="containsText" dxfId="508" priority="88" stopIfTrue="1" operator="containsText" text="Riesgo Alto">
      <formula>NOT(ISERROR(SEARCH("Riesgo Alto",K48)))</formula>
    </cfRule>
    <cfRule type="containsText" dxfId="507" priority="89" stopIfTrue="1" operator="containsText" text="Riesgo Moderado">
      <formula>NOT(ISERROR(SEARCH("Riesgo Moderado",K48)))</formula>
    </cfRule>
    <cfRule type="containsText" dxfId="506" priority="90" stopIfTrue="1" operator="containsText" text="Riesgo Bajo">
      <formula>NOT(ISERROR(SEARCH("Riesgo Bajo",K48)))</formula>
    </cfRule>
    <cfRule type="containsText" dxfId="505" priority="91" stopIfTrue="1" operator="containsText" text="Riesgo Alto">
      <formula>NOT(ISERROR(SEARCH("Riesgo Alto",K48)))</formula>
    </cfRule>
    <cfRule type="containsText" dxfId="504" priority="92" stopIfTrue="1" operator="containsText" text="Riesgo Extremo">
      <formula>NOT(ISERROR(SEARCH("Riesgo Extremo",K48)))</formula>
    </cfRule>
  </conditionalFormatting>
  <conditionalFormatting sqref="K48:K49">
    <cfRule type="containsText" dxfId="503" priority="87" stopIfTrue="1" operator="containsText" text="Riesgo Extremo">
      <formula>NOT(ISERROR(SEARCH("Riesgo Extremo",K48)))</formula>
    </cfRule>
  </conditionalFormatting>
  <conditionalFormatting sqref="K63:K64">
    <cfRule type="containsText" dxfId="502" priority="17" stopIfTrue="1" operator="containsText" text="Riesgo Extremo">
      <formula>NOT(ISERROR(SEARCH("Riesgo Extremo",K63)))</formula>
    </cfRule>
  </conditionalFormatting>
  <conditionalFormatting sqref="K50">
    <cfRule type="containsText" dxfId="501" priority="77" stopIfTrue="1" operator="containsText" text="riesgo Extrema">
      <formula>NOT(ISERROR(SEARCH("riesgo Extrema",K50)))</formula>
    </cfRule>
    <cfRule type="containsText" dxfId="500" priority="78" stopIfTrue="1" operator="containsText" text="riesgo Alta">
      <formula>NOT(ISERROR(SEARCH("riesgo Alta",K50)))</formula>
    </cfRule>
    <cfRule type="containsText" dxfId="499" priority="79" stopIfTrue="1" operator="containsText" text="riesgo Moderada">
      <formula>NOT(ISERROR(SEARCH("riesgo Moderada",K50)))</formula>
    </cfRule>
    <cfRule type="containsText" dxfId="498" priority="80" stopIfTrue="1" operator="containsText" text="riesgo Baja">
      <formula>NOT(ISERROR(SEARCH("riesgo Baja",K50)))</formula>
    </cfRule>
  </conditionalFormatting>
  <conditionalFormatting sqref="Q50">
    <cfRule type="containsText" dxfId="497" priority="72" stopIfTrue="1" operator="containsText" text="Riesgo Alto">
      <formula>NOT(ISERROR(SEARCH("Riesgo Alto",Q50)))</formula>
    </cfRule>
    <cfRule type="containsText" dxfId="496" priority="73" stopIfTrue="1" operator="containsText" text="Riesgo Moderado">
      <formula>NOT(ISERROR(SEARCH("Riesgo Moderado",Q50)))</formula>
    </cfRule>
    <cfRule type="containsText" dxfId="495" priority="74" stopIfTrue="1" operator="containsText" text="Riesgo Bajo">
      <formula>NOT(ISERROR(SEARCH("Riesgo Bajo",Q50)))</formula>
    </cfRule>
    <cfRule type="containsText" dxfId="494" priority="75" stopIfTrue="1" operator="containsText" text="Riesgo Alto">
      <formula>NOT(ISERROR(SEARCH("Riesgo Alto",Q50)))</formula>
    </cfRule>
    <cfRule type="containsText" dxfId="493" priority="76" stopIfTrue="1" operator="containsText" text="Riesgo Extremo">
      <formula>NOT(ISERROR(SEARCH("Riesgo Extremo",Q50)))</formula>
    </cfRule>
  </conditionalFormatting>
  <conditionalFormatting sqref="Q50">
    <cfRule type="containsText" dxfId="492" priority="71" stopIfTrue="1" operator="containsText" text="Riesgo Extremo">
      <formula>NOT(ISERROR(SEARCH("Riesgo Extremo",Q50)))</formula>
    </cfRule>
  </conditionalFormatting>
  <conditionalFormatting sqref="K51:K52">
    <cfRule type="containsText" dxfId="491" priority="66" stopIfTrue="1" operator="containsText" text="Riesgo Alto">
      <formula>NOT(ISERROR(SEARCH("Riesgo Alto",K51)))</formula>
    </cfRule>
    <cfRule type="containsText" dxfId="490" priority="67" stopIfTrue="1" operator="containsText" text="Riesgo Moderado">
      <formula>NOT(ISERROR(SEARCH("Riesgo Moderado",K51)))</formula>
    </cfRule>
    <cfRule type="containsText" dxfId="489" priority="68" stopIfTrue="1" operator="containsText" text="Riesgo Bajo">
      <formula>NOT(ISERROR(SEARCH("Riesgo Bajo",K51)))</formula>
    </cfRule>
    <cfRule type="containsText" dxfId="488" priority="69" stopIfTrue="1" operator="containsText" text="Riesgo Alto">
      <formula>NOT(ISERROR(SEARCH("Riesgo Alto",K51)))</formula>
    </cfRule>
    <cfRule type="containsText" dxfId="487" priority="70" stopIfTrue="1" operator="containsText" text="Riesgo Extremo">
      <formula>NOT(ISERROR(SEARCH("Riesgo Extremo",K51)))</formula>
    </cfRule>
  </conditionalFormatting>
  <conditionalFormatting sqref="K51:K52">
    <cfRule type="containsText" dxfId="486" priority="65" stopIfTrue="1" operator="containsText" text="Riesgo Extremo">
      <formula>NOT(ISERROR(SEARCH("Riesgo Extremo",K51)))</formula>
    </cfRule>
  </conditionalFormatting>
  <conditionalFormatting sqref="K53">
    <cfRule type="containsText" dxfId="485" priority="61" stopIfTrue="1" operator="containsText" text="riesgo Extrema">
      <formula>NOT(ISERROR(SEARCH("riesgo Extrema",K53)))</formula>
    </cfRule>
    <cfRule type="containsText" dxfId="484" priority="62" stopIfTrue="1" operator="containsText" text="riesgo Alta">
      <formula>NOT(ISERROR(SEARCH("riesgo Alta",K53)))</formula>
    </cfRule>
    <cfRule type="containsText" dxfId="483" priority="63" stopIfTrue="1" operator="containsText" text="riesgo Moderada">
      <formula>NOT(ISERROR(SEARCH("riesgo Moderada",K53)))</formula>
    </cfRule>
    <cfRule type="containsText" dxfId="482" priority="64" stopIfTrue="1" operator="containsText" text="riesgo Baja">
      <formula>NOT(ISERROR(SEARCH("riesgo Baja",K53)))</formula>
    </cfRule>
  </conditionalFormatting>
  <conditionalFormatting sqref="Q53">
    <cfRule type="containsText" dxfId="481" priority="56" stopIfTrue="1" operator="containsText" text="Riesgo Alto">
      <formula>NOT(ISERROR(SEARCH("Riesgo Alto",Q53)))</formula>
    </cfRule>
    <cfRule type="containsText" dxfId="480" priority="57" stopIfTrue="1" operator="containsText" text="Riesgo Moderado">
      <formula>NOT(ISERROR(SEARCH("Riesgo Moderado",Q53)))</formula>
    </cfRule>
    <cfRule type="containsText" dxfId="479" priority="58" stopIfTrue="1" operator="containsText" text="Riesgo Bajo">
      <formula>NOT(ISERROR(SEARCH("Riesgo Bajo",Q53)))</formula>
    </cfRule>
    <cfRule type="containsText" dxfId="478" priority="59" stopIfTrue="1" operator="containsText" text="Riesgo Alto">
      <formula>NOT(ISERROR(SEARCH("Riesgo Alto",Q53)))</formula>
    </cfRule>
    <cfRule type="containsText" dxfId="477" priority="60" stopIfTrue="1" operator="containsText" text="Riesgo Extremo">
      <formula>NOT(ISERROR(SEARCH("Riesgo Extremo",Q53)))</formula>
    </cfRule>
  </conditionalFormatting>
  <conditionalFormatting sqref="Q53">
    <cfRule type="containsText" dxfId="476" priority="55" stopIfTrue="1" operator="containsText" text="Riesgo Extremo">
      <formula>NOT(ISERROR(SEARCH("Riesgo Extremo",Q53)))</formula>
    </cfRule>
  </conditionalFormatting>
  <conditionalFormatting sqref="K54:K55">
    <cfRule type="containsText" dxfId="475" priority="50" stopIfTrue="1" operator="containsText" text="Riesgo Alto">
      <formula>NOT(ISERROR(SEARCH("Riesgo Alto",K54)))</formula>
    </cfRule>
    <cfRule type="containsText" dxfId="474" priority="51" stopIfTrue="1" operator="containsText" text="Riesgo Moderado">
      <formula>NOT(ISERROR(SEARCH("Riesgo Moderado",K54)))</formula>
    </cfRule>
    <cfRule type="containsText" dxfId="473" priority="52" stopIfTrue="1" operator="containsText" text="Riesgo Bajo">
      <formula>NOT(ISERROR(SEARCH("Riesgo Bajo",K54)))</formula>
    </cfRule>
    <cfRule type="containsText" dxfId="472" priority="53" stopIfTrue="1" operator="containsText" text="Riesgo Alto">
      <formula>NOT(ISERROR(SEARCH("Riesgo Alto",K54)))</formula>
    </cfRule>
    <cfRule type="containsText" dxfId="471" priority="54" stopIfTrue="1" operator="containsText" text="Riesgo Extremo">
      <formula>NOT(ISERROR(SEARCH("Riesgo Extremo",K54)))</formula>
    </cfRule>
  </conditionalFormatting>
  <conditionalFormatting sqref="K54:K55">
    <cfRule type="containsText" dxfId="470" priority="49" stopIfTrue="1" operator="containsText" text="Riesgo Extremo">
      <formula>NOT(ISERROR(SEARCH("Riesgo Extremo",K54)))</formula>
    </cfRule>
  </conditionalFormatting>
  <conditionalFormatting sqref="K56">
    <cfRule type="containsText" dxfId="469" priority="45" stopIfTrue="1" operator="containsText" text="riesgo Extrema">
      <formula>NOT(ISERROR(SEARCH("riesgo Extrema",K56)))</formula>
    </cfRule>
    <cfRule type="containsText" dxfId="468" priority="46" stopIfTrue="1" operator="containsText" text="riesgo Alta">
      <formula>NOT(ISERROR(SEARCH("riesgo Alta",K56)))</formula>
    </cfRule>
    <cfRule type="containsText" dxfId="467" priority="47" stopIfTrue="1" operator="containsText" text="riesgo Moderada">
      <formula>NOT(ISERROR(SEARCH("riesgo Moderada",K56)))</formula>
    </cfRule>
    <cfRule type="containsText" dxfId="466" priority="48" stopIfTrue="1" operator="containsText" text="riesgo Baja">
      <formula>NOT(ISERROR(SEARCH("riesgo Baja",K56)))</formula>
    </cfRule>
  </conditionalFormatting>
  <conditionalFormatting sqref="Q56">
    <cfRule type="containsText" dxfId="465" priority="40" stopIfTrue="1" operator="containsText" text="Riesgo Alto">
      <formula>NOT(ISERROR(SEARCH("Riesgo Alto",Q56)))</formula>
    </cfRule>
    <cfRule type="containsText" dxfId="464" priority="41" stopIfTrue="1" operator="containsText" text="Riesgo Moderado">
      <formula>NOT(ISERROR(SEARCH("Riesgo Moderado",Q56)))</formula>
    </cfRule>
    <cfRule type="containsText" dxfId="463" priority="42" stopIfTrue="1" operator="containsText" text="Riesgo Bajo">
      <formula>NOT(ISERROR(SEARCH("Riesgo Bajo",Q56)))</formula>
    </cfRule>
    <cfRule type="containsText" dxfId="462" priority="43" stopIfTrue="1" operator="containsText" text="Riesgo Alto">
      <formula>NOT(ISERROR(SEARCH("Riesgo Alto",Q56)))</formula>
    </cfRule>
    <cfRule type="containsText" dxfId="461" priority="44" stopIfTrue="1" operator="containsText" text="Riesgo Extremo">
      <formula>NOT(ISERROR(SEARCH("Riesgo Extremo",Q56)))</formula>
    </cfRule>
  </conditionalFormatting>
  <conditionalFormatting sqref="Q56">
    <cfRule type="containsText" dxfId="460" priority="39" stopIfTrue="1" operator="containsText" text="Riesgo Extremo">
      <formula>NOT(ISERROR(SEARCH("Riesgo Extremo",Q56)))</formula>
    </cfRule>
  </conditionalFormatting>
  <conditionalFormatting sqref="K57:K58">
    <cfRule type="containsText" dxfId="459" priority="34" stopIfTrue="1" operator="containsText" text="Riesgo Alto">
      <formula>NOT(ISERROR(SEARCH("Riesgo Alto",K57)))</formula>
    </cfRule>
    <cfRule type="containsText" dxfId="458" priority="35" stopIfTrue="1" operator="containsText" text="Riesgo Moderado">
      <formula>NOT(ISERROR(SEARCH("Riesgo Moderado",K57)))</formula>
    </cfRule>
    <cfRule type="containsText" dxfId="457" priority="36" stopIfTrue="1" operator="containsText" text="Riesgo Bajo">
      <formula>NOT(ISERROR(SEARCH("Riesgo Bajo",K57)))</formula>
    </cfRule>
    <cfRule type="containsText" dxfId="456" priority="37" stopIfTrue="1" operator="containsText" text="Riesgo Alto">
      <formula>NOT(ISERROR(SEARCH("Riesgo Alto",K57)))</formula>
    </cfRule>
    <cfRule type="containsText" dxfId="455" priority="38" stopIfTrue="1" operator="containsText" text="Riesgo Extremo">
      <formula>NOT(ISERROR(SEARCH("Riesgo Extremo",K57)))</formula>
    </cfRule>
  </conditionalFormatting>
  <conditionalFormatting sqref="K57:K58">
    <cfRule type="containsText" dxfId="454" priority="33" stopIfTrue="1" operator="containsText" text="Riesgo Extremo">
      <formula>NOT(ISERROR(SEARCH("Riesgo Extremo",K57)))</formula>
    </cfRule>
  </conditionalFormatting>
  <conditionalFormatting sqref="K62">
    <cfRule type="containsText" dxfId="453" priority="29" stopIfTrue="1" operator="containsText" text="riesgo Extrema">
      <formula>NOT(ISERROR(SEARCH("riesgo Extrema",K62)))</formula>
    </cfRule>
    <cfRule type="containsText" dxfId="452" priority="30" stopIfTrue="1" operator="containsText" text="riesgo Alta">
      <formula>NOT(ISERROR(SEARCH("riesgo Alta",K62)))</formula>
    </cfRule>
    <cfRule type="containsText" dxfId="451" priority="31" stopIfTrue="1" operator="containsText" text="riesgo Moderada">
      <formula>NOT(ISERROR(SEARCH("riesgo Moderada",K62)))</formula>
    </cfRule>
    <cfRule type="containsText" dxfId="450" priority="32" stopIfTrue="1" operator="containsText" text="riesgo Baja">
      <formula>NOT(ISERROR(SEARCH("riesgo Baja",K62)))</formula>
    </cfRule>
  </conditionalFormatting>
  <conditionalFormatting sqref="Q62">
    <cfRule type="containsText" dxfId="449" priority="24" stopIfTrue="1" operator="containsText" text="Riesgo Alto">
      <formula>NOT(ISERROR(SEARCH("Riesgo Alto",Q62)))</formula>
    </cfRule>
    <cfRule type="containsText" dxfId="448" priority="25" stopIfTrue="1" operator="containsText" text="Riesgo Moderado">
      <formula>NOT(ISERROR(SEARCH("Riesgo Moderado",Q62)))</formula>
    </cfRule>
    <cfRule type="containsText" dxfId="447" priority="26" stopIfTrue="1" operator="containsText" text="Riesgo Bajo">
      <formula>NOT(ISERROR(SEARCH("Riesgo Bajo",Q62)))</formula>
    </cfRule>
    <cfRule type="containsText" dxfId="446" priority="27" stopIfTrue="1" operator="containsText" text="Riesgo Alto">
      <formula>NOT(ISERROR(SEARCH("Riesgo Alto",Q62)))</formula>
    </cfRule>
    <cfRule type="containsText" dxfId="445" priority="28" stopIfTrue="1" operator="containsText" text="Riesgo Extremo">
      <formula>NOT(ISERROR(SEARCH("Riesgo Extremo",Q62)))</formula>
    </cfRule>
  </conditionalFormatting>
  <conditionalFormatting sqref="Q62">
    <cfRule type="containsText" dxfId="444" priority="23" stopIfTrue="1" operator="containsText" text="Riesgo Extremo">
      <formula>NOT(ISERROR(SEARCH("Riesgo Extremo",Q62)))</formula>
    </cfRule>
  </conditionalFormatting>
  <conditionalFormatting sqref="K63:K64">
    <cfRule type="containsText" dxfId="443" priority="18" stopIfTrue="1" operator="containsText" text="Riesgo Alto">
      <formula>NOT(ISERROR(SEARCH("Riesgo Alto",K63)))</formula>
    </cfRule>
    <cfRule type="containsText" dxfId="442" priority="19" stopIfTrue="1" operator="containsText" text="Riesgo Moderado">
      <formula>NOT(ISERROR(SEARCH("Riesgo Moderado",K63)))</formula>
    </cfRule>
    <cfRule type="containsText" dxfId="441" priority="20" stopIfTrue="1" operator="containsText" text="Riesgo Bajo">
      <formula>NOT(ISERROR(SEARCH("Riesgo Bajo",K63)))</formula>
    </cfRule>
    <cfRule type="containsText" dxfId="440" priority="21" stopIfTrue="1" operator="containsText" text="Riesgo Alto">
      <formula>NOT(ISERROR(SEARCH("Riesgo Alto",K63)))</formula>
    </cfRule>
    <cfRule type="containsText" dxfId="439" priority="22" stopIfTrue="1" operator="containsText" text="Riesgo Extremo">
      <formula>NOT(ISERROR(SEARCH("Riesgo Extremo",K63)))</formula>
    </cfRule>
  </conditionalFormatting>
  <conditionalFormatting sqref="K59">
    <cfRule type="containsText" dxfId="438" priority="13" stopIfTrue="1" operator="containsText" text="riesgo Extrema">
      <formula>NOT(ISERROR(SEARCH("riesgo Extrema",K59)))</formula>
    </cfRule>
    <cfRule type="containsText" dxfId="437" priority="14" stopIfTrue="1" operator="containsText" text="riesgo Alta">
      <formula>NOT(ISERROR(SEARCH("riesgo Alta",K59)))</formula>
    </cfRule>
    <cfRule type="containsText" dxfId="436" priority="15" stopIfTrue="1" operator="containsText" text="riesgo Moderada">
      <formula>NOT(ISERROR(SEARCH("riesgo Moderada",K59)))</formula>
    </cfRule>
    <cfRule type="containsText" dxfId="435" priority="16" stopIfTrue="1" operator="containsText" text="riesgo Baja">
      <formula>NOT(ISERROR(SEARCH("riesgo Baja",K59)))</formula>
    </cfRule>
  </conditionalFormatting>
  <conditionalFormatting sqref="K60:K61">
    <cfRule type="containsText" dxfId="434" priority="8" stopIfTrue="1" operator="containsText" text="Riesgo Alto">
      <formula>NOT(ISERROR(SEARCH("Riesgo Alto",K60)))</formula>
    </cfRule>
    <cfRule type="containsText" dxfId="433" priority="9" stopIfTrue="1" operator="containsText" text="Riesgo Moderado">
      <formula>NOT(ISERROR(SEARCH("Riesgo Moderado",K60)))</formula>
    </cfRule>
    <cfRule type="containsText" dxfId="432" priority="10" stopIfTrue="1" operator="containsText" text="Riesgo Bajo">
      <formula>NOT(ISERROR(SEARCH("Riesgo Bajo",K60)))</formula>
    </cfRule>
    <cfRule type="containsText" dxfId="431" priority="11" stopIfTrue="1" operator="containsText" text="Riesgo Alto">
      <formula>NOT(ISERROR(SEARCH("Riesgo Alto",K60)))</formula>
    </cfRule>
    <cfRule type="containsText" dxfId="430" priority="12" stopIfTrue="1" operator="containsText" text="Riesgo Extremo">
      <formula>NOT(ISERROR(SEARCH("Riesgo Extremo",K60)))</formula>
    </cfRule>
  </conditionalFormatting>
  <conditionalFormatting sqref="K60:K61">
    <cfRule type="containsText" dxfId="429" priority="7" stopIfTrue="1" operator="containsText" text="Riesgo Extremo">
      <formula>NOT(ISERROR(SEARCH("Riesgo Extremo",K60)))</formula>
    </cfRule>
  </conditionalFormatting>
  <conditionalFormatting sqref="Q59">
    <cfRule type="containsText" dxfId="428" priority="2" stopIfTrue="1" operator="containsText" text="Riesgo Alto">
      <formula>NOT(ISERROR(SEARCH("Riesgo Alto",Q59)))</formula>
    </cfRule>
    <cfRule type="containsText" dxfId="427" priority="3" stopIfTrue="1" operator="containsText" text="Riesgo Moderado">
      <formula>NOT(ISERROR(SEARCH("Riesgo Moderado",Q59)))</formula>
    </cfRule>
    <cfRule type="containsText" dxfId="426" priority="4" stopIfTrue="1" operator="containsText" text="Riesgo Bajo">
      <formula>NOT(ISERROR(SEARCH("Riesgo Bajo",Q59)))</formula>
    </cfRule>
    <cfRule type="containsText" dxfId="425" priority="5" stopIfTrue="1" operator="containsText" text="Riesgo Alto">
      <formula>NOT(ISERROR(SEARCH("Riesgo Alto",Q59)))</formula>
    </cfRule>
    <cfRule type="containsText" dxfId="424" priority="6" stopIfTrue="1" operator="containsText" text="Riesgo Extremo">
      <formula>NOT(ISERROR(SEARCH("Riesgo Extremo",Q59)))</formula>
    </cfRule>
  </conditionalFormatting>
  <conditionalFormatting sqref="Q59">
    <cfRule type="containsText" dxfId="423" priority="1" stopIfTrue="1" operator="containsText" text="Riesgo Extremo">
      <formula>NOT(ISERROR(SEARCH("Riesgo Extremo",Q59)))</formula>
    </cfRule>
  </conditionalFormatting>
  <dataValidations count="1">
    <dataValidation type="list" allowBlank="1" showInputMessage="1" showErrorMessage="1" errorTitle="Error" error="Esta opción no está permitida" sqref="R18:R64">
      <formula1>OPCIONESDEMANEJO</formula1>
    </dataValidation>
  </dataValidations>
  <printOptions horizontalCentered="1"/>
  <pageMargins left="0.19685039370078741" right="0.19685039370078741" top="0.39370078740157483" bottom="0.39370078740157483" header="0" footer="0"/>
  <pageSetup paperSize="60" scale="25" fitToHeight="4" orientation="landscape" r:id="rId1"/>
  <headerFooter alignWithMargins="0"/>
  <rowBreaks count="1" manualBreakCount="1">
    <brk id="29"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Z17"/>
  <sheetViews>
    <sheetView topLeftCell="J13" workbookViewId="0">
      <selection activeCell="L16" sqref="L16:R16"/>
    </sheetView>
  </sheetViews>
  <sheetFormatPr baseColWidth="10" defaultRowHeight="12.75" x14ac:dyDescent="0.2"/>
  <cols>
    <col min="18" max="18" width="61.140625" customWidth="1"/>
  </cols>
  <sheetData>
    <row r="1" spans="2:26" ht="13.5" thickBot="1" x14ac:dyDescent="0.25">
      <c r="I1" s="64"/>
    </row>
    <row r="2" spans="2:26" x14ac:dyDescent="0.2">
      <c r="B2" s="809" t="s">
        <v>424</v>
      </c>
      <c r="C2" s="809" t="s">
        <v>13</v>
      </c>
      <c r="D2" s="809" t="s">
        <v>425</v>
      </c>
      <c r="E2" s="809"/>
      <c r="F2" s="809"/>
      <c r="G2" s="809"/>
      <c r="H2" s="809"/>
      <c r="I2" s="809"/>
      <c r="J2" s="809" t="s">
        <v>424</v>
      </c>
      <c r="K2" s="1112" t="s">
        <v>13</v>
      </c>
      <c r="L2" s="809" t="s">
        <v>426</v>
      </c>
      <c r="M2" s="809"/>
      <c r="N2" s="809"/>
      <c r="O2" s="809"/>
      <c r="P2" s="809"/>
      <c r="Q2" s="809"/>
      <c r="R2" s="809"/>
    </row>
    <row r="3" spans="2:26" ht="26.25" thickBot="1" x14ac:dyDescent="0.25">
      <c r="B3" s="809"/>
      <c r="C3" s="809"/>
      <c r="D3" s="393" t="s">
        <v>427</v>
      </c>
      <c r="E3" s="393" t="s">
        <v>428</v>
      </c>
      <c r="F3" s="393" t="s">
        <v>429</v>
      </c>
      <c r="G3" s="393" t="s">
        <v>427</v>
      </c>
      <c r="H3" s="393" t="s">
        <v>428</v>
      </c>
      <c r="I3" s="393" t="s">
        <v>430</v>
      </c>
      <c r="J3" s="809"/>
      <c r="K3" s="1113"/>
      <c r="L3" s="394" t="s">
        <v>427</v>
      </c>
      <c r="M3" s="394" t="s">
        <v>428</v>
      </c>
      <c r="N3" s="394" t="s">
        <v>429</v>
      </c>
      <c r="O3" s="395" t="s">
        <v>427</v>
      </c>
      <c r="P3" s="395" t="s">
        <v>428</v>
      </c>
      <c r="Q3" s="394" t="s">
        <v>430</v>
      </c>
      <c r="R3" s="395" t="s">
        <v>431</v>
      </c>
    </row>
    <row r="4" spans="2:26" ht="127.5" x14ac:dyDescent="0.2">
      <c r="B4" s="393">
        <v>1</v>
      </c>
      <c r="C4" s="396" t="s">
        <v>387</v>
      </c>
      <c r="D4" s="392">
        <v>3</v>
      </c>
      <c r="E4" s="392">
        <v>7</v>
      </c>
      <c r="F4" s="392" t="s">
        <v>229</v>
      </c>
      <c r="G4" s="397">
        <v>1</v>
      </c>
      <c r="H4" s="397">
        <v>1</v>
      </c>
      <c r="I4" s="392" t="s">
        <v>220</v>
      </c>
      <c r="J4" s="398">
        <v>1</v>
      </c>
      <c r="K4" s="396" t="s">
        <v>387</v>
      </c>
      <c r="L4" s="392">
        <v>3</v>
      </c>
      <c r="M4" s="392">
        <v>7</v>
      </c>
      <c r="N4" s="392" t="s">
        <v>229</v>
      </c>
      <c r="O4" s="397">
        <v>1</v>
      </c>
      <c r="P4" s="397">
        <v>1</v>
      </c>
      <c r="Q4" s="392" t="s">
        <v>220</v>
      </c>
      <c r="R4" s="399"/>
    </row>
    <row r="5" spans="2:26" ht="63.75" x14ac:dyDescent="0.2">
      <c r="B5" s="393">
        <v>2</v>
      </c>
      <c r="C5" s="400" t="s">
        <v>374</v>
      </c>
      <c r="D5" s="392">
        <v>3</v>
      </c>
      <c r="E5" s="392">
        <v>7</v>
      </c>
      <c r="F5" s="392" t="s">
        <v>229</v>
      </c>
      <c r="G5" s="397">
        <v>1</v>
      </c>
      <c r="H5" s="397">
        <v>1</v>
      </c>
      <c r="I5" s="392" t="s">
        <v>220</v>
      </c>
      <c r="J5" s="393">
        <v>2</v>
      </c>
      <c r="K5" s="400" t="s">
        <v>374</v>
      </c>
      <c r="L5" s="392">
        <v>3</v>
      </c>
      <c r="M5" s="392">
        <v>7</v>
      </c>
      <c r="N5" s="392" t="s">
        <v>229</v>
      </c>
      <c r="O5" s="397">
        <v>1</v>
      </c>
      <c r="P5" s="397">
        <v>1</v>
      </c>
      <c r="Q5" s="392" t="s">
        <v>220</v>
      </c>
      <c r="R5" s="21"/>
    </row>
    <row r="6" spans="2:26" ht="153" x14ac:dyDescent="0.2">
      <c r="B6" s="393">
        <v>3</v>
      </c>
      <c r="C6" s="396" t="s">
        <v>413</v>
      </c>
      <c r="D6" s="392">
        <v>4</v>
      </c>
      <c r="E6" s="392">
        <v>7</v>
      </c>
      <c r="F6" s="392" t="s">
        <v>232</v>
      </c>
      <c r="G6" s="397">
        <v>1</v>
      </c>
      <c r="H6" s="397">
        <v>2</v>
      </c>
      <c r="I6" s="392" t="s">
        <v>222</v>
      </c>
      <c r="J6" s="393">
        <v>3</v>
      </c>
      <c r="K6" s="396" t="s">
        <v>413</v>
      </c>
      <c r="L6" s="392">
        <v>4</v>
      </c>
      <c r="M6" s="392">
        <v>7</v>
      </c>
      <c r="N6" s="392" t="s">
        <v>232</v>
      </c>
      <c r="O6" s="397">
        <v>1</v>
      </c>
      <c r="P6" s="397">
        <v>2</v>
      </c>
      <c r="Q6" s="392" t="s">
        <v>222</v>
      </c>
      <c r="R6" s="21"/>
    </row>
    <row r="7" spans="2:26" ht="127.5" x14ac:dyDescent="0.2">
      <c r="B7" s="393">
        <v>4</v>
      </c>
      <c r="C7" s="396" t="s">
        <v>376</v>
      </c>
      <c r="D7" s="392">
        <v>3</v>
      </c>
      <c r="E7" s="392">
        <v>7</v>
      </c>
      <c r="F7" s="392" t="s">
        <v>229</v>
      </c>
      <c r="G7" s="397">
        <v>1</v>
      </c>
      <c r="H7" s="397">
        <v>1</v>
      </c>
      <c r="I7" s="392" t="s">
        <v>220</v>
      </c>
      <c r="J7" s="393">
        <v>4</v>
      </c>
      <c r="K7" s="396" t="s">
        <v>376</v>
      </c>
      <c r="L7" s="392">
        <v>3</v>
      </c>
      <c r="M7" s="392">
        <v>7</v>
      </c>
      <c r="N7" s="392" t="s">
        <v>229</v>
      </c>
      <c r="O7" s="397">
        <v>1</v>
      </c>
      <c r="P7" s="397">
        <v>1</v>
      </c>
      <c r="Q7" s="392" t="s">
        <v>220</v>
      </c>
      <c r="R7" s="399"/>
    </row>
    <row r="8" spans="2:26" ht="114.75" x14ac:dyDescent="0.2">
      <c r="B8" s="393">
        <v>5</v>
      </c>
      <c r="C8" s="396" t="s">
        <v>379</v>
      </c>
      <c r="D8" s="392">
        <v>3</v>
      </c>
      <c r="E8" s="392">
        <v>11</v>
      </c>
      <c r="F8" s="392" t="s">
        <v>241</v>
      </c>
      <c r="G8" s="397">
        <v>6</v>
      </c>
      <c r="H8" s="397">
        <v>1</v>
      </c>
      <c r="I8" s="392" t="s">
        <v>224</v>
      </c>
      <c r="J8" s="393">
        <v>5</v>
      </c>
      <c r="K8" s="396" t="s">
        <v>379</v>
      </c>
      <c r="L8" s="392">
        <v>3</v>
      </c>
      <c r="M8" s="392">
        <v>11</v>
      </c>
      <c r="N8" s="392" t="s">
        <v>241</v>
      </c>
      <c r="O8" s="397">
        <v>6</v>
      </c>
      <c r="P8" s="397">
        <v>1</v>
      </c>
      <c r="Q8" s="392" t="s">
        <v>224</v>
      </c>
      <c r="R8" s="21"/>
    </row>
    <row r="9" spans="2:26" ht="63.75" x14ac:dyDescent="0.2">
      <c r="B9" s="393">
        <v>6</v>
      </c>
      <c r="C9" s="396" t="s">
        <v>382</v>
      </c>
      <c r="D9" s="392">
        <v>2</v>
      </c>
      <c r="E9" s="392">
        <v>6</v>
      </c>
      <c r="F9" s="392" t="s">
        <v>249</v>
      </c>
      <c r="G9" s="397">
        <v>6</v>
      </c>
      <c r="H9" s="397">
        <v>1</v>
      </c>
      <c r="I9" s="392" t="s">
        <v>224</v>
      </c>
      <c r="J9" s="393">
        <v>6</v>
      </c>
      <c r="K9" s="396" t="s">
        <v>382</v>
      </c>
      <c r="L9" s="392">
        <v>2</v>
      </c>
      <c r="M9" s="392">
        <v>6</v>
      </c>
      <c r="N9" s="392" t="s">
        <v>249</v>
      </c>
      <c r="O9" s="397">
        <v>6</v>
      </c>
      <c r="P9" s="397">
        <v>1</v>
      </c>
      <c r="Q9" s="392" t="s">
        <v>224</v>
      </c>
      <c r="R9" s="399"/>
    </row>
    <row r="10" spans="2:26" ht="89.25" x14ac:dyDescent="0.2">
      <c r="B10" s="393">
        <v>7</v>
      </c>
      <c r="C10" s="396" t="s">
        <v>396</v>
      </c>
      <c r="D10" s="392">
        <v>3</v>
      </c>
      <c r="E10" s="392">
        <v>7</v>
      </c>
      <c r="F10" s="392" t="s">
        <v>229</v>
      </c>
      <c r="G10" s="397">
        <v>1</v>
      </c>
      <c r="H10" s="397">
        <v>1</v>
      </c>
      <c r="I10" s="392" t="s">
        <v>220</v>
      </c>
      <c r="J10" s="393">
        <v>7</v>
      </c>
      <c r="K10" s="396" t="s">
        <v>396</v>
      </c>
      <c r="L10" s="392">
        <v>3</v>
      </c>
      <c r="M10" s="392">
        <v>7</v>
      </c>
      <c r="N10" s="392" t="s">
        <v>229</v>
      </c>
      <c r="O10" s="397">
        <v>1</v>
      </c>
      <c r="P10" s="397">
        <v>1</v>
      </c>
      <c r="Q10" s="392" t="s">
        <v>220</v>
      </c>
      <c r="R10" s="21"/>
    </row>
    <row r="11" spans="2:26" ht="76.5" x14ac:dyDescent="0.2">
      <c r="B11" s="393">
        <v>8</v>
      </c>
      <c r="C11" s="396" t="s">
        <v>383</v>
      </c>
      <c r="D11" s="392">
        <v>4</v>
      </c>
      <c r="E11" s="392">
        <v>7</v>
      </c>
      <c r="F11" s="392" t="s">
        <v>232</v>
      </c>
      <c r="G11" s="397">
        <v>7</v>
      </c>
      <c r="H11" s="397">
        <v>2</v>
      </c>
      <c r="I11" s="392" t="s">
        <v>237</v>
      </c>
      <c r="J11" s="393">
        <v>8</v>
      </c>
      <c r="K11" s="396" t="s">
        <v>383</v>
      </c>
      <c r="L11" s="392">
        <v>4</v>
      </c>
      <c r="M11" s="392">
        <v>7</v>
      </c>
      <c r="N11" s="392" t="s">
        <v>232</v>
      </c>
      <c r="O11" s="397">
        <v>7</v>
      </c>
      <c r="P11" s="397">
        <v>2</v>
      </c>
      <c r="Q11" s="392" t="s">
        <v>237</v>
      </c>
      <c r="R11" s="21"/>
    </row>
    <row r="12" spans="2:26" ht="209.25" customHeight="1" x14ac:dyDescent="0.2">
      <c r="B12" s="393">
        <v>9</v>
      </c>
      <c r="C12" s="396" t="s">
        <v>399</v>
      </c>
      <c r="D12" s="392">
        <v>4</v>
      </c>
      <c r="E12" s="392">
        <v>13</v>
      </c>
      <c r="F12" s="392" t="s">
        <v>245</v>
      </c>
      <c r="G12" s="397">
        <v>13</v>
      </c>
      <c r="H12" s="397">
        <v>2</v>
      </c>
      <c r="I12" s="392" t="s">
        <v>240</v>
      </c>
      <c r="J12" s="393">
        <v>9</v>
      </c>
      <c r="K12" s="396" t="s">
        <v>399</v>
      </c>
      <c r="L12" s="392">
        <v>2</v>
      </c>
      <c r="M12" s="392">
        <v>6</v>
      </c>
      <c r="N12" s="392" t="s">
        <v>249</v>
      </c>
      <c r="O12" s="392">
        <v>6</v>
      </c>
      <c r="P12" s="392">
        <v>1</v>
      </c>
      <c r="Q12" s="392" t="s">
        <v>224</v>
      </c>
      <c r="R12" s="402" t="s">
        <v>432</v>
      </c>
      <c r="S12" s="403"/>
      <c r="T12" s="403"/>
      <c r="U12" s="403"/>
      <c r="V12" s="403"/>
      <c r="W12" s="403"/>
      <c r="X12" s="403"/>
      <c r="Y12" s="404"/>
    </row>
    <row r="13" spans="2:26" ht="194.25" customHeight="1" x14ac:dyDescent="0.2">
      <c r="B13" s="393">
        <v>10</v>
      </c>
      <c r="C13" s="396" t="s">
        <v>402</v>
      </c>
      <c r="D13" s="392">
        <v>2</v>
      </c>
      <c r="E13" s="392">
        <v>13</v>
      </c>
      <c r="F13" s="392" t="s">
        <v>240</v>
      </c>
      <c r="G13" s="397">
        <v>13</v>
      </c>
      <c r="H13" s="397">
        <v>1</v>
      </c>
      <c r="I13" s="392" t="s">
        <v>228</v>
      </c>
      <c r="J13" s="393">
        <v>10</v>
      </c>
      <c r="K13" s="396" t="s">
        <v>402</v>
      </c>
      <c r="L13" s="392">
        <v>2</v>
      </c>
      <c r="M13" s="392">
        <v>6</v>
      </c>
      <c r="N13" s="392" t="s">
        <v>249</v>
      </c>
      <c r="O13" s="392">
        <v>6</v>
      </c>
      <c r="P13" s="392">
        <v>1</v>
      </c>
      <c r="Q13" s="392" t="s">
        <v>224</v>
      </c>
      <c r="R13" s="402" t="s">
        <v>432</v>
      </c>
      <c r="S13" s="388"/>
      <c r="T13" s="388"/>
      <c r="U13" s="388"/>
      <c r="V13" s="388"/>
      <c r="W13" s="388"/>
      <c r="X13" s="388"/>
      <c r="Y13" s="387"/>
    </row>
    <row r="14" spans="2:26" ht="151.5" customHeight="1" x14ac:dyDescent="0.2">
      <c r="B14" s="393">
        <v>11</v>
      </c>
      <c r="C14" s="396" t="s">
        <v>404</v>
      </c>
      <c r="D14" s="392">
        <v>4</v>
      </c>
      <c r="E14" s="392">
        <v>13</v>
      </c>
      <c r="F14" s="392" t="s">
        <v>245</v>
      </c>
      <c r="G14" s="397">
        <v>13</v>
      </c>
      <c r="H14" s="397">
        <v>2</v>
      </c>
      <c r="I14" s="392" t="s">
        <v>240</v>
      </c>
      <c r="J14" s="393">
        <v>11</v>
      </c>
      <c r="K14" s="396" t="s">
        <v>404</v>
      </c>
      <c r="L14" s="392">
        <v>2</v>
      </c>
      <c r="M14" s="392">
        <v>6</v>
      </c>
      <c r="N14" s="392" t="s">
        <v>249</v>
      </c>
      <c r="O14" s="392">
        <v>6</v>
      </c>
      <c r="P14" s="392">
        <v>1</v>
      </c>
      <c r="Q14" s="392" t="s">
        <v>224</v>
      </c>
      <c r="R14" s="386" t="s">
        <v>433</v>
      </c>
      <c r="S14" s="388"/>
      <c r="T14" s="388"/>
      <c r="U14" s="388"/>
      <c r="V14" s="388"/>
      <c r="W14" s="388"/>
      <c r="X14" s="388"/>
      <c r="Y14" s="387"/>
    </row>
    <row r="15" spans="2:26" ht="158.25" customHeight="1" x14ac:dyDescent="0.2">
      <c r="B15" s="393">
        <v>12</v>
      </c>
      <c r="C15" s="396" t="s">
        <v>407</v>
      </c>
      <c r="D15" s="392">
        <v>5</v>
      </c>
      <c r="E15" s="392">
        <v>11</v>
      </c>
      <c r="F15" s="392" t="s">
        <v>246</v>
      </c>
      <c r="G15" s="397">
        <v>11</v>
      </c>
      <c r="H15" s="397">
        <v>3</v>
      </c>
      <c r="I15" s="392" t="s">
        <v>241</v>
      </c>
      <c r="J15" s="393">
        <v>12</v>
      </c>
      <c r="K15" s="396" t="s">
        <v>407</v>
      </c>
      <c r="L15" s="392">
        <v>2</v>
      </c>
      <c r="M15" s="392">
        <v>6</v>
      </c>
      <c r="N15" s="392" t="s">
        <v>249</v>
      </c>
      <c r="O15" s="392">
        <v>6</v>
      </c>
      <c r="P15" s="392">
        <v>1</v>
      </c>
      <c r="Q15" s="392" t="s">
        <v>224</v>
      </c>
      <c r="R15" s="389" t="s">
        <v>434</v>
      </c>
      <c r="S15" s="390"/>
      <c r="T15" s="390"/>
      <c r="U15" s="390"/>
      <c r="V15" s="390"/>
      <c r="W15" s="390"/>
      <c r="X15" s="390"/>
      <c r="Y15" s="391"/>
    </row>
    <row r="16" spans="2:26" ht="278.25" customHeight="1" x14ac:dyDescent="0.2">
      <c r="B16" s="393">
        <v>13</v>
      </c>
      <c r="C16" s="396" t="s">
        <v>408</v>
      </c>
      <c r="D16" s="392">
        <v>3</v>
      </c>
      <c r="E16" s="392">
        <v>11</v>
      </c>
      <c r="F16" s="392" t="s">
        <v>241</v>
      </c>
      <c r="G16" s="397">
        <v>6</v>
      </c>
      <c r="H16" s="397">
        <v>3</v>
      </c>
      <c r="I16" s="392" t="s">
        <v>238</v>
      </c>
      <c r="J16" s="393">
        <v>13</v>
      </c>
      <c r="K16" s="396" t="s">
        <v>408</v>
      </c>
      <c r="L16" s="1111" t="s">
        <v>435</v>
      </c>
      <c r="M16" s="1111"/>
      <c r="N16" s="1111"/>
      <c r="O16" s="1111"/>
      <c r="P16" s="1111"/>
      <c r="Q16" s="1111"/>
      <c r="R16" s="1111"/>
      <c r="S16" s="555"/>
      <c r="T16" s="556"/>
      <c r="U16" s="556"/>
      <c r="V16" s="556"/>
      <c r="W16" s="556"/>
      <c r="X16" s="556"/>
      <c r="Y16" s="556"/>
      <c r="Z16" s="557"/>
    </row>
    <row r="17" spans="2:4" x14ac:dyDescent="0.2">
      <c r="B17" s="1"/>
      <c r="C17" s="401"/>
      <c r="D17" s="1"/>
    </row>
  </sheetData>
  <mergeCells count="8">
    <mergeCell ref="S16:Z16"/>
    <mergeCell ref="L16:R16"/>
    <mergeCell ref="B2:B3"/>
    <mergeCell ref="C2:C3"/>
    <mergeCell ref="D2:I2"/>
    <mergeCell ref="J2:J3"/>
    <mergeCell ref="K2:K3"/>
    <mergeCell ref="L2:R2"/>
  </mergeCells>
  <conditionalFormatting sqref="I4:I11">
    <cfRule type="containsText" dxfId="422" priority="169" stopIfTrue="1" operator="containsText" text="Riesgo Extremo">
      <formula>NOT(ISERROR(SEARCH("Riesgo Extremo",I4)))</formula>
    </cfRule>
  </conditionalFormatting>
  <conditionalFormatting sqref="F4">
    <cfRule type="containsText" dxfId="421" priority="218" stopIfTrue="1" operator="containsText" text="Riesgo Alto">
      <formula>NOT(ISERROR(SEARCH("Riesgo Alto",F4)))</formula>
    </cfRule>
    <cfRule type="containsText" dxfId="420" priority="219" stopIfTrue="1" operator="containsText" text="Riesgo Moderado">
      <formula>NOT(ISERROR(SEARCH("Riesgo Moderado",F4)))</formula>
    </cfRule>
    <cfRule type="containsText" dxfId="419" priority="220" stopIfTrue="1" operator="containsText" text="Riesgo Bajo">
      <formula>NOT(ISERROR(SEARCH("Riesgo Bajo",F4)))</formula>
    </cfRule>
    <cfRule type="containsText" dxfId="418" priority="221" stopIfTrue="1" operator="containsText" text="Riesgo Alto">
      <formula>NOT(ISERROR(SEARCH("Riesgo Alto",F4)))</formula>
    </cfRule>
    <cfRule type="containsText" dxfId="417" priority="222" stopIfTrue="1" operator="containsText" text="Riesgo Extremo">
      <formula>NOT(ISERROR(SEARCH("Riesgo Extremo",F4)))</formula>
    </cfRule>
  </conditionalFormatting>
  <conditionalFormatting sqref="F4">
    <cfRule type="containsText" dxfId="416" priority="217" stopIfTrue="1" operator="containsText" text="Riesgo Extremo">
      <formula>NOT(ISERROR(SEARCH("Riesgo Extremo",F4)))</formula>
    </cfRule>
  </conditionalFormatting>
  <conditionalFormatting sqref="F5">
    <cfRule type="containsText" dxfId="415" priority="212" stopIfTrue="1" operator="containsText" text="Riesgo Alto">
      <formula>NOT(ISERROR(SEARCH("Riesgo Alto",F5)))</formula>
    </cfRule>
    <cfRule type="containsText" dxfId="414" priority="213" stopIfTrue="1" operator="containsText" text="Riesgo Moderado">
      <formula>NOT(ISERROR(SEARCH("Riesgo Moderado",F5)))</formula>
    </cfRule>
    <cfRule type="containsText" dxfId="413" priority="214" stopIfTrue="1" operator="containsText" text="Riesgo Bajo">
      <formula>NOT(ISERROR(SEARCH("Riesgo Bajo",F5)))</formula>
    </cfRule>
    <cfRule type="containsText" dxfId="412" priority="215" stopIfTrue="1" operator="containsText" text="Riesgo Alto">
      <formula>NOT(ISERROR(SEARCH("Riesgo Alto",F5)))</formula>
    </cfRule>
    <cfRule type="containsText" dxfId="411" priority="216" stopIfTrue="1" operator="containsText" text="Riesgo Extremo">
      <formula>NOT(ISERROR(SEARCH("Riesgo Extremo",F5)))</formula>
    </cfRule>
  </conditionalFormatting>
  <conditionalFormatting sqref="F5">
    <cfRule type="containsText" dxfId="410" priority="211" stopIfTrue="1" operator="containsText" text="Riesgo Extremo">
      <formula>NOT(ISERROR(SEARCH("Riesgo Extremo",F5)))</formula>
    </cfRule>
  </conditionalFormatting>
  <conditionalFormatting sqref="F6">
    <cfRule type="containsText" dxfId="409" priority="206" stopIfTrue="1" operator="containsText" text="Riesgo Alto">
      <formula>NOT(ISERROR(SEARCH("Riesgo Alto",F6)))</formula>
    </cfRule>
    <cfRule type="containsText" dxfId="408" priority="207" stopIfTrue="1" operator="containsText" text="Riesgo Moderado">
      <formula>NOT(ISERROR(SEARCH("Riesgo Moderado",F6)))</formula>
    </cfRule>
    <cfRule type="containsText" dxfId="407" priority="208" stopIfTrue="1" operator="containsText" text="Riesgo Bajo">
      <formula>NOT(ISERROR(SEARCH("Riesgo Bajo",F6)))</formula>
    </cfRule>
    <cfRule type="containsText" dxfId="406" priority="209" stopIfTrue="1" operator="containsText" text="Riesgo Alto">
      <formula>NOT(ISERROR(SEARCH("Riesgo Alto",F6)))</formula>
    </cfRule>
    <cfRule type="containsText" dxfId="405" priority="210" stopIfTrue="1" operator="containsText" text="Riesgo Extremo">
      <formula>NOT(ISERROR(SEARCH("Riesgo Extremo",F6)))</formula>
    </cfRule>
  </conditionalFormatting>
  <conditionalFormatting sqref="F6">
    <cfRule type="containsText" dxfId="404" priority="205" stopIfTrue="1" operator="containsText" text="Riesgo Extremo">
      <formula>NOT(ISERROR(SEARCH("Riesgo Extremo",F6)))</formula>
    </cfRule>
  </conditionalFormatting>
  <conditionalFormatting sqref="F7">
    <cfRule type="containsText" dxfId="403" priority="200" stopIfTrue="1" operator="containsText" text="Riesgo Alto">
      <formula>NOT(ISERROR(SEARCH("Riesgo Alto",F7)))</formula>
    </cfRule>
    <cfRule type="containsText" dxfId="402" priority="201" stopIfTrue="1" operator="containsText" text="Riesgo Moderado">
      <formula>NOT(ISERROR(SEARCH("Riesgo Moderado",F7)))</formula>
    </cfRule>
    <cfRule type="containsText" dxfId="401" priority="202" stopIfTrue="1" operator="containsText" text="Riesgo Bajo">
      <formula>NOT(ISERROR(SEARCH("Riesgo Bajo",F7)))</formula>
    </cfRule>
    <cfRule type="containsText" dxfId="400" priority="203" stopIfTrue="1" operator="containsText" text="Riesgo Alto">
      <formula>NOT(ISERROR(SEARCH("Riesgo Alto",F7)))</formula>
    </cfRule>
    <cfRule type="containsText" dxfId="399" priority="204" stopIfTrue="1" operator="containsText" text="Riesgo Extremo">
      <formula>NOT(ISERROR(SEARCH("Riesgo Extremo",F7)))</formula>
    </cfRule>
  </conditionalFormatting>
  <conditionalFormatting sqref="F7">
    <cfRule type="containsText" dxfId="398" priority="199" stopIfTrue="1" operator="containsText" text="Riesgo Extremo">
      <formula>NOT(ISERROR(SEARCH("Riesgo Extremo",F7)))</formula>
    </cfRule>
  </conditionalFormatting>
  <conditionalFormatting sqref="F8">
    <cfRule type="containsText" dxfId="397" priority="194" stopIfTrue="1" operator="containsText" text="Riesgo Alto">
      <formula>NOT(ISERROR(SEARCH("Riesgo Alto",F8)))</formula>
    </cfRule>
    <cfRule type="containsText" dxfId="396" priority="195" stopIfTrue="1" operator="containsText" text="Riesgo Moderado">
      <formula>NOT(ISERROR(SEARCH("Riesgo Moderado",F8)))</formula>
    </cfRule>
    <cfRule type="containsText" dxfId="395" priority="196" stopIfTrue="1" operator="containsText" text="Riesgo Bajo">
      <formula>NOT(ISERROR(SEARCH("Riesgo Bajo",F8)))</formula>
    </cfRule>
    <cfRule type="containsText" dxfId="394" priority="197" stopIfTrue="1" operator="containsText" text="Riesgo Alto">
      <formula>NOT(ISERROR(SEARCH("Riesgo Alto",F8)))</formula>
    </cfRule>
    <cfRule type="containsText" dxfId="393" priority="198" stopIfTrue="1" operator="containsText" text="Riesgo Extremo">
      <formula>NOT(ISERROR(SEARCH("Riesgo Extremo",F8)))</formula>
    </cfRule>
  </conditionalFormatting>
  <conditionalFormatting sqref="F8">
    <cfRule type="containsText" dxfId="392" priority="193" stopIfTrue="1" operator="containsText" text="Riesgo Extremo">
      <formula>NOT(ISERROR(SEARCH("Riesgo Extremo",F8)))</formula>
    </cfRule>
  </conditionalFormatting>
  <conditionalFormatting sqref="F9">
    <cfRule type="containsText" dxfId="391" priority="188" stopIfTrue="1" operator="containsText" text="Riesgo Alto">
      <formula>NOT(ISERROR(SEARCH("Riesgo Alto",F9)))</formula>
    </cfRule>
    <cfRule type="containsText" dxfId="390" priority="189" stopIfTrue="1" operator="containsText" text="Riesgo Moderado">
      <formula>NOT(ISERROR(SEARCH("Riesgo Moderado",F9)))</formula>
    </cfRule>
    <cfRule type="containsText" dxfId="389" priority="190" stopIfTrue="1" operator="containsText" text="Riesgo Bajo">
      <formula>NOT(ISERROR(SEARCH("Riesgo Bajo",F9)))</formula>
    </cfRule>
    <cfRule type="containsText" dxfId="388" priority="191" stopIfTrue="1" operator="containsText" text="Riesgo Alto">
      <formula>NOT(ISERROR(SEARCH("Riesgo Alto",F9)))</formula>
    </cfRule>
    <cfRule type="containsText" dxfId="387" priority="192" stopIfTrue="1" operator="containsText" text="Riesgo Extremo">
      <formula>NOT(ISERROR(SEARCH("Riesgo Extremo",F9)))</formula>
    </cfRule>
  </conditionalFormatting>
  <conditionalFormatting sqref="F9">
    <cfRule type="containsText" dxfId="386" priority="187" stopIfTrue="1" operator="containsText" text="Riesgo Extremo">
      <formula>NOT(ISERROR(SEARCH("Riesgo Extremo",F9)))</formula>
    </cfRule>
  </conditionalFormatting>
  <conditionalFormatting sqref="F10">
    <cfRule type="containsText" dxfId="385" priority="182" stopIfTrue="1" operator="containsText" text="Riesgo Alto">
      <formula>NOT(ISERROR(SEARCH("Riesgo Alto",F10)))</formula>
    </cfRule>
    <cfRule type="containsText" dxfId="384" priority="183" stopIfTrue="1" operator="containsText" text="Riesgo Moderado">
      <formula>NOT(ISERROR(SEARCH("Riesgo Moderado",F10)))</formula>
    </cfRule>
    <cfRule type="containsText" dxfId="383" priority="184" stopIfTrue="1" operator="containsText" text="Riesgo Bajo">
      <formula>NOT(ISERROR(SEARCH("Riesgo Bajo",F10)))</formula>
    </cfRule>
    <cfRule type="containsText" dxfId="382" priority="185" stopIfTrue="1" operator="containsText" text="Riesgo Alto">
      <formula>NOT(ISERROR(SEARCH("Riesgo Alto",F10)))</formula>
    </cfRule>
    <cfRule type="containsText" dxfId="381" priority="186" stopIfTrue="1" operator="containsText" text="Riesgo Extremo">
      <formula>NOT(ISERROR(SEARCH("Riesgo Extremo",F10)))</formula>
    </cfRule>
  </conditionalFormatting>
  <conditionalFormatting sqref="F10">
    <cfRule type="containsText" dxfId="380" priority="181" stopIfTrue="1" operator="containsText" text="Riesgo Extremo">
      <formula>NOT(ISERROR(SEARCH("Riesgo Extremo",F10)))</formula>
    </cfRule>
  </conditionalFormatting>
  <conditionalFormatting sqref="F11">
    <cfRule type="containsText" dxfId="379" priority="176" stopIfTrue="1" operator="containsText" text="Riesgo Alto">
      <formula>NOT(ISERROR(SEARCH("Riesgo Alto",F11)))</formula>
    </cfRule>
    <cfRule type="containsText" dxfId="378" priority="177" stopIfTrue="1" operator="containsText" text="Riesgo Moderado">
      <formula>NOT(ISERROR(SEARCH("Riesgo Moderado",F11)))</formula>
    </cfRule>
    <cfRule type="containsText" dxfId="377" priority="178" stopIfTrue="1" operator="containsText" text="Riesgo Bajo">
      <formula>NOT(ISERROR(SEARCH("Riesgo Bajo",F11)))</formula>
    </cfRule>
    <cfRule type="containsText" dxfId="376" priority="179" stopIfTrue="1" operator="containsText" text="Riesgo Alto">
      <formula>NOT(ISERROR(SEARCH("Riesgo Alto",F11)))</formula>
    </cfRule>
    <cfRule type="containsText" dxfId="375" priority="180" stopIfTrue="1" operator="containsText" text="Riesgo Extremo">
      <formula>NOT(ISERROR(SEARCH("Riesgo Extremo",F11)))</formula>
    </cfRule>
  </conditionalFormatting>
  <conditionalFormatting sqref="F11">
    <cfRule type="containsText" dxfId="374" priority="175" stopIfTrue="1" operator="containsText" text="Riesgo Extremo">
      <formula>NOT(ISERROR(SEARCH("Riesgo Extremo",F11)))</formula>
    </cfRule>
  </conditionalFormatting>
  <conditionalFormatting sqref="I4:I11">
    <cfRule type="containsText" dxfId="373" priority="170" stopIfTrue="1" operator="containsText" text="Riesgo Alto">
      <formula>NOT(ISERROR(SEARCH("Riesgo Alto",I4)))</formula>
    </cfRule>
    <cfRule type="containsText" dxfId="372" priority="171" stopIfTrue="1" operator="containsText" text="Riesgo Moderado">
      <formula>NOT(ISERROR(SEARCH("Riesgo Moderado",I4)))</formula>
    </cfRule>
    <cfRule type="containsText" dxfId="371" priority="172" stopIfTrue="1" operator="containsText" text="Riesgo Bajo">
      <formula>NOT(ISERROR(SEARCH("Riesgo Bajo",I4)))</formula>
    </cfRule>
    <cfRule type="containsText" dxfId="370" priority="173" stopIfTrue="1" operator="containsText" text="Riesgo Alto">
      <formula>NOT(ISERROR(SEARCH("Riesgo Alto",I4)))</formula>
    </cfRule>
    <cfRule type="containsText" dxfId="369" priority="174" stopIfTrue="1" operator="containsText" text="Riesgo Extremo">
      <formula>NOT(ISERROR(SEARCH("Riesgo Extremo",I4)))</formula>
    </cfRule>
  </conditionalFormatting>
  <conditionalFormatting sqref="N11">
    <cfRule type="containsText" dxfId="368" priority="62" stopIfTrue="1" operator="containsText" text="Riesgo Alto">
      <formula>NOT(ISERROR(SEARCH("Riesgo Alto",N11)))</formula>
    </cfRule>
    <cfRule type="containsText" dxfId="367" priority="63" stopIfTrue="1" operator="containsText" text="Riesgo Moderado">
      <formula>NOT(ISERROR(SEARCH("Riesgo Moderado",N11)))</formula>
    </cfRule>
    <cfRule type="containsText" dxfId="366" priority="64" stopIfTrue="1" operator="containsText" text="Riesgo Bajo">
      <formula>NOT(ISERROR(SEARCH("Riesgo Bajo",N11)))</formula>
    </cfRule>
    <cfRule type="containsText" dxfId="365" priority="65" stopIfTrue="1" operator="containsText" text="Riesgo Alto">
      <formula>NOT(ISERROR(SEARCH("Riesgo Alto",N11)))</formula>
    </cfRule>
    <cfRule type="containsText" dxfId="364" priority="66" stopIfTrue="1" operator="containsText" text="Riesgo Extremo">
      <formula>NOT(ISERROR(SEARCH("Riesgo Extremo",N11)))</formula>
    </cfRule>
  </conditionalFormatting>
  <conditionalFormatting sqref="N11">
    <cfRule type="containsText" dxfId="363" priority="61" stopIfTrue="1" operator="containsText" text="Riesgo Extremo">
      <formula>NOT(ISERROR(SEARCH("Riesgo Extremo",N11)))</formula>
    </cfRule>
  </conditionalFormatting>
  <conditionalFormatting sqref="F16">
    <cfRule type="containsText" dxfId="362" priority="109" stopIfTrue="1" operator="containsText" text="Riesgo Extremo">
      <formula>NOT(ISERROR(SEARCH("Riesgo Extremo",F16)))</formula>
    </cfRule>
  </conditionalFormatting>
  <conditionalFormatting sqref="F16">
    <cfRule type="containsText" dxfId="361" priority="110" stopIfTrue="1" operator="containsText" text="Riesgo Alto">
      <formula>NOT(ISERROR(SEARCH("Riesgo Alto",F16)))</formula>
    </cfRule>
    <cfRule type="containsText" dxfId="360" priority="111" stopIfTrue="1" operator="containsText" text="Riesgo Moderado">
      <formula>NOT(ISERROR(SEARCH("Riesgo Moderado",F16)))</formula>
    </cfRule>
    <cfRule type="containsText" dxfId="359" priority="112" stopIfTrue="1" operator="containsText" text="Riesgo Bajo">
      <formula>NOT(ISERROR(SEARCH("Riesgo Bajo",F16)))</formula>
    </cfRule>
    <cfRule type="containsText" dxfId="358" priority="113" stopIfTrue="1" operator="containsText" text="Riesgo Alto">
      <formula>NOT(ISERROR(SEARCH("Riesgo Alto",F16)))</formula>
    </cfRule>
    <cfRule type="containsText" dxfId="357" priority="114" stopIfTrue="1" operator="containsText" text="Riesgo Extremo">
      <formula>NOT(ISERROR(SEARCH("Riesgo Extremo",F16)))</formula>
    </cfRule>
  </conditionalFormatting>
  <conditionalFormatting sqref="F12">
    <cfRule type="containsText" dxfId="356" priority="164" stopIfTrue="1" operator="containsText" text="Riesgo Alto">
      <formula>NOT(ISERROR(SEARCH("Riesgo Alto",F12)))</formula>
    </cfRule>
    <cfRule type="containsText" dxfId="355" priority="165" stopIfTrue="1" operator="containsText" text="Riesgo Moderado">
      <formula>NOT(ISERROR(SEARCH("Riesgo Moderado",F12)))</formula>
    </cfRule>
    <cfRule type="containsText" dxfId="354" priority="166" stopIfTrue="1" operator="containsText" text="Riesgo Bajo">
      <formula>NOT(ISERROR(SEARCH("Riesgo Bajo",F12)))</formula>
    </cfRule>
    <cfRule type="containsText" dxfId="353" priority="167" stopIfTrue="1" operator="containsText" text="Riesgo Alto">
      <formula>NOT(ISERROR(SEARCH("Riesgo Alto",F12)))</formula>
    </cfRule>
    <cfRule type="containsText" dxfId="352" priority="168" stopIfTrue="1" operator="containsText" text="Riesgo Extremo">
      <formula>NOT(ISERROR(SEARCH("Riesgo Extremo",F12)))</formula>
    </cfRule>
  </conditionalFormatting>
  <conditionalFormatting sqref="F12">
    <cfRule type="containsText" dxfId="351" priority="163" stopIfTrue="1" operator="containsText" text="Riesgo Extremo">
      <formula>NOT(ISERROR(SEARCH("Riesgo Extremo",F12)))</formula>
    </cfRule>
  </conditionalFormatting>
  <conditionalFormatting sqref="I12">
    <cfRule type="containsText" dxfId="350" priority="158" stopIfTrue="1" operator="containsText" text="Riesgo Alto">
      <formula>NOT(ISERROR(SEARCH("Riesgo Alto",I12)))</formula>
    </cfRule>
    <cfRule type="containsText" dxfId="349" priority="159" stopIfTrue="1" operator="containsText" text="Riesgo Moderado">
      <formula>NOT(ISERROR(SEARCH("Riesgo Moderado",I12)))</formula>
    </cfRule>
    <cfRule type="containsText" dxfId="348" priority="160" stopIfTrue="1" operator="containsText" text="Riesgo Bajo">
      <formula>NOT(ISERROR(SEARCH("Riesgo Bajo",I12)))</formula>
    </cfRule>
    <cfRule type="containsText" dxfId="347" priority="161" stopIfTrue="1" operator="containsText" text="Riesgo Alto">
      <formula>NOT(ISERROR(SEARCH("Riesgo Alto",I12)))</formula>
    </cfRule>
    <cfRule type="containsText" dxfId="346" priority="162" stopIfTrue="1" operator="containsText" text="Riesgo Extremo">
      <formula>NOT(ISERROR(SEARCH("Riesgo Extremo",I12)))</formula>
    </cfRule>
  </conditionalFormatting>
  <conditionalFormatting sqref="I12">
    <cfRule type="containsText" dxfId="345" priority="157" stopIfTrue="1" operator="containsText" text="Riesgo Extremo">
      <formula>NOT(ISERROR(SEARCH("Riesgo Extremo",I12)))</formula>
    </cfRule>
  </conditionalFormatting>
  <conditionalFormatting sqref="F13">
    <cfRule type="containsText" dxfId="344" priority="152" stopIfTrue="1" operator="containsText" text="Riesgo Alto">
      <formula>NOT(ISERROR(SEARCH("Riesgo Alto",F13)))</formula>
    </cfRule>
    <cfRule type="containsText" dxfId="343" priority="153" stopIfTrue="1" operator="containsText" text="Riesgo Moderado">
      <formula>NOT(ISERROR(SEARCH("Riesgo Moderado",F13)))</formula>
    </cfRule>
    <cfRule type="containsText" dxfId="342" priority="154" stopIfTrue="1" operator="containsText" text="Riesgo Bajo">
      <formula>NOT(ISERROR(SEARCH("Riesgo Bajo",F13)))</formula>
    </cfRule>
    <cfRule type="containsText" dxfId="341" priority="155" stopIfTrue="1" operator="containsText" text="Riesgo Alto">
      <formula>NOT(ISERROR(SEARCH("Riesgo Alto",F13)))</formula>
    </cfRule>
    <cfRule type="containsText" dxfId="340" priority="156" stopIfTrue="1" operator="containsText" text="Riesgo Extremo">
      <formula>NOT(ISERROR(SEARCH("Riesgo Extremo",F13)))</formula>
    </cfRule>
  </conditionalFormatting>
  <conditionalFormatting sqref="F13">
    <cfRule type="containsText" dxfId="339" priority="151" stopIfTrue="1" operator="containsText" text="Riesgo Extremo">
      <formula>NOT(ISERROR(SEARCH("Riesgo Extremo",F13)))</formula>
    </cfRule>
  </conditionalFormatting>
  <conditionalFormatting sqref="I13">
    <cfRule type="containsText" dxfId="338" priority="146" stopIfTrue="1" operator="containsText" text="Riesgo Alto">
      <formula>NOT(ISERROR(SEARCH("Riesgo Alto",I13)))</formula>
    </cfRule>
    <cfRule type="containsText" dxfId="337" priority="147" stopIfTrue="1" operator="containsText" text="Riesgo Moderado">
      <formula>NOT(ISERROR(SEARCH("Riesgo Moderado",I13)))</formula>
    </cfRule>
    <cfRule type="containsText" dxfId="336" priority="148" stopIfTrue="1" operator="containsText" text="Riesgo Bajo">
      <formula>NOT(ISERROR(SEARCH("Riesgo Bajo",I13)))</formula>
    </cfRule>
    <cfRule type="containsText" dxfId="335" priority="149" stopIfTrue="1" operator="containsText" text="Riesgo Alto">
      <formula>NOT(ISERROR(SEARCH("Riesgo Alto",I13)))</formula>
    </cfRule>
    <cfRule type="containsText" dxfId="334" priority="150" stopIfTrue="1" operator="containsText" text="Riesgo Extremo">
      <formula>NOT(ISERROR(SEARCH("Riesgo Extremo",I13)))</formula>
    </cfRule>
  </conditionalFormatting>
  <conditionalFormatting sqref="I13">
    <cfRule type="containsText" dxfId="333" priority="145" stopIfTrue="1" operator="containsText" text="Riesgo Extremo">
      <formula>NOT(ISERROR(SEARCH("Riesgo Extremo",I13)))</formula>
    </cfRule>
  </conditionalFormatting>
  <conditionalFormatting sqref="F14">
    <cfRule type="containsText" dxfId="332" priority="140" stopIfTrue="1" operator="containsText" text="Riesgo Alto">
      <formula>NOT(ISERROR(SEARCH("Riesgo Alto",F14)))</formula>
    </cfRule>
    <cfRule type="containsText" dxfId="331" priority="141" stopIfTrue="1" operator="containsText" text="Riesgo Moderado">
      <formula>NOT(ISERROR(SEARCH("Riesgo Moderado",F14)))</formula>
    </cfRule>
    <cfRule type="containsText" dxfId="330" priority="142" stopIfTrue="1" operator="containsText" text="Riesgo Bajo">
      <formula>NOT(ISERROR(SEARCH("Riesgo Bajo",F14)))</formula>
    </cfRule>
    <cfRule type="containsText" dxfId="329" priority="143" stopIfTrue="1" operator="containsText" text="Riesgo Alto">
      <formula>NOT(ISERROR(SEARCH("Riesgo Alto",F14)))</formula>
    </cfRule>
    <cfRule type="containsText" dxfId="328" priority="144" stopIfTrue="1" operator="containsText" text="Riesgo Extremo">
      <formula>NOT(ISERROR(SEARCH("Riesgo Extremo",F14)))</formula>
    </cfRule>
  </conditionalFormatting>
  <conditionalFormatting sqref="F14">
    <cfRule type="containsText" dxfId="327" priority="139" stopIfTrue="1" operator="containsText" text="Riesgo Extremo">
      <formula>NOT(ISERROR(SEARCH("Riesgo Extremo",F14)))</formula>
    </cfRule>
  </conditionalFormatting>
  <conditionalFormatting sqref="I14">
    <cfRule type="containsText" dxfId="326" priority="134" stopIfTrue="1" operator="containsText" text="Riesgo Alto">
      <formula>NOT(ISERROR(SEARCH("Riesgo Alto",I14)))</formula>
    </cfRule>
    <cfRule type="containsText" dxfId="325" priority="135" stopIfTrue="1" operator="containsText" text="Riesgo Moderado">
      <formula>NOT(ISERROR(SEARCH("Riesgo Moderado",I14)))</formula>
    </cfRule>
    <cfRule type="containsText" dxfId="324" priority="136" stopIfTrue="1" operator="containsText" text="Riesgo Bajo">
      <formula>NOT(ISERROR(SEARCH("Riesgo Bajo",I14)))</formula>
    </cfRule>
    <cfRule type="containsText" dxfId="323" priority="137" stopIfTrue="1" operator="containsText" text="Riesgo Alto">
      <formula>NOT(ISERROR(SEARCH("Riesgo Alto",I14)))</formula>
    </cfRule>
    <cfRule type="containsText" dxfId="322" priority="138" stopIfTrue="1" operator="containsText" text="Riesgo Extremo">
      <formula>NOT(ISERROR(SEARCH("Riesgo Extremo",I14)))</formula>
    </cfRule>
  </conditionalFormatting>
  <conditionalFormatting sqref="I14">
    <cfRule type="containsText" dxfId="321" priority="133" stopIfTrue="1" operator="containsText" text="Riesgo Extremo">
      <formula>NOT(ISERROR(SEARCH("Riesgo Extremo",I14)))</formula>
    </cfRule>
  </conditionalFormatting>
  <conditionalFormatting sqref="F15">
    <cfRule type="containsText" dxfId="320" priority="128" stopIfTrue="1" operator="containsText" text="Riesgo Alto">
      <formula>NOT(ISERROR(SEARCH("Riesgo Alto",F15)))</formula>
    </cfRule>
    <cfRule type="containsText" dxfId="319" priority="129" stopIfTrue="1" operator="containsText" text="Riesgo Moderado">
      <formula>NOT(ISERROR(SEARCH("Riesgo Moderado",F15)))</formula>
    </cfRule>
    <cfRule type="containsText" dxfId="318" priority="130" stopIfTrue="1" operator="containsText" text="Riesgo Bajo">
      <formula>NOT(ISERROR(SEARCH("Riesgo Bajo",F15)))</formula>
    </cfRule>
    <cfRule type="containsText" dxfId="317" priority="131" stopIfTrue="1" operator="containsText" text="Riesgo Alto">
      <formula>NOT(ISERROR(SEARCH("Riesgo Alto",F15)))</formula>
    </cfRule>
    <cfRule type="containsText" dxfId="316" priority="132" stopIfTrue="1" operator="containsText" text="Riesgo Extremo">
      <formula>NOT(ISERROR(SEARCH("Riesgo Extremo",F15)))</formula>
    </cfRule>
  </conditionalFormatting>
  <conditionalFormatting sqref="F15">
    <cfRule type="containsText" dxfId="315" priority="127" stopIfTrue="1" operator="containsText" text="Riesgo Extremo">
      <formula>NOT(ISERROR(SEARCH("Riesgo Extremo",F15)))</formula>
    </cfRule>
  </conditionalFormatting>
  <conditionalFormatting sqref="I15">
    <cfRule type="containsText" dxfId="314" priority="122" stopIfTrue="1" operator="containsText" text="Riesgo Alto">
      <formula>NOT(ISERROR(SEARCH("Riesgo Alto",I15)))</formula>
    </cfRule>
    <cfRule type="containsText" dxfId="313" priority="123" stopIfTrue="1" operator="containsText" text="Riesgo Moderado">
      <formula>NOT(ISERROR(SEARCH("Riesgo Moderado",I15)))</formula>
    </cfRule>
    <cfRule type="containsText" dxfId="312" priority="124" stopIfTrue="1" operator="containsText" text="Riesgo Bajo">
      <formula>NOT(ISERROR(SEARCH("Riesgo Bajo",I15)))</formula>
    </cfRule>
    <cfRule type="containsText" dxfId="311" priority="125" stopIfTrue="1" operator="containsText" text="Riesgo Alto">
      <formula>NOT(ISERROR(SEARCH("Riesgo Alto",I15)))</formula>
    </cfRule>
    <cfRule type="containsText" dxfId="310" priority="126" stopIfTrue="1" operator="containsText" text="Riesgo Extremo">
      <formula>NOT(ISERROR(SEARCH("Riesgo Extremo",I15)))</formula>
    </cfRule>
  </conditionalFormatting>
  <conditionalFormatting sqref="I15">
    <cfRule type="containsText" dxfId="309" priority="121" stopIfTrue="1" operator="containsText" text="Riesgo Extremo">
      <formula>NOT(ISERROR(SEARCH("Riesgo Extremo",I15)))</formula>
    </cfRule>
  </conditionalFormatting>
  <conditionalFormatting sqref="I16">
    <cfRule type="containsText" dxfId="308" priority="116" stopIfTrue="1" operator="containsText" text="Riesgo Alto">
      <formula>NOT(ISERROR(SEARCH("Riesgo Alto",I16)))</formula>
    </cfRule>
    <cfRule type="containsText" dxfId="307" priority="117" stopIfTrue="1" operator="containsText" text="Riesgo Moderado">
      <formula>NOT(ISERROR(SEARCH("Riesgo Moderado",I16)))</formula>
    </cfRule>
    <cfRule type="containsText" dxfId="306" priority="118" stopIfTrue="1" operator="containsText" text="Riesgo Bajo">
      <formula>NOT(ISERROR(SEARCH("Riesgo Bajo",I16)))</formula>
    </cfRule>
    <cfRule type="containsText" dxfId="305" priority="119" stopIfTrue="1" operator="containsText" text="Riesgo Alto">
      <formula>NOT(ISERROR(SEARCH("Riesgo Alto",I16)))</formula>
    </cfRule>
    <cfRule type="containsText" dxfId="304" priority="120" stopIfTrue="1" operator="containsText" text="Riesgo Extremo">
      <formula>NOT(ISERROR(SEARCH("Riesgo Extremo",I16)))</formula>
    </cfRule>
  </conditionalFormatting>
  <conditionalFormatting sqref="I16">
    <cfRule type="containsText" dxfId="303" priority="115" stopIfTrue="1" operator="containsText" text="Riesgo Extremo">
      <formula>NOT(ISERROR(SEARCH("Riesgo Extremo",I16)))</formula>
    </cfRule>
  </conditionalFormatting>
  <conditionalFormatting sqref="Q4:Q11">
    <cfRule type="containsText" dxfId="302" priority="55" stopIfTrue="1" operator="containsText" text="Riesgo Extremo">
      <formula>NOT(ISERROR(SEARCH("Riesgo Extremo",Q4)))</formula>
    </cfRule>
  </conditionalFormatting>
  <conditionalFormatting sqref="N4">
    <cfRule type="containsText" dxfId="301" priority="104" stopIfTrue="1" operator="containsText" text="Riesgo Alto">
      <formula>NOT(ISERROR(SEARCH("Riesgo Alto",N4)))</formula>
    </cfRule>
    <cfRule type="containsText" dxfId="300" priority="105" stopIfTrue="1" operator="containsText" text="Riesgo Moderado">
      <formula>NOT(ISERROR(SEARCH("Riesgo Moderado",N4)))</formula>
    </cfRule>
    <cfRule type="containsText" dxfId="299" priority="106" stopIfTrue="1" operator="containsText" text="Riesgo Bajo">
      <formula>NOT(ISERROR(SEARCH("Riesgo Bajo",N4)))</formula>
    </cfRule>
    <cfRule type="containsText" dxfId="298" priority="107" stopIfTrue="1" operator="containsText" text="Riesgo Alto">
      <formula>NOT(ISERROR(SEARCH("Riesgo Alto",N4)))</formula>
    </cfRule>
    <cfRule type="containsText" dxfId="297" priority="108" stopIfTrue="1" operator="containsText" text="Riesgo Extremo">
      <formula>NOT(ISERROR(SEARCH("Riesgo Extremo",N4)))</formula>
    </cfRule>
  </conditionalFormatting>
  <conditionalFormatting sqref="N4">
    <cfRule type="containsText" dxfId="296" priority="103" stopIfTrue="1" operator="containsText" text="Riesgo Extremo">
      <formula>NOT(ISERROR(SEARCH("Riesgo Extremo",N4)))</formula>
    </cfRule>
  </conditionalFormatting>
  <conditionalFormatting sqref="N5">
    <cfRule type="containsText" dxfId="295" priority="98" stopIfTrue="1" operator="containsText" text="Riesgo Alto">
      <formula>NOT(ISERROR(SEARCH("Riesgo Alto",N5)))</formula>
    </cfRule>
    <cfRule type="containsText" dxfId="294" priority="99" stopIfTrue="1" operator="containsText" text="Riesgo Moderado">
      <formula>NOT(ISERROR(SEARCH("Riesgo Moderado",N5)))</formula>
    </cfRule>
    <cfRule type="containsText" dxfId="293" priority="100" stopIfTrue="1" operator="containsText" text="Riesgo Bajo">
      <formula>NOT(ISERROR(SEARCH("Riesgo Bajo",N5)))</formula>
    </cfRule>
    <cfRule type="containsText" dxfId="292" priority="101" stopIfTrue="1" operator="containsText" text="Riesgo Alto">
      <formula>NOT(ISERROR(SEARCH("Riesgo Alto",N5)))</formula>
    </cfRule>
    <cfRule type="containsText" dxfId="291" priority="102" stopIfTrue="1" operator="containsText" text="Riesgo Extremo">
      <formula>NOT(ISERROR(SEARCH("Riesgo Extremo",N5)))</formula>
    </cfRule>
  </conditionalFormatting>
  <conditionalFormatting sqref="N5">
    <cfRule type="containsText" dxfId="290" priority="97" stopIfTrue="1" operator="containsText" text="Riesgo Extremo">
      <formula>NOT(ISERROR(SEARCH("Riesgo Extremo",N5)))</formula>
    </cfRule>
  </conditionalFormatting>
  <conditionalFormatting sqref="N6">
    <cfRule type="containsText" dxfId="289" priority="92" stopIfTrue="1" operator="containsText" text="Riesgo Alto">
      <formula>NOT(ISERROR(SEARCH("Riesgo Alto",N6)))</formula>
    </cfRule>
    <cfRule type="containsText" dxfId="288" priority="93" stopIfTrue="1" operator="containsText" text="Riesgo Moderado">
      <formula>NOT(ISERROR(SEARCH("Riesgo Moderado",N6)))</formula>
    </cfRule>
    <cfRule type="containsText" dxfId="287" priority="94" stopIfTrue="1" operator="containsText" text="Riesgo Bajo">
      <formula>NOT(ISERROR(SEARCH("Riesgo Bajo",N6)))</formula>
    </cfRule>
    <cfRule type="containsText" dxfId="286" priority="95" stopIfTrue="1" operator="containsText" text="Riesgo Alto">
      <formula>NOT(ISERROR(SEARCH("Riesgo Alto",N6)))</formula>
    </cfRule>
    <cfRule type="containsText" dxfId="285" priority="96" stopIfTrue="1" operator="containsText" text="Riesgo Extremo">
      <formula>NOT(ISERROR(SEARCH("Riesgo Extremo",N6)))</formula>
    </cfRule>
  </conditionalFormatting>
  <conditionalFormatting sqref="N6">
    <cfRule type="containsText" dxfId="284" priority="91" stopIfTrue="1" operator="containsText" text="Riesgo Extremo">
      <formula>NOT(ISERROR(SEARCH("Riesgo Extremo",N6)))</formula>
    </cfRule>
  </conditionalFormatting>
  <conditionalFormatting sqref="N7">
    <cfRule type="containsText" dxfId="283" priority="86" stopIfTrue="1" operator="containsText" text="Riesgo Alto">
      <formula>NOT(ISERROR(SEARCH("Riesgo Alto",N7)))</formula>
    </cfRule>
    <cfRule type="containsText" dxfId="282" priority="87" stopIfTrue="1" operator="containsText" text="Riesgo Moderado">
      <formula>NOT(ISERROR(SEARCH("Riesgo Moderado",N7)))</formula>
    </cfRule>
    <cfRule type="containsText" dxfId="281" priority="88" stopIfTrue="1" operator="containsText" text="Riesgo Bajo">
      <formula>NOT(ISERROR(SEARCH("Riesgo Bajo",N7)))</formula>
    </cfRule>
    <cfRule type="containsText" dxfId="280" priority="89" stopIfTrue="1" operator="containsText" text="Riesgo Alto">
      <formula>NOT(ISERROR(SEARCH("Riesgo Alto",N7)))</formula>
    </cfRule>
    <cfRule type="containsText" dxfId="279" priority="90" stopIfTrue="1" operator="containsText" text="Riesgo Extremo">
      <formula>NOT(ISERROR(SEARCH("Riesgo Extremo",N7)))</formula>
    </cfRule>
  </conditionalFormatting>
  <conditionalFormatting sqref="N7">
    <cfRule type="containsText" dxfId="278" priority="85" stopIfTrue="1" operator="containsText" text="Riesgo Extremo">
      <formula>NOT(ISERROR(SEARCH("Riesgo Extremo",N7)))</formula>
    </cfRule>
  </conditionalFormatting>
  <conditionalFormatting sqref="N8">
    <cfRule type="containsText" dxfId="277" priority="80" stopIfTrue="1" operator="containsText" text="Riesgo Alto">
      <formula>NOT(ISERROR(SEARCH("Riesgo Alto",N8)))</formula>
    </cfRule>
    <cfRule type="containsText" dxfId="276" priority="81" stopIfTrue="1" operator="containsText" text="Riesgo Moderado">
      <formula>NOT(ISERROR(SEARCH("Riesgo Moderado",N8)))</formula>
    </cfRule>
    <cfRule type="containsText" dxfId="275" priority="82" stopIfTrue="1" operator="containsText" text="Riesgo Bajo">
      <formula>NOT(ISERROR(SEARCH("Riesgo Bajo",N8)))</formula>
    </cfRule>
    <cfRule type="containsText" dxfId="274" priority="83" stopIfTrue="1" operator="containsText" text="Riesgo Alto">
      <formula>NOT(ISERROR(SEARCH("Riesgo Alto",N8)))</formula>
    </cfRule>
    <cfRule type="containsText" dxfId="273" priority="84" stopIfTrue="1" operator="containsText" text="Riesgo Extremo">
      <formula>NOT(ISERROR(SEARCH("Riesgo Extremo",N8)))</formula>
    </cfRule>
  </conditionalFormatting>
  <conditionalFormatting sqref="N8">
    <cfRule type="containsText" dxfId="272" priority="79" stopIfTrue="1" operator="containsText" text="Riesgo Extremo">
      <formula>NOT(ISERROR(SEARCH("Riesgo Extremo",N8)))</formula>
    </cfRule>
  </conditionalFormatting>
  <conditionalFormatting sqref="N9">
    <cfRule type="containsText" dxfId="271" priority="74" stopIfTrue="1" operator="containsText" text="Riesgo Alto">
      <formula>NOT(ISERROR(SEARCH("Riesgo Alto",N9)))</formula>
    </cfRule>
    <cfRule type="containsText" dxfId="270" priority="75" stopIfTrue="1" operator="containsText" text="Riesgo Moderado">
      <formula>NOT(ISERROR(SEARCH("Riesgo Moderado",N9)))</formula>
    </cfRule>
    <cfRule type="containsText" dxfId="269" priority="76" stopIfTrue="1" operator="containsText" text="Riesgo Bajo">
      <formula>NOT(ISERROR(SEARCH("Riesgo Bajo",N9)))</formula>
    </cfRule>
    <cfRule type="containsText" dxfId="268" priority="77" stopIfTrue="1" operator="containsText" text="Riesgo Alto">
      <formula>NOT(ISERROR(SEARCH("Riesgo Alto",N9)))</formula>
    </cfRule>
    <cfRule type="containsText" dxfId="267" priority="78" stopIfTrue="1" operator="containsText" text="Riesgo Extremo">
      <formula>NOT(ISERROR(SEARCH("Riesgo Extremo",N9)))</formula>
    </cfRule>
  </conditionalFormatting>
  <conditionalFormatting sqref="N9">
    <cfRule type="containsText" dxfId="266" priority="73" stopIfTrue="1" operator="containsText" text="Riesgo Extremo">
      <formula>NOT(ISERROR(SEARCH("Riesgo Extremo",N9)))</formula>
    </cfRule>
  </conditionalFormatting>
  <conditionalFormatting sqref="N10">
    <cfRule type="containsText" dxfId="265" priority="68" stopIfTrue="1" operator="containsText" text="Riesgo Alto">
      <formula>NOT(ISERROR(SEARCH("Riesgo Alto",N10)))</formula>
    </cfRule>
    <cfRule type="containsText" dxfId="264" priority="69" stopIfTrue="1" operator="containsText" text="Riesgo Moderado">
      <formula>NOT(ISERROR(SEARCH("Riesgo Moderado",N10)))</formula>
    </cfRule>
    <cfRule type="containsText" dxfId="263" priority="70" stopIfTrue="1" operator="containsText" text="Riesgo Bajo">
      <formula>NOT(ISERROR(SEARCH("Riesgo Bajo",N10)))</formula>
    </cfRule>
    <cfRule type="containsText" dxfId="262" priority="71" stopIfTrue="1" operator="containsText" text="Riesgo Alto">
      <formula>NOT(ISERROR(SEARCH("Riesgo Alto",N10)))</formula>
    </cfRule>
    <cfRule type="containsText" dxfId="261" priority="72" stopIfTrue="1" operator="containsText" text="Riesgo Extremo">
      <formula>NOT(ISERROR(SEARCH("Riesgo Extremo",N10)))</formula>
    </cfRule>
  </conditionalFormatting>
  <conditionalFormatting sqref="N10">
    <cfRule type="containsText" dxfId="260" priority="67" stopIfTrue="1" operator="containsText" text="Riesgo Extremo">
      <formula>NOT(ISERROR(SEARCH("Riesgo Extremo",N10)))</formula>
    </cfRule>
  </conditionalFormatting>
  <conditionalFormatting sqref="Q4:Q11">
    <cfRule type="containsText" dxfId="259" priority="56" stopIfTrue="1" operator="containsText" text="Riesgo Alto">
      <formula>NOT(ISERROR(SEARCH("Riesgo Alto",Q4)))</formula>
    </cfRule>
    <cfRule type="containsText" dxfId="258" priority="57" stopIfTrue="1" operator="containsText" text="Riesgo Moderado">
      <formula>NOT(ISERROR(SEARCH("Riesgo Moderado",Q4)))</formula>
    </cfRule>
    <cfRule type="containsText" dxfId="257" priority="58" stopIfTrue="1" operator="containsText" text="Riesgo Bajo">
      <formula>NOT(ISERROR(SEARCH("Riesgo Bajo",Q4)))</formula>
    </cfRule>
    <cfRule type="containsText" dxfId="256" priority="59" stopIfTrue="1" operator="containsText" text="Riesgo Alto">
      <formula>NOT(ISERROR(SEARCH("Riesgo Alto",Q4)))</formula>
    </cfRule>
    <cfRule type="containsText" dxfId="255" priority="60" stopIfTrue="1" operator="containsText" text="Riesgo Extremo">
      <formula>NOT(ISERROR(SEARCH("Riesgo Extremo",Q4)))</formula>
    </cfRule>
  </conditionalFormatting>
  <conditionalFormatting sqref="Q12">
    <cfRule type="containsText" dxfId="254" priority="37" stopIfTrue="1" operator="containsText" text="Riesgo Extremo">
      <formula>NOT(ISERROR(SEARCH("Riesgo Extremo",Q12)))</formula>
    </cfRule>
  </conditionalFormatting>
  <conditionalFormatting sqref="Q15">
    <cfRule type="containsText" dxfId="253" priority="1" stopIfTrue="1" operator="containsText" text="Riesgo Extremo">
      <formula>NOT(ISERROR(SEARCH("Riesgo Extremo",Q15)))</formula>
    </cfRule>
  </conditionalFormatting>
  <conditionalFormatting sqref="Q12">
    <cfRule type="containsText" dxfId="252" priority="38" stopIfTrue="1" operator="containsText" text="Riesgo Alto">
      <formula>NOT(ISERROR(SEARCH("Riesgo Alto",Q12)))</formula>
    </cfRule>
    <cfRule type="containsText" dxfId="251" priority="39" stopIfTrue="1" operator="containsText" text="Riesgo Moderado">
      <formula>NOT(ISERROR(SEARCH("Riesgo Moderado",Q12)))</formula>
    </cfRule>
    <cfRule type="containsText" dxfId="250" priority="40" stopIfTrue="1" operator="containsText" text="Riesgo Bajo">
      <formula>NOT(ISERROR(SEARCH("Riesgo Bajo",Q12)))</formula>
    </cfRule>
    <cfRule type="containsText" dxfId="249" priority="41" stopIfTrue="1" operator="containsText" text="Riesgo Alto">
      <formula>NOT(ISERROR(SEARCH("Riesgo Alto",Q12)))</formula>
    </cfRule>
    <cfRule type="containsText" dxfId="248" priority="42" stopIfTrue="1" operator="containsText" text="Riesgo Extremo">
      <formula>NOT(ISERROR(SEARCH("Riesgo Extremo",Q12)))</formula>
    </cfRule>
  </conditionalFormatting>
  <conditionalFormatting sqref="N12">
    <cfRule type="containsText" dxfId="247" priority="44" stopIfTrue="1" operator="containsText" text="Riesgo Alto">
      <formula>NOT(ISERROR(SEARCH("Riesgo Alto",N12)))</formula>
    </cfRule>
    <cfRule type="containsText" dxfId="246" priority="45" stopIfTrue="1" operator="containsText" text="Riesgo Moderado">
      <formula>NOT(ISERROR(SEARCH("Riesgo Moderado",N12)))</formula>
    </cfRule>
    <cfRule type="containsText" dxfId="245" priority="46" stopIfTrue="1" operator="containsText" text="Riesgo Bajo">
      <formula>NOT(ISERROR(SEARCH("Riesgo Bajo",N12)))</formula>
    </cfRule>
    <cfRule type="containsText" dxfId="244" priority="47" stopIfTrue="1" operator="containsText" text="Riesgo Alto">
      <formula>NOT(ISERROR(SEARCH("Riesgo Alto",N12)))</formula>
    </cfRule>
    <cfRule type="containsText" dxfId="243" priority="48" stopIfTrue="1" operator="containsText" text="Riesgo Extremo">
      <formula>NOT(ISERROR(SEARCH("Riesgo Extremo",N12)))</formula>
    </cfRule>
  </conditionalFormatting>
  <conditionalFormatting sqref="N12">
    <cfRule type="containsText" dxfId="242" priority="43" stopIfTrue="1" operator="containsText" text="Riesgo Extremo">
      <formula>NOT(ISERROR(SEARCH("Riesgo Extremo",N12)))</formula>
    </cfRule>
  </conditionalFormatting>
  <conditionalFormatting sqref="Q15">
    <cfRule type="containsText" dxfId="241" priority="2" stopIfTrue="1" operator="containsText" text="Riesgo Alto">
      <formula>NOT(ISERROR(SEARCH("Riesgo Alto",Q15)))</formula>
    </cfRule>
    <cfRule type="containsText" dxfId="240" priority="3" stopIfTrue="1" operator="containsText" text="Riesgo Moderado">
      <formula>NOT(ISERROR(SEARCH("Riesgo Moderado",Q15)))</formula>
    </cfRule>
    <cfRule type="containsText" dxfId="239" priority="4" stopIfTrue="1" operator="containsText" text="Riesgo Bajo">
      <formula>NOT(ISERROR(SEARCH("Riesgo Bajo",Q15)))</formula>
    </cfRule>
    <cfRule type="containsText" dxfId="238" priority="5" stopIfTrue="1" operator="containsText" text="Riesgo Alto">
      <formula>NOT(ISERROR(SEARCH("Riesgo Alto",Q15)))</formula>
    </cfRule>
    <cfRule type="containsText" dxfId="237" priority="6" stopIfTrue="1" operator="containsText" text="Riesgo Extremo">
      <formula>NOT(ISERROR(SEARCH("Riesgo Extremo",Q15)))</formula>
    </cfRule>
  </conditionalFormatting>
  <conditionalFormatting sqref="N13">
    <cfRule type="containsText" dxfId="236" priority="32" stopIfTrue="1" operator="containsText" text="Riesgo Alto">
      <formula>NOT(ISERROR(SEARCH("Riesgo Alto",N13)))</formula>
    </cfRule>
    <cfRule type="containsText" dxfId="235" priority="33" stopIfTrue="1" operator="containsText" text="Riesgo Moderado">
      <formula>NOT(ISERROR(SEARCH("Riesgo Moderado",N13)))</formula>
    </cfRule>
    <cfRule type="containsText" dxfId="234" priority="34" stopIfTrue="1" operator="containsText" text="Riesgo Bajo">
      <formula>NOT(ISERROR(SEARCH("Riesgo Bajo",N13)))</formula>
    </cfRule>
    <cfRule type="containsText" dxfId="233" priority="35" stopIfTrue="1" operator="containsText" text="Riesgo Alto">
      <formula>NOT(ISERROR(SEARCH("Riesgo Alto",N13)))</formula>
    </cfRule>
    <cfRule type="containsText" dxfId="232" priority="36" stopIfTrue="1" operator="containsText" text="Riesgo Extremo">
      <formula>NOT(ISERROR(SEARCH("Riesgo Extremo",N13)))</formula>
    </cfRule>
  </conditionalFormatting>
  <conditionalFormatting sqref="N13">
    <cfRule type="containsText" dxfId="231" priority="31" stopIfTrue="1" operator="containsText" text="Riesgo Extremo">
      <formula>NOT(ISERROR(SEARCH("Riesgo Extremo",N13)))</formula>
    </cfRule>
  </conditionalFormatting>
  <conditionalFormatting sqref="Q13">
    <cfRule type="containsText" dxfId="230" priority="25" stopIfTrue="1" operator="containsText" text="Riesgo Extremo">
      <formula>NOT(ISERROR(SEARCH("Riesgo Extremo",Q13)))</formula>
    </cfRule>
  </conditionalFormatting>
  <conditionalFormatting sqref="Q13">
    <cfRule type="containsText" dxfId="229" priority="26" stopIfTrue="1" operator="containsText" text="Riesgo Alto">
      <formula>NOT(ISERROR(SEARCH("Riesgo Alto",Q13)))</formula>
    </cfRule>
    <cfRule type="containsText" dxfId="228" priority="27" stopIfTrue="1" operator="containsText" text="Riesgo Moderado">
      <formula>NOT(ISERROR(SEARCH("Riesgo Moderado",Q13)))</formula>
    </cfRule>
    <cfRule type="containsText" dxfId="227" priority="28" stopIfTrue="1" operator="containsText" text="Riesgo Bajo">
      <formula>NOT(ISERROR(SEARCH("Riesgo Bajo",Q13)))</formula>
    </cfRule>
    <cfRule type="containsText" dxfId="226" priority="29" stopIfTrue="1" operator="containsText" text="Riesgo Alto">
      <formula>NOT(ISERROR(SEARCH("Riesgo Alto",Q13)))</formula>
    </cfRule>
    <cfRule type="containsText" dxfId="225" priority="30" stopIfTrue="1" operator="containsText" text="Riesgo Extremo">
      <formula>NOT(ISERROR(SEARCH("Riesgo Extremo",Q13)))</formula>
    </cfRule>
  </conditionalFormatting>
  <conditionalFormatting sqref="N14">
    <cfRule type="containsText" dxfId="224" priority="20" stopIfTrue="1" operator="containsText" text="Riesgo Alto">
      <formula>NOT(ISERROR(SEARCH("Riesgo Alto",N14)))</formula>
    </cfRule>
    <cfRule type="containsText" dxfId="223" priority="21" stopIfTrue="1" operator="containsText" text="Riesgo Moderado">
      <formula>NOT(ISERROR(SEARCH("Riesgo Moderado",N14)))</formula>
    </cfRule>
    <cfRule type="containsText" dxfId="222" priority="22" stopIfTrue="1" operator="containsText" text="Riesgo Bajo">
      <formula>NOT(ISERROR(SEARCH("Riesgo Bajo",N14)))</formula>
    </cfRule>
    <cfRule type="containsText" dxfId="221" priority="23" stopIfTrue="1" operator="containsText" text="Riesgo Alto">
      <formula>NOT(ISERROR(SEARCH("Riesgo Alto",N14)))</formula>
    </cfRule>
    <cfRule type="containsText" dxfId="220" priority="24" stopIfTrue="1" operator="containsText" text="Riesgo Extremo">
      <formula>NOT(ISERROR(SEARCH("Riesgo Extremo",N14)))</formula>
    </cfRule>
  </conditionalFormatting>
  <conditionalFormatting sqref="N14">
    <cfRule type="containsText" dxfId="219" priority="19" stopIfTrue="1" operator="containsText" text="Riesgo Extremo">
      <formula>NOT(ISERROR(SEARCH("Riesgo Extremo",N14)))</formula>
    </cfRule>
  </conditionalFormatting>
  <conditionalFormatting sqref="Q14">
    <cfRule type="containsText" dxfId="218" priority="13" stopIfTrue="1" operator="containsText" text="Riesgo Extremo">
      <formula>NOT(ISERROR(SEARCH("Riesgo Extremo",Q14)))</formula>
    </cfRule>
  </conditionalFormatting>
  <conditionalFormatting sqref="Q14">
    <cfRule type="containsText" dxfId="217" priority="14" stopIfTrue="1" operator="containsText" text="Riesgo Alto">
      <formula>NOT(ISERROR(SEARCH("Riesgo Alto",Q14)))</formula>
    </cfRule>
    <cfRule type="containsText" dxfId="216" priority="15" stopIfTrue="1" operator="containsText" text="Riesgo Moderado">
      <formula>NOT(ISERROR(SEARCH("Riesgo Moderado",Q14)))</formula>
    </cfRule>
    <cfRule type="containsText" dxfId="215" priority="16" stopIfTrue="1" operator="containsText" text="Riesgo Bajo">
      <formula>NOT(ISERROR(SEARCH("Riesgo Bajo",Q14)))</formula>
    </cfRule>
    <cfRule type="containsText" dxfId="214" priority="17" stopIfTrue="1" operator="containsText" text="Riesgo Alto">
      <formula>NOT(ISERROR(SEARCH("Riesgo Alto",Q14)))</formula>
    </cfRule>
    <cfRule type="containsText" dxfId="213" priority="18" stopIfTrue="1" operator="containsText" text="Riesgo Extremo">
      <formula>NOT(ISERROR(SEARCH("Riesgo Extremo",Q14)))</formula>
    </cfRule>
  </conditionalFormatting>
  <conditionalFormatting sqref="N15">
    <cfRule type="containsText" dxfId="212" priority="8" stopIfTrue="1" operator="containsText" text="Riesgo Alto">
      <formula>NOT(ISERROR(SEARCH("Riesgo Alto",N15)))</formula>
    </cfRule>
    <cfRule type="containsText" dxfId="211" priority="9" stopIfTrue="1" operator="containsText" text="Riesgo Moderado">
      <formula>NOT(ISERROR(SEARCH("Riesgo Moderado",N15)))</formula>
    </cfRule>
    <cfRule type="containsText" dxfId="210" priority="10" stopIfTrue="1" operator="containsText" text="Riesgo Bajo">
      <formula>NOT(ISERROR(SEARCH("Riesgo Bajo",N15)))</formula>
    </cfRule>
    <cfRule type="containsText" dxfId="209" priority="11" stopIfTrue="1" operator="containsText" text="Riesgo Alto">
      <formula>NOT(ISERROR(SEARCH("Riesgo Alto",N15)))</formula>
    </cfRule>
    <cfRule type="containsText" dxfId="208" priority="12" stopIfTrue="1" operator="containsText" text="Riesgo Extremo">
      <formula>NOT(ISERROR(SEARCH("Riesgo Extremo",N15)))</formula>
    </cfRule>
  </conditionalFormatting>
  <conditionalFormatting sqref="N15">
    <cfRule type="containsText" dxfId="207" priority="7" stopIfTrue="1" operator="containsText" text="Riesgo Extremo">
      <formula>NOT(ISERROR(SEARCH("Riesgo Extremo",N15)))</formula>
    </cfRule>
  </conditionalFormatting>
  <printOptions horizontalCentered="1" verticalCentered="1"/>
  <pageMargins left="0.70866141732283472" right="0.70866141732283472" top="0.74803149606299213" bottom="0.74803149606299213" header="0.31496062992125984" footer="0.31496062992125984"/>
  <pageSetup paperSize="5"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6"/>
  <sheetViews>
    <sheetView tabSelected="1" topLeftCell="G10" workbookViewId="0">
      <selection activeCell="L16" sqref="L16:R16"/>
    </sheetView>
  </sheetViews>
  <sheetFormatPr baseColWidth="10" defaultRowHeight="12.75" x14ac:dyDescent="0.2"/>
  <cols>
    <col min="3" max="3" width="32.5703125" customWidth="1"/>
    <col min="12" max="12" width="36.5703125" customWidth="1"/>
  </cols>
  <sheetData>
    <row r="2" spans="2:28" ht="13.5" thickBot="1" x14ac:dyDescent="0.25"/>
    <row r="3" spans="2:28" x14ac:dyDescent="0.2">
      <c r="B3" s="809" t="s">
        <v>424</v>
      </c>
      <c r="C3" s="809" t="s">
        <v>13</v>
      </c>
      <c r="D3" s="809" t="s">
        <v>425</v>
      </c>
      <c r="E3" s="809"/>
      <c r="F3" s="809"/>
      <c r="G3" s="809"/>
      <c r="H3" s="809"/>
      <c r="I3" s="809"/>
      <c r="K3" s="809" t="s">
        <v>424</v>
      </c>
      <c r="L3" s="1112" t="s">
        <v>13</v>
      </c>
      <c r="M3" s="809" t="s">
        <v>426</v>
      </c>
      <c r="N3" s="809"/>
      <c r="O3" s="809"/>
      <c r="P3" s="809"/>
      <c r="Q3" s="809"/>
      <c r="R3" s="809"/>
      <c r="S3" s="809"/>
    </row>
    <row r="4" spans="2:28" ht="26.25" thickBot="1" x14ac:dyDescent="0.25">
      <c r="B4" s="809"/>
      <c r="C4" s="809"/>
      <c r="D4" s="424" t="s">
        <v>427</v>
      </c>
      <c r="E4" s="424" t="s">
        <v>428</v>
      </c>
      <c r="F4" s="424" t="s">
        <v>429</v>
      </c>
      <c r="G4" s="424" t="s">
        <v>427</v>
      </c>
      <c r="H4" s="424" t="s">
        <v>428</v>
      </c>
      <c r="I4" s="424" t="s">
        <v>430</v>
      </c>
      <c r="K4" s="809"/>
      <c r="L4" s="1114"/>
      <c r="M4" s="394" t="s">
        <v>427</v>
      </c>
      <c r="N4" s="394" t="s">
        <v>428</v>
      </c>
      <c r="O4" s="394" t="s">
        <v>429</v>
      </c>
      <c r="P4" s="395" t="s">
        <v>427</v>
      </c>
      <c r="Q4" s="395" t="s">
        <v>428</v>
      </c>
      <c r="R4" s="394" t="s">
        <v>430</v>
      </c>
      <c r="S4" s="395" t="s">
        <v>431</v>
      </c>
    </row>
    <row r="5" spans="2:28" ht="61.5" customHeight="1" x14ac:dyDescent="0.2">
      <c r="B5" s="398">
        <v>1</v>
      </c>
      <c r="C5" s="396" t="s">
        <v>387</v>
      </c>
      <c r="D5" s="423">
        <v>3</v>
      </c>
      <c r="E5" s="423">
        <v>7</v>
      </c>
      <c r="F5" s="423" t="s">
        <v>229</v>
      </c>
      <c r="G5" s="397">
        <v>1</v>
      </c>
      <c r="H5" s="397">
        <v>1</v>
      </c>
      <c r="I5" s="423" t="s">
        <v>220</v>
      </c>
      <c r="K5" s="398">
        <v>1</v>
      </c>
      <c r="L5" s="396" t="s">
        <v>387</v>
      </c>
      <c r="M5" s="463">
        <v>3</v>
      </c>
      <c r="N5" s="463">
        <v>6</v>
      </c>
      <c r="O5" s="462" t="s">
        <v>471</v>
      </c>
      <c r="P5" s="397">
        <v>1</v>
      </c>
      <c r="Q5" s="397">
        <v>1</v>
      </c>
      <c r="R5" s="459" t="s">
        <v>220</v>
      </c>
      <c r="S5" s="463"/>
      <c r="T5" s="463"/>
      <c r="U5" s="463"/>
      <c r="V5" s="463"/>
      <c r="W5" s="463"/>
      <c r="X5" s="463"/>
      <c r="Y5" s="463"/>
      <c r="Z5" s="463"/>
      <c r="AA5" s="463"/>
      <c r="AB5" s="463"/>
    </row>
    <row r="6" spans="2:28" ht="54" customHeight="1" x14ac:dyDescent="0.2">
      <c r="B6" s="424">
        <v>2</v>
      </c>
      <c r="C6" s="400" t="s">
        <v>374</v>
      </c>
      <c r="D6" s="423">
        <v>3</v>
      </c>
      <c r="E6" s="423">
        <v>7</v>
      </c>
      <c r="F6" s="423" t="s">
        <v>229</v>
      </c>
      <c r="G6" s="397">
        <v>1</v>
      </c>
      <c r="H6" s="397">
        <v>1</v>
      </c>
      <c r="I6" s="423" t="s">
        <v>220</v>
      </c>
      <c r="K6" s="460">
        <v>2</v>
      </c>
      <c r="L6" s="400" t="s">
        <v>374</v>
      </c>
      <c r="M6" s="463">
        <v>3</v>
      </c>
      <c r="N6" s="463">
        <v>7</v>
      </c>
      <c r="O6" s="459" t="s">
        <v>229</v>
      </c>
      <c r="P6" s="397">
        <v>1</v>
      </c>
      <c r="Q6" s="397">
        <v>1</v>
      </c>
      <c r="R6" s="459" t="s">
        <v>220</v>
      </c>
      <c r="S6" s="463"/>
      <c r="T6" s="463"/>
      <c r="U6" s="463"/>
      <c r="V6" s="463"/>
      <c r="W6" s="463"/>
      <c r="X6" s="463"/>
      <c r="Y6" s="463"/>
      <c r="Z6" s="463"/>
      <c r="AA6" s="463"/>
      <c r="AB6" s="463"/>
    </row>
    <row r="7" spans="2:28" ht="62.25" customHeight="1" x14ac:dyDescent="0.2">
      <c r="B7" s="424">
        <v>3</v>
      </c>
      <c r="C7" s="396" t="s">
        <v>413</v>
      </c>
      <c r="D7" s="423">
        <v>4</v>
      </c>
      <c r="E7" s="423">
        <v>7</v>
      </c>
      <c r="F7" s="423" t="s">
        <v>232</v>
      </c>
      <c r="G7" s="397">
        <v>1</v>
      </c>
      <c r="H7" s="397">
        <v>2</v>
      </c>
      <c r="I7" s="423" t="s">
        <v>222</v>
      </c>
      <c r="K7" s="460">
        <v>3</v>
      </c>
      <c r="L7" s="396" t="s">
        <v>413</v>
      </c>
      <c r="M7" s="463">
        <v>3</v>
      </c>
      <c r="N7" s="463">
        <v>7</v>
      </c>
      <c r="O7" s="459" t="s">
        <v>229</v>
      </c>
      <c r="P7" s="397">
        <v>1</v>
      </c>
      <c r="Q7" s="397">
        <v>1</v>
      </c>
      <c r="R7" s="459" t="s">
        <v>220</v>
      </c>
      <c r="S7" s="463"/>
      <c r="T7" s="463"/>
      <c r="U7" s="463"/>
      <c r="V7" s="463"/>
      <c r="W7" s="463"/>
      <c r="X7" s="463"/>
      <c r="Y7" s="463"/>
      <c r="Z7" s="463"/>
      <c r="AA7" s="463"/>
      <c r="AB7" s="463"/>
    </row>
    <row r="8" spans="2:28" ht="42.75" customHeight="1" x14ac:dyDescent="0.2">
      <c r="B8" s="424">
        <v>4</v>
      </c>
      <c r="C8" s="396" t="s">
        <v>376</v>
      </c>
      <c r="D8" s="423">
        <v>3</v>
      </c>
      <c r="E8" s="423">
        <v>7</v>
      </c>
      <c r="F8" s="423" t="s">
        <v>229</v>
      </c>
      <c r="G8" s="397">
        <v>1</v>
      </c>
      <c r="H8" s="397">
        <v>1</v>
      </c>
      <c r="I8" s="423" t="s">
        <v>220</v>
      </c>
      <c r="K8" s="460">
        <v>4</v>
      </c>
      <c r="L8" s="461" t="s">
        <v>376</v>
      </c>
      <c r="M8" s="463">
        <v>3</v>
      </c>
      <c r="N8" s="463">
        <v>7</v>
      </c>
      <c r="O8" s="459" t="s">
        <v>229</v>
      </c>
      <c r="P8" s="397">
        <v>1</v>
      </c>
      <c r="Q8" s="397">
        <v>1</v>
      </c>
      <c r="R8" s="459" t="s">
        <v>220</v>
      </c>
      <c r="S8" s="463"/>
      <c r="T8" s="463"/>
      <c r="U8" s="463"/>
      <c r="V8" s="463"/>
      <c r="W8" s="463"/>
      <c r="X8" s="463"/>
      <c r="Y8" s="463"/>
      <c r="Z8" s="463"/>
      <c r="AA8" s="463"/>
      <c r="AB8" s="463"/>
    </row>
    <row r="9" spans="2:28" ht="42.75" customHeight="1" x14ac:dyDescent="0.2">
      <c r="B9" s="424">
        <v>5</v>
      </c>
      <c r="C9" s="396" t="s">
        <v>379</v>
      </c>
      <c r="D9" s="423">
        <v>3</v>
      </c>
      <c r="E9" s="423">
        <v>11</v>
      </c>
      <c r="F9" s="423" t="s">
        <v>241</v>
      </c>
      <c r="G9" s="397">
        <v>6</v>
      </c>
      <c r="H9" s="397">
        <v>1</v>
      </c>
      <c r="I9" s="423" t="s">
        <v>224</v>
      </c>
      <c r="K9" s="460">
        <v>5</v>
      </c>
      <c r="L9" s="1160" t="s">
        <v>379</v>
      </c>
      <c r="M9" s="463">
        <v>3</v>
      </c>
      <c r="N9" s="463">
        <v>7</v>
      </c>
      <c r="O9" s="1161" t="s">
        <v>229</v>
      </c>
      <c r="P9" s="1162">
        <v>1</v>
      </c>
      <c r="Q9" s="1162">
        <v>1</v>
      </c>
      <c r="R9" s="1161" t="s">
        <v>220</v>
      </c>
      <c r="S9" s="463"/>
      <c r="T9" s="463"/>
      <c r="U9" s="463"/>
      <c r="V9" s="463"/>
      <c r="W9" s="463"/>
      <c r="X9" s="463"/>
      <c r="Y9" s="463"/>
      <c r="Z9" s="463"/>
      <c r="AA9" s="463"/>
      <c r="AB9" s="463"/>
    </row>
    <row r="10" spans="2:28" ht="42.75" customHeight="1" x14ac:dyDescent="0.2">
      <c r="B10" s="424">
        <v>6</v>
      </c>
      <c r="C10" s="396" t="s">
        <v>382</v>
      </c>
      <c r="D10" s="423">
        <v>2</v>
      </c>
      <c r="E10" s="423">
        <v>6</v>
      </c>
      <c r="F10" s="423" t="s">
        <v>249</v>
      </c>
      <c r="G10" s="397">
        <v>6</v>
      </c>
      <c r="H10" s="397">
        <v>1</v>
      </c>
      <c r="I10" s="423" t="s">
        <v>224</v>
      </c>
      <c r="K10" s="460">
        <v>6</v>
      </c>
      <c r="L10" s="1163" t="s">
        <v>472</v>
      </c>
      <c r="M10" s="1164"/>
      <c r="N10" s="1164"/>
      <c r="O10" s="1164"/>
      <c r="P10" s="1164"/>
      <c r="Q10" s="1164"/>
      <c r="R10" s="1165"/>
      <c r="S10" s="463"/>
      <c r="T10" s="463"/>
      <c r="U10" s="463"/>
      <c r="V10" s="463"/>
      <c r="W10" s="463"/>
      <c r="X10" s="463"/>
      <c r="Y10" s="463"/>
      <c r="Z10" s="463"/>
      <c r="AA10" s="463"/>
      <c r="AB10" s="463"/>
    </row>
    <row r="11" spans="2:28" ht="42.75" customHeight="1" x14ac:dyDescent="0.2">
      <c r="B11" s="424">
        <v>7</v>
      </c>
      <c r="C11" s="396" t="s">
        <v>396</v>
      </c>
      <c r="D11" s="423">
        <v>3</v>
      </c>
      <c r="E11" s="423">
        <v>7</v>
      </c>
      <c r="F11" s="423" t="s">
        <v>229</v>
      </c>
      <c r="G11" s="397">
        <v>1</v>
      </c>
      <c r="H11" s="397">
        <v>1</v>
      </c>
      <c r="I11" s="423" t="s">
        <v>220</v>
      </c>
      <c r="K11" s="460">
        <v>7</v>
      </c>
      <c r="L11" s="1163" t="s">
        <v>472</v>
      </c>
      <c r="M11" s="1164"/>
      <c r="N11" s="1164"/>
      <c r="O11" s="1164"/>
      <c r="P11" s="1164"/>
      <c r="Q11" s="1164"/>
      <c r="R11" s="1165"/>
      <c r="S11" s="463"/>
      <c r="T11" s="463"/>
      <c r="U11" s="463"/>
      <c r="V11" s="463"/>
      <c r="W11" s="463"/>
      <c r="X11" s="463"/>
      <c r="Y11" s="463"/>
      <c r="Z11" s="463"/>
      <c r="AA11" s="463"/>
      <c r="AB11" s="463"/>
    </row>
    <row r="12" spans="2:28" ht="42.75" customHeight="1" x14ac:dyDescent="0.2">
      <c r="B12" s="424">
        <v>8</v>
      </c>
      <c r="C12" s="396" t="s">
        <v>383</v>
      </c>
      <c r="D12" s="423">
        <v>4</v>
      </c>
      <c r="E12" s="423">
        <v>7</v>
      </c>
      <c r="F12" s="423" t="s">
        <v>232</v>
      </c>
      <c r="G12" s="397">
        <v>7</v>
      </c>
      <c r="H12" s="397">
        <v>2</v>
      </c>
      <c r="I12" s="423" t="s">
        <v>237</v>
      </c>
      <c r="K12" s="460">
        <v>8</v>
      </c>
      <c r="L12" s="461" t="s">
        <v>383</v>
      </c>
      <c r="M12" s="459">
        <v>2</v>
      </c>
      <c r="N12" s="459">
        <v>6</v>
      </c>
      <c r="O12" s="459" t="s">
        <v>249</v>
      </c>
      <c r="P12" s="397">
        <v>6</v>
      </c>
      <c r="Q12" s="397">
        <v>1</v>
      </c>
      <c r="R12" s="459" t="s">
        <v>224</v>
      </c>
      <c r="S12" s="463"/>
      <c r="T12" s="463"/>
      <c r="U12" s="463"/>
      <c r="V12" s="463"/>
      <c r="W12" s="463"/>
      <c r="X12" s="463"/>
      <c r="Y12" s="463"/>
      <c r="Z12" s="463"/>
      <c r="AA12" s="463"/>
      <c r="AB12" s="463"/>
    </row>
    <row r="13" spans="2:28" ht="42.75" customHeight="1" x14ac:dyDescent="0.2">
      <c r="B13" s="424">
        <v>9</v>
      </c>
      <c r="C13" s="396" t="s">
        <v>399</v>
      </c>
      <c r="D13" s="423">
        <v>2</v>
      </c>
      <c r="E13" s="423">
        <v>6</v>
      </c>
      <c r="F13" s="423" t="s">
        <v>249</v>
      </c>
      <c r="G13" s="423">
        <v>6</v>
      </c>
      <c r="H13" s="423">
        <v>1</v>
      </c>
      <c r="I13" s="423" t="s">
        <v>224</v>
      </c>
      <c r="K13" s="460">
        <v>9</v>
      </c>
      <c r="L13" s="461" t="s">
        <v>402</v>
      </c>
      <c r="M13" s="459">
        <v>2</v>
      </c>
      <c r="N13" s="459">
        <v>6</v>
      </c>
      <c r="O13" s="459" t="s">
        <v>249</v>
      </c>
      <c r="P13" s="397">
        <v>6</v>
      </c>
      <c r="Q13" s="397">
        <v>1</v>
      </c>
      <c r="R13" s="459" t="s">
        <v>224</v>
      </c>
      <c r="S13" s="463"/>
      <c r="T13" s="463"/>
      <c r="U13" s="463"/>
      <c r="V13" s="463"/>
      <c r="W13" s="463"/>
      <c r="X13" s="463"/>
      <c r="Y13" s="463"/>
      <c r="Z13" s="463"/>
      <c r="AA13" s="463"/>
      <c r="AB13" s="463"/>
    </row>
    <row r="14" spans="2:28" ht="42.75" customHeight="1" x14ac:dyDescent="0.2">
      <c r="B14" s="424">
        <v>10</v>
      </c>
      <c r="C14" s="396" t="s">
        <v>402</v>
      </c>
      <c r="D14" s="423">
        <v>2</v>
      </c>
      <c r="E14" s="423">
        <v>6</v>
      </c>
      <c r="F14" s="423" t="s">
        <v>249</v>
      </c>
      <c r="G14" s="423">
        <v>6</v>
      </c>
      <c r="H14" s="423">
        <v>1</v>
      </c>
      <c r="I14" s="423" t="s">
        <v>224</v>
      </c>
      <c r="K14" s="460">
        <v>10</v>
      </c>
      <c r="L14" s="1163" t="s">
        <v>472</v>
      </c>
      <c r="M14" s="1164"/>
      <c r="N14" s="1164"/>
      <c r="O14" s="1164"/>
      <c r="P14" s="1164"/>
      <c r="Q14" s="1164"/>
      <c r="R14" s="1165"/>
      <c r="S14" s="463"/>
      <c r="T14" s="463"/>
      <c r="U14" s="463"/>
      <c r="V14" s="463"/>
      <c r="W14" s="463"/>
      <c r="X14" s="463"/>
      <c r="Y14" s="463"/>
      <c r="Z14" s="463"/>
      <c r="AA14" s="463"/>
      <c r="AB14" s="463"/>
    </row>
    <row r="15" spans="2:28" ht="42.75" customHeight="1" x14ac:dyDescent="0.2">
      <c r="B15" s="424">
        <v>11</v>
      </c>
      <c r="C15" s="396" t="s">
        <v>404</v>
      </c>
      <c r="D15" s="423">
        <v>2</v>
      </c>
      <c r="E15" s="423">
        <v>6</v>
      </c>
      <c r="F15" s="423" t="s">
        <v>249</v>
      </c>
      <c r="G15" s="423">
        <v>6</v>
      </c>
      <c r="H15" s="423">
        <v>1</v>
      </c>
      <c r="I15" s="423" t="s">
        <v>224</v>
      </c>
      <c r="K15" s="460">
        <v>11</v>
      </c>
      <c r="L15" s="461" t="s">
        <v>404</v>
      </c>
      <c r="M15" s="459">
        <v>2</v>
      </c>
      <c r="N15" s="459">
        <v>6</v>
      </c>
      <c r="O15" s="459" t="s">
        <v>249</v>
      </c>
      <c r="P15" s="397">
        <v>6</v>
      </c>
      <c r="Q15" s="397">
        <v>1</v>
      </c>
      <c r="R15" s="459" t="s">
        <v>224</v>
      </c>
      <c r="S15" s="463"/>
      <c r="T15" s="463"/>
      <c r="U15" s="463"/>
      <c r="V15" s="463"/>
      <c r="W15" s="463"/>
      <c r="X15" s="463"/>
      <c r="Y15" s="463"/>
      <c r="Z15" s="463"/>
      <c r="AA15" s="463"/>
      <c r="AB15" s="463"/>
    </row>
    <row r="16" spans="2:28" ht="42.75" customHeight="1" x14ac:dyDescent="0.2">
      <c r="B16" s="424">
        <v>12</v>
      </c>
      <c r="C16" s="396" t="s">
        <v>407</v>
      </c>
      <c r="D16" s="423">
        <v>2</v>
      </c>
      <c r="E16" s="423">
        <v>6</v>
      </c>
      <c r="F16" s="423" t="s">
        <v>249</v>
      </c>
      <c r="G16" s="423">
        <v>6</v>
      </c>
      <c r="H16" s="423">
        <v>1</v>
      </c>
      <c r="I16" s="423" t="s">
        <v>224</v>
      </c>
      <c r="K16" s="460">
        <v>12</v>
      </c>
      <c r="L16" s="1163" t="s">
        <v>472</v>
      </c>
      <c r="M16" s="1164"/>
      <c r="N16" s="1164"/>
      <c r="O16" s="1164"/>
      <c r="P16" s="1164"/>
      <c r="Q16" s="1164"/>
      <c r="R16" s="1165"/>
      <c r="S16" s="463"/>
      <c r="T16" s="463"/>
      <c r="U16" s="463"/>
      <c r="V16" s="463"/>
      <c r="W16" s="463"/>
      <c r="X16" s="463"/>
      <c r="Y16" s="463"/>
      <c r="Z16" s="463"/>
      <c r="AA16" s="463"/>
      <c r="AB16" s="463"/>
    </row>
  </sheetData>
  <mergeCells count="10">
    <mergeCell ref="L10:R10"/>
    <mergeCell ref="L11:R11"/>
    <mergeCell ref="L14:R14"/>
    <mergeCell ref="L16:R16"/>
    <mergeCell ref="M3:S3"/>
    <mergeCell ref="B3:B4"/>
    <mergeCell ref="C3:C4"/>
    <mergeCell ref="D3:I3"/>
    <mergeCell ref="K3:K4"/>
    <mergeCell ref="L3:L4"/>
  </mergeCells>
  <conditionalFormatting sqref="F12">
    <cfRule type="containsText" dxfId="206" priority="152" stopIfTrue="1" operator="containsText" text="Riesgo Alto">
      <formula>NOT(ISERROR(SEARCH("Riesgo Alto",F12)))</formula>
    </cfRule>
    <cfRule type="containsText" dxfId="205" priority="153" stopIfTrue="1" operator="containsText" text="Riesgo Moderado">
      <formula>NOT(ISERROR(SEARCH("Riesgo Moderado",F12)))</formula>
    </cfRule>
    <cfRule type="containsText" dxfId="204" priority="154" stopIfTrue="1" operator="containsText" text="Riesgo Bajo">
      <formula>NOT(ISERROR(SEARCH("Riesgo Bajo",F12)))</formula>
    </cfRule>
    <cfRule type="containsText" dxfId="203" priority="155" stopIfTrue="1" operator="containsText" text="Riesgo Alto">
      <formula>NOT(ISERROR(SEARCH("Riesgo Alto",F12)))</formula>
    </cfRule>
    <cfRule type="containsText" dxfId="202" priority="156" stopIfTrue="1" operator="containsText" text="Riesgo Extremo">
      <formula>NOT(ISERROR(SEARCH("Riesgo Extremo",F12)))</formula>
    </cfRule>
  </conditionalFormatting>
  <conditionalFormatting sqref="F12">
    <cfRule type="containsText" dxfId="201" priority="151" stopIfTrue="1" operator="containsText" text="Riesgo Extremo">
      <formula>NOT(ISERROR(SEARCH("Riesgo Extremo",F12)))</formula>
    </cfRule>
  </conditionalFormatting>
  <conditionalFormatting sqref="I5:I12">
    <cfRule type="containsText" dxfId="200" priority="145" stopIfTrue="1" operator="containsText" text="Riesgo Extremo">
      <formula>NOT(ISERROR(SEARCH("Riesgo Extremo",I5)))</formula>
    </cfRule>
  </conditionalFormatting>
  <conditionalFormatting sqref="F5">
    <cfRule type="containsText" dxfId="199" priority="194" stopIfTrue="1" operator="containsText" text="Riesgo Alto">
      <formula>NOT(ISERROR(SEARCH("Riesgo Alto",F5)))</formula>
    </cfRule>
    <cfRule type="containsText" dxfId="198" priority="195" stopIfTrue="1" operator="containsText" text="Riesgo Moderado">
      <formula>NOT(ISERROR(SEARCH("Riesgo Moderado",F5)))</formula>
    </cfRule>
    <cfRule type="containsText" dxfId="197" priority="196" stopIfTrue="1" operator="containsText" text="Riesgo Bajo">
      <formula>NOT(ISERROR(SEARCH("Riesgo Bajo",F5)))</formula>
    </cfRule>
    <cfRule type="containsText" dxfId="196" priority="197" stopIfTrue="1" operator="containsText" text="Riesgo Alto">
      <formula>NOT(ISERROR(SEARCH("Riesgo Alto",F5)))</formula>
    </cfRule>
    <cfRule type="containsText" dxfId="195" priority="198" stopIfTrue="1" operator="containsText" text="Riesgo Extremo">
      <formula>NOT(ISERROR(SEARCH("Riesgo Extremo",F5)))</formula>
    </cfRule>
  </conditionalFormatting>
  <conditionalFormatting sqref="F5">
    <cfRule type="containsText" dxfId="194" priority="193" stopIfTrue="1" operator="containsText" text="Riesgo Extremo">
      <formula>NOT(ISERROR(SEARCH("Riesgo Extremo",F5)))</formula>
    </cfRule>
  </conditionalFormatting>
  <conditionalFormatting sqref="F6">
    <cfRule type="containsText" dxfId="193" priority="188" stopIfTrue="1" operator="containsText" text="Riesgo Alto">
      <formula>NOT(ISERROR(SEARCH("Riesgo Alto",F6)))</formula>
    </cfRule>
    <cfRule type="containsText" dxfId="192" priority="189" stopIfTrue="1" operator="containsText" text="Riesgo Moderado">
      <formula>NOT(ISERROR(SEARCH("Riesgo Moderado",F6)))</formula>
    </cfRule>
    <cfRule type="containsText" dxfId="191" priority="190" stopIfTrue="1" operator="containsText" text="Riesgo Bajo">
      <formula>NOT(ISERROR(SEARCH("Riesgo Bajo",F6)))</formula>
    </cfRule>
    <cfRule type="containsText" dxfId="190" priority="191" stopIfTrue="1" operator="containsText" text="Riesgo Alto">
      <formula>NOT(ISERROR(SEARCH("Riesgo Alto",F6)))</formula>
    </cfRule>
    <cfRule type="containsText" dxfId="189" priority="192" stopIfTrue="1" operator="containsText" text="Riesgo Extremo">
      <formula>NOT(ISERROR(SEARCH("Riesgo Extremo",F6)))</formula>
    </cfRule>
  </conditionalFormatting>
  <conditionalFormatting sqref="F6">
    <cfRule type="containsText" dxfId="188" priority="187" stopIfTrue="1" operator="containsText" text="Riesgo Extremo">
      <formula>NOT(ISERROR(SEARCH("Riesgo Extremo",F6)))</formula>
    </cfRule>
  </conditionalFormatting>
  <conditionalFormatting sqref="F7">
    <cfRule type="containsText" dxfId="187" priority="182" stopIfTrue="1" operator="containsText" text="Riesgo Alto">
      <formula>NOT(ISERROR(SEARCH("Riesgo Alto",F7)))</formula>
    </cfRule>
    <cfRule type="containsText" dxfId="186" priority="183" stopIfTrue="1" operator="containsText" text="Riesgo Moderado">
      <formula>NOT(ISERROR(SEARCH("Riesgo Moderado",F7)))</formula>
    </cfRule>
    <cfRule type="containsText" dxfId="185" priority="184" stopIfTrue="1" operator="containsText" text="Riesgo Bajo">
      <formula>NOT(ISERROR(SEARCH("Riesgo Bajo",F7)))</formula>
    </cfRule>
    <cfRule type="containsText" dxfId="184" priority="185" stopIfTrue="1" operator="containsText" text="Riesgo Alto">
      <formula>NOT(ISERROR(SEARCH("Riesgo Alto",F7)))</formula>
    </cfRule>
    <cfRule type="containsText" dxfId="183" priority="186" stopIfTrue="1" operator="containsText" text="Riesgo Extremo">
      <formula>NOT(ISERROR(SEARCH("Riesgo Extremo",F7)))</formula>
    </cfRule>
  </conditionalFormatting>
  <conditionalFormatting sqref="F7">
    <cfRule type="containsText" dxfId="182" priority="181" stopIfTrue="1" operator="containsText" text="Riesgo Extremo">
      <formula>NOT(ISERROR(SEARCH("Riesgo Extremo",F7)))</formula>
    </cfRule>
  </conditionalFormatting>
  <conditionalFormatting sqref="F8">
    <cfRule type="containsText" dxfId="181" priority="176" stopIfTrue="1" operator="containsText" text="Riesgo Alto">
      <formula>NOT(ISERROR(SEARCH("Riesgo Alto",F8)))</formula>
    </cfRule>
    <cfRule type="containsText" dxfId="180" priority="177" stopIfTrue="1" operator="containsText" text="Riesgo Moderado">
      <formula>NOT(ISERROR(SEARCH("Riesgo Moderado",F8)))</formula>
    </cfRule>
    <cfRule type="containsText" dxfId="179" priority="178" stopIfTrue="1" operator="containsText" text="Riesgo Bajo">
      <formula>NOT(ISERROR(SEARCH("Riesgo Bajo",F8)))</formula>
    </cfRule>
    <cfRule type="containsText" dxfId="178" priority="179" stopIfTrue="1" operator="containsText" text="Riesgo Alto">
      <formula>NOT(ISERROR(SEARCH("Riesgo Alto",F8)))</formula>
    </cfRule>
    <cfRule type="containsText" dxfId="177" priority="180" stopIfTrue="1" operator="containsText" text="Riesgo Extremo">
      <formula>NOT(ISERROR(SEARCH("Riesgo Extremo",F8)))</formula>
    </cfRule>
  </conditionalFormatting>
  <conditionalFormatting sqref="F8">
    <cfRule type="containsText" dxfId="176" priority="175" stopIfTrue="1" operator="containsText" text="Riesgo Extremo">
      <formula>NOT(ISERROR(SEARCH("Riesgo Extremo",F8)))</formula>
    </cfRule>
  </conditionalFormatting>
  <conditionalFormatting sqref="F9">
    <cfRule type="containsText" dxfId="175" priority="170" stopIfTrue="1" operator="containsText" text="Riesgo Alto">
      <formula>NOT(ISERROR(SEARCH("Riesgo Alto",F9)))</formula>
    </cfRule>
    <cfRule type="containsText" dxfId="174" priority="171" stopIfTrue="1" operator="containsText" text="Riesgo Moderado">
      <formula>NOT(ISERROR(SEARCH("Riesgo Moderado",F9)))</formula>
    </cfRule>
    <cfRule type="containsText" dxfId="173" priority="172" stopIfTrue="1" operator="containsText" text="Riesgo Bajo">
      <formula>NOT(ISERROR(SEARCH("Riesgo Bajo",F9)))</formula>
    </cfRule>
    <cfRule type="containsText" dxfId="172" priority="173" stopIfTrue="1" operator="containsText" text="Riesgo Alto">
      <formula>NOT(ISERROR(SEARCH("Riesgo Alto",F9)))</formula>
    </cfRule>
    <cfRule type="containsText" dxfId="171" priority="174" stopIfTrue="1" operator="containsText" text="Riesgo Extremo">
      <formula>NOT(ISERROR(SEARCH("Riesgo Extremo",F9)))</formula>
    </cfRule>
  </conditionalFormatting>
  <conditionalFormatting sqref="F9">
    <cfRule type="containsText" dxfId="170" priority="169" stopIfTrue="1" operator="containsText" text="Riesgo Extremo">
      <formula>NOT(ISERROR(SEARCH("Riesgo Extremo",F9)))</formula>
    </cfRule>
  </conditionalFormatting>
  <conditionalFormatting sqref="F10">
    <cfRule type="containsText" dxfId="169" priority="164" stopIfTrue="1" operator="containsText" text="Riesgo Alto">
      <formula>NOT(ISERROR(SEARCH("Riesgo Alto",F10)))</formula>
    </cfRule>
    <cfRule type="containsText" dxfId="168" priority="165" stopIfTrue="1" operator="containsText" text="Riesgo Moderado">
      <formula>NOT(ISERROR(SEARCH("Riesgo Moderado",F10)))</formula>
    </cfRule>
    <cfRule type="containsText" dxfId="167" priority="166" stopIfTrue="1" operator="containsText" text="Riesgo Bajo">
      <formula>NOT(ISERROR(SEARCH("Riesgo Bajo",F10)))</formula>
    </cfRule>
    <cfRule type="containsText" dxfId="166" priority="167" stopIfTrue="1" operator="containsText" text="Riesgo Alto">
      <formula>NOT(ISERROR(SEARCH("Riesgo Alto",F10)))</formula>
    </cfRule>
    <cfRule type="containsText" dxfId="165" priority="168" stopIfTrue="1" operator="containsText" text="Riesgo Extremo">
      <formula>NOT(ISERROR(SEARCH("Riesgo Extremo",F10)))</formula>
    </cfRule>
  </conditionalFormatting>
  <conditionalFormatting sqref="F10">
    <cfRule type="containsText" dxfId="164" priority="163" stopIfTrue="1" operator="containsText" text="Riesgo Extremo">
      <formula>NOT(ISERROR(SEARCH("Riesgo Extremo",F10)))</formula>
    </cfRule>
  </conditionalFormatting>
  <conditionalFormatting sqref="F11">
    <cfRule type="containsText" dxfId="163" priority="158" stopIfTrue="1" operator="containsText" text="Riesgo Alto">
      <formula>NOT(ISERROR(SEARCH("Riesgo Alto",F11)))</formula>
    </cfRule>
    <cfRule type="containsText" dxfId="162" priority="159" stopIfTrue="1" operator="containsText" text="Riesgo Moderado">
      <formula>NOT(ISERROR(SEARCH("Riesgo Moderado",F11)))</formula>
    </cfRule>
    <cfRule type="containsText" dxfId="161" priority="160" stopIfTrue="1" operator="containsText" text="Riesgo Bajo">
      <formula>NOT(ISERROR(SEARCH("Riesgo Bajo",F11)))</formula>
    </cfRule>
    <cfRule type="containsText" dxfId="160" priority="161" stopIfTrue="1" operator="containsText" text="Riesgo Alto">
      <formula>NOT(ISERROR(SEARCH("Riesgo Alto",F11)))</formula>
    </cfRule>
    <cfRule type="containsText" dxfId="159" priority="162" stopIfTrue="1" operator="containsText" text="Riesgo Extremo">
      <formula>NOT(ISERROR(SEARCH("Riesgo Extremo",F11)))</formula>
    </cfRule>
  </conditionalFormatting>
  <conditionalFormatting sqref="F11">
    <cfRule type="containsText" dxfId="158" priority="157" stopIfTrue="1" operator="containsText" text="Riesgo Extremo">
      <formula>NOT(ISERROR(SEARCH("Riesgo Extremo",F11)))</formula>
    </cfRule>
  </conditionalFormatting>
  <conditionalFormatting sqref="I5:I12">
    <cfRule type="containsText" dxfId="157" priority="146" stopIfTrue="1" operator="containsText" text="Riesgo Alto">
      <formula>NOT(ISERROR(SEARCH("Riesgo Alto",I5)))</formula>
    </cfRule>
    <cfRule type="containsText" dxfId="156" priority="147" stopIfTrue="1" operator="containsText" text="Riesgo Moderado">
      <formula>NOT(ISERROR(SEARCH("Riesgo Moderado",I5)))</formula>
    </cfRule>
    <cfRule type="containsText" dxfId="155" priority="148" stopIfTrue="1" operator="containsText" text="Riesgo Bajo">
      <formula>NOT(ISERROR(SEARCH("Riesgo Bajo",I5)))</formula>
    </cfRule>
    <cfRule type="containsText" dxfId="154" priority="149" stopIfTrue="1" operator="containsText" text="Riesgo Alto">
      <formula>NOT(ISERROR(SEARCH("Riesgo Alto",I5)))</formula>
    </cfRule>
    <cfRule type="containsText" dxfId="153" priority="150" stopIfTrue="1" operator="containsText" text="Riesgo Extremo">
      <formula>NOT(ISERROR(SEARCH("Riesgo Extremo",I5)))</formula>
    </cfRule>
  </conditionalFormatting>
  <conditionalFormatting sqref="I13">
    <cfRule type="containsText" dxfId="152" priority="133" stopIfTrue="1" operator="containsText" text="Riesgo Extremo">
      <formula>NOT(ISERROR(SEARCH("Riesgo Extremo",I13)))</formula>
    </cfRule>
  </conditionalFormatting>
  <conditionalFormatting sqref="I16">
    <cfRule type="containsText" dxfId="151" priority="97" stopIfTrue="1" operator="containsText" text="Riesgo Extremo">
      <formula>NOT(ISERROR(SEARCH("Riesgo Extremo",I16)))</formula>
    </cfRule>
  </conditionalFormatting>
  <conditionalFormatting sqref="I13">
    <cfRule type="containsText" dxfId="150" priority="134" stopIfTrue="1" operator="containsText" text="Riesgo Alto">
      <formula>NOT(ISERROR(SEARCH("Riesgo Alto",I13)))</formula>
    </cfRule>
    <cfRule type="containsText" dxfId="149" priority="135" stopIfTrue="1" operator="containsText" text="Riesgo Moderado">
      <formula>NOT(ISERROR(SEARCH("Riesgo Moderado",I13)))</formula>
    </cfRule>
    <cfRule type="containsText" dxfId="148" priority="136" stopIfTrue="1" operator="containsText" text="Riesgo Bajo">
      <formula>NOT(ISERROR(SEARCH("Riesgo Bajo",I13)))</formula>
    </cfRule>
    <cfRule type="containsText" dxfId="147" priority="137" stopIfTrue="1" operator="containsText" text="Riesgo Alto">
      <formula>NOT(ISERROR(SEARCH("Riesgo Alto",I13)))</formula>
    </cfRule>
    <cfRule type="containsText" dxfId="146" priority="138" stopIfTrue="1" operator="containsText" text="Riesgo Extremo">
      <formula>NOT(ISERROR(SEARCH("Riesgo Extremo",I13)))</formula>
    </cfRule>
  </conditionalFormatting>
  <conditionalFormatting sqref="F13">
    <cfRule type="containsText" dxfId="145" priority="140" stopIfTrue="1" operator="containsText" text="Riesgo Alto">
      <formula>NOT(ISERROR(SEARCH("Riesgo Alto",F13)))</formula>
    </cfRule>
    <cfRule type="containsText" dxfId="144" priority="141" stopIfTrue="1" operator="containsText" text="Riesgo Moderado">
      <formula>NOT(ISERROR(SEARCH("Riesgo Moderado",F13)))</formula>
    </cfRule>
    <cfRule type="containsText" dxfId="143" priority="142" stopIfTrue="1" operator="containsText" text="Riesgo Bajo">
      <formula>NOT(ISERROR(SEARCH("Riesgo Bajo",F13)))</formula>
    </cfRule>
    <cfRule type="containsText" dxfId="142" priority="143" stopIfTrue="1" operator="containsText" text="Riesgo Alto">
      <formula>NOT(ISERROR(SEARCH("Riesgo Alto",F13)))</formula>
    </cfRule>
    <cfRule type="containsText" dxfId="141" priority="144" stopIfTrue="1" operator="containsText" text="Riesgo Extremo">
      <formula>NOT(ISERROR(SEARCH("Riesgo Extremo",F13)))</formula>
    </cfRule>
  </conditionalFormatting>
  <conditionalFormatting sqref="F13">
    <cfRule type="containsText" dxfId="140" priority="139" stopIfTrue="1" operator="containsText" text="Riesgo Extremo">
      <formula>NOT(ISERROR(SEARCH("Riesgo Extremo",F13)))</formula>
    </cfRule>
  </conditionalFormatting>
  <conditionalFormatting sqref="I16">
    <cfRule type="containsText" dxfId="139" priority="98" stopIfTrue="1" operator="containsText" text="Riesgo Alto">
      <formula>NOT(ISERROR(SEARCH("Riesgo Alto",I16)))</formula>
    </cfRule>
    <cfRule type="containsText" dxfId="138" priority="99" stopIfTrue="1" operator="containsText" text="Riesgo Moderado">
      <formula>NOT(ISERROR(SEARCH("Riesgo Moderado",I16)))</formula>
    </cfRule>
    <cfRule type="containsText" dxfId="137" priority="100" stopIfTrue="1" operator="containsText" text="Riesgo Bajo">
      <formula>NOT(ISERROR(SEARCH("Riesgo Bajo",I16)))</formula>
    </cfRule>
    <cfRule type="containsText" dxfId="136" priority="101" stopIfTrue="1" operator="containsText" text="Riesgo Alto">
      <formula>NOT(ISERROR(SEARCH("Riesgo Alto",I16)))</formula>
    </cfRule>
    <cfRule type="containsText" dxfId="135" priority="102" stopIfTrue="1" operator="containsText" text="Riesgo Extremo">
      <formula>NOT(ISERROR(SEARCH("Riesgo Extremo",I16)))</formula>
    </cfRule>
  </conditionalFormatting>
  <conditionalFormatting sqref="F14">
    <cfRule type="containsText" dxfId="134" priority="128" stopIfTrue="1" operator="containsText" text="Riesgo Alto">
      <formula>NOT(ISERROR(SEARCH("Riesgo Alto",F14)))</formula>
    </cfRule>
    <cfRule type="containsText" dxfId="133" priority="129" stopIfTrue="1" operator="containsText" text="Riesgo Moderado">
      <formula>NOT(ISERROR(SEARCH("Riesgo Moderado",F14)))</formula>
    </cfRule>
    <cfRule type="containsText" dxfId="132" priority="130" stopIfTrue="1" operator="containsText" text="Riesgo Bajo">
      <formula>NOT(ISERROR(SEARCH("Riesgo Bajo",F14)))</formula>
    </cfRule>
    <cfRule type="containsText" dxfId="131" priority="131" stopIfTrue="1" operator="containsText" text="Riesgo Alto">
      <formula>NOT(ISERROR(SEARCH("Riesgo Alto",F14)))</formula>
    </cfRule>
    <cfRule type="containsText" dxfId="130" priority="132" stopIfTrue="1" operator="containsText" text="Riesgo Extremo">
      <formula>NOT(ISERROR(SEARCH("Riesgo Extremo",F14)))</formula>
    </cfRule>
  </conditionalFormatting>
  <conditionalFormatting sqref="F14">
    <cfRule type="containsText" dxfId="129" priority="127" stopIfTrue="1" operator="containsText" text="Riesgo Extremo">
      <formula>NOT(ISERROR(SEARCH("Riesgo Extremo",F14)))</formula>
    </cfRule>
  </conditionalFormatting>
  <conditionalFormatting sqref="I14">
    <cfRule type="containsText" dxfId="128" priority="121" stopIfTrue="1" operator="containsText" text="Riesgo Extremo">
      <formula>NOT(ISERROR(SEARCH("Riesgo Extremo",I14)))</formula>
    </cfRule>
  </conditionalFormatting>
  <conditionalFormatting sqref="I14">
    <cfRule type="containsText" dxfId="127" priority="122" stopIfTrue="1" operator="containsText" text="Riesgo Alto">
      <formula>NOT(ISERROR(SEARCH("Riesgo Alto",I14)))</formula>
    </cfRule>
    <cfRule type="containsText" dxfId="126" priority="123" stopIfTrue="1" operator="containsText" text="Riesgo Moderado">
      <formula>NOT(ISERROR(SEARCH("Riesgo Moderado",I14)))</formula>
    </cfRule>
    <cfRule type="containsText" dxfId="125" priority="124" stopIfTrue="1" operator="containsText" text="Riesgo Bajo">
      <formula>NOT(ISERROR(SEARCH("Riesgo Bajo",I14)))</formula>
    </cfRule>
    <cfRule type="containsText" dxfId="124" priority="125" stopIfTrue="1" operator="containsText" text="Riesgo Alto">
      <formula>NOT(ISERROR(SEARCH("Riesgo Alto",I14)))</formula>
    </cfRule>
    <cfRule type="containsText" dxfId="123" priority="126" stopIfTrue="1" operator="containsText" text="Riesgo Extremo">
      <formula>NOT(ISERROR(SEARCH("Riesgo Extremo",I14)))</formula>
    </cfRule>
  </conditionalFormatting>
  <conditionalFormatting sqref="F15">
    <cfRule type="containsText" dxfId="122" priority="116" stopIfTrue="1" operator="containsText" text="Riesgo Alto">
      <formula>NOT(ISERROR(SEARCH("Riesgo Alto",F15)))</formula>
    </cfRule>
    <cfRule type="containsText" dxfId="121" priority="117" stopIfTrue="1" operator="containsText" text="Riesgo Moderado">
      <formula>NOT(ISERROR(SEARCH("Riesgo Moderado",F15)))</formula>
    </cfRule>
    <cfRule type="containsText" dxfId="120" priority="118" stopIfTrue="1" operator="containsText" text="Riesgo Bajo">
      <formula>NOT(ISERROR(SEARCH("Riesgo Bajo",F15)))</formula>
    </cfRule>
    <cfRule type="containsText" dxfId="119" priority="119" stopIfTrue="1" operator="containsText" text="Riesgo Alto">
      <formula>NOT(ISERROR(SEARCH("Riesgo Alto",F15)))</formula>
    </cfRule>
    <cfRule type="containsText" dxfId="118" priority="120" stopIfTrue="1" operator="containsText" text="Riesgo Extremo">
      <formula>NOT(ISERROR(SEARCH("Riesgo Extremo",F15)))</formula>
    </cfRule>
  </conditionalFormatting>
  <conditionalFormatting sqref="F15">
    <cfRule type="containsText" dxfId="117" priority="115" stopIfTrue="1" operator="containsText" text="Riesgo Extremo">
      <formula>NOT(ISERROR(SEARCH("Riesgo Extremo",F15)))</formula>
    </cfRule>
  </conditionalFormatting>
  <conditionalFormatting sqref="I15">
    <cfRule type="containsText" dxfId="116" priority="109" stopIfTrue="1" operator="containsText" text="Riesgo Extremo">
      <formula>NOT(ISERROR(SEARCH("Riesgo Extremo",I15)))</formula>
    </cfRule>
  </conditionalFormatting>
  <conditionalFormatting sqref="I15">
    <cfRule type="containsText" dxfId="115" priority="110" stopIfTrue="1" operator="containsText" text="Riesgo Alto">
      <formula>NOT(ISERROR(SEARCH("Riesgo Alto",I15)))</formula>
    </cfRule>
    <cfRule type="containsText" dxfId="114" priority="111" stopIfTrue="1" operator="containsText" text="Riesgo Moderado">
      <formula>NOT(ISERROR(SEARCH("Riesgo Moderado",I15)))</formula>
    </cfRule>
    <cfRule type="containsText" dxfId="113" priority="112" stopIfTrue="1" operator="containsText" text="Riesgo Bajo">
      <formula>NOT(ISERROR(SEARCH("Riesgo Bajo",I15)))</formula>
    </cfRule>
    <cfRule type="containsText" dxfId="112" priority="113" stopIfTrue="1" operator="containsText" text="Riesgo Alto">
      <formula>NOT(ISERROR(SEARCH("Riesgo Alto",I15)))</formula>
    </cfRule>
    <cfRule type="containsText" dxfId="111" priority="114" stopIfTrue="1" operator="containsText" text="Riesgo Extremo">
      <formula>NOT(ISERROR(SEARCH("Riesgo Extremo",I15)))</formula>
    </cfRule>
  </conditionalFormatting>
  <conditionalFormatting sqref="F16">
    <cfRule type="containsText" dxfId="110" priority="104" stopIfTrue="1" operator="containsText" text="Riesgo Alto">
      <formula>NOT(ISERROR(SEARCH("Riesgo Alto",F16)))</formula>
    </cfRule>
    <cfRule type="containsText" dxfId="109" priority="105" stopIfTrue="1" operator="containsText" text="Riesgo Moderado">
      <formula>NOT(ISERROR(SEARCH("Riesgo Moderado",F16)))</formula>
    </cfRule>
    <cfRule type="containsText" dxfId="108" priority="106" stopIfTrue="1" operator="containsText" text="Riesgo Bajo">
      <formula>NOT(ISERROR(SEARCH("Riesgo Bajo",F16)))</formula>
    </cfRule>
    <cfRule type="containsText" dxfId="107" priority="107" stopIfTrue="1" operator="containsText" text="Riesgo Alto">
      <formula>NOT(ISERROR(SEARCH("Riesgo Alto",F16)))</formula>
    </cfRule>
    <cfRule type="containsText" dxfId="106" priority="108" stopIfTrue="1" operator="containsText" text="Riesgo Extremo">
      <formula>NOT(ISERROR(SEARCH("Riesgo Extremo",F16)))</formula>
    </cfRule>
  </conditionalFormatting>
  <conditionalFormatting sqref="F16">
    <cfRule type="containsText" dxfId="105" priority="103" stopIfTrue="1" operator="containsText" text="Riesgo Extremo">
      <formula>NOT(ISERROR(SEARCH("Riesgo Extremo",F16)))</formula>
    </cfRule>
  </conditionalFormatting>
  <conditionalFormatting sqref="O5">
    <cfRule type="containsText" dxfId="104" priority="92" stopIfTrue="1" operator="containsText" text="Riesgo Alto">
      <formula>NOT(ISERROR(SEARCH("Riesgo Alto",O5)))</formula>
    </cfRule>
    <cfRule type="containsText" dxfId="103" priority="93" stopIfTrue="1" operator="containsText" text="Riesgo Moderado">
      <formula>NOT(ISERROR(SEARCH("Riesgo Moderado",O5)))</formula>
    </cfRule>
    <cfRule type="containsText" dxfId="102" priority="94" stopIfTrue="1" operator="containsText" text="Riesgo Bajo">
      <formula>NOT(ISERROR(SEARCH("Riesgo Bajo",O5)))</formula>
    </cfRule>
    <cfRule type="containsText" dxfId="101" priority="95" stopIfTrue="1" operator="containsText" text="Riesgo Alto">
      <formula>NOT(ISERROR(SEARCH("Riesgo Alto",O5)))</formula>
    </cfRule>
    <cfRule type="containsText" dxfId="100" priority="96" stopIfTrue="1" operator="containsText" text="Riesgo Extremo">
      <formula>NOT(ISERROR(SEARCH("Riesgo Extremo",O5)))</formula>
    </cfRule>
  </conditionalFormatting>
  <conditionalFormatting sqref="O5">
    <cfRule type="containsText" dxfId="99" priority="91" stopIfTrue="1" operator="containsText" text="Riesgo Extremo">
      <formula>NOT(ISERROR(SEARCH("Riesgo Extremo",O5)))</formula>
    </cfRule>
  </conditionalFormatting>
  <conditionalFormatting sqref="O6">
    <cfRule type="containsText" dxfId="98" priority="86" stopIfTrue="1" operator="containsText" text="Riesgo Alto">
      <formula>NOT(ISERROR(SEARCH("Riesgo Alto",O6)))</formula>
    </cfRule>
    <cfRule type="containsText" dxfId="97" priority="87" stopIfTrue="1" operator="containsText" text="Riesgo Moderado">
      <formula>NOT(ISERROR(SEARCH("Riesgo Moderado",O6)))</formula>
    </cfRule>
    <cfRule type="containsText" dxfId="96" priority="88" stopIfTrue="1" operator="containsText" text="Riesgo Bajo">
      <formula>NOT(ISERROR(SEARCH("Riesgo Bajo",O6)))</formula>
    </cfRule>
    <cfRule type="containsText" dxfId="95" priority="89" stopIfTrue="1" operator="containsText" text="Riesgo Alto">
      <formula>NOT(ISERROR(SEARCH("Riesgo Alto",O6)))</formula>
    </cfRule>
    <cfRule type="containsText" dxfId="94" priority="90" stopIfTrue="1" operator="containsText" text="Riesgo Extremo">
      <formula>NOT(ISERROR(SEARCH("Riesgo Extremo",O6)))</formula>
    </cfRule>
  </conditionalFormatting>
  <conditionalFormatting sqref="O6">
    <cfRule type="containsText" dxfId="93" priority="85" stopIfTrue="1" operator="containsText" text="Riesgo Extremo">
      <formula>NOT(ISERROR(SEARCH("Riesgo Extremo",O6)))</formula>
    </cfRule>
  </conditionalFormatting>
  <conditionalFormatting sqref="O7">
    <cfRule type="containsText" dxfId="92" priority="80" stopIfTrue="1" operator="containsText" text="Riesgo Alto">
      <formula>NOT(ISERROR(SEARCH("Riesgo Alto",O7)))</formula>
    </cfRule>
    <cfRule type="containsText" dxfId="91" priority="81" stopIfTrue="1" operator="containsText" text="Riesgo Moderado">
      <formula>NOT(ISERROR(SEARCH("Riesgo Moderado",O7)))</formula>
    </cfRule>
    <cfRule type="containsText" dxfId="90" priority="82" stopIfTrue="1" operator="containsText" text="Riesgo Bajo">
      <formula>NOT(ISERROR(SEARCH("Riesgo Bajo",O7)))</formula>
    </cfRule>
    <cfRule type="containsText" dxfId="89" priority="83" stopIfTrue="1" operator="containsText" text="Riesgo Alto">
      <formula>NOT(ISERROR(SEARCH("Riesgo Alto",O7)))</formula>
    </cfRule>
    <cfRule type="containsText" dxfId="88" priority="84" stopIfTrue="1" operator="containsText" text="Riesgo Extremo">
      <formula>NOT(ISERROR(SEARCH("Riesgo Extremo",O7)))</formula>
    </cfRule>
  </conditionalFormatting>
  <conditionalFormatting sqref="O7">
    <cfRule type="containsText" dxfId="87" priority="79" stopIfTrue="1" operator="containsText" text="Riesgo Extremo">
      <formula>NOT(ISERROR(SEARCH("Riesgo Extremo",O7)))</formula>
    </cfRule>
  </conditionalFormatting>
  <conditionalFormatting sqref="O8">
    <cfRule type="containsText" dxfId="86" priority="74" stopIfTrue="1" operator="containsText" text="Riesgo Alto">
      <formula>NOT(ISERROR(SEARCH("Riesgo Alto",O8)))</formula>
    </cfRule>
    <cfRule type="containsText" dxfId="85" priority="75" stopIfTrue="1" operator="containsText" text="Riesgo Moderado">
      <formula>NOT(ISERROR(SEARCH("Riesgo Moderado",O8)))</formula>
    </cfRule>
    <cfRule type="containsText" dxfId="84" priority="76" stopIfTrue="1" operator="containsText" text="Riesgo Bajo">
      <formula>NOT(ISERROR(SEARCH("Riesgo Bajo",O8)))</formula>
    </cfRule>
    <cfRule type="containsText" dxfId="83" priority="77" stopIfTrue="1" operator="containsText" text="Riesgo Alto">
      <formula>NOT(ISERROR(SEARCH("Riesgo Alto",O8)))</formula>
    </cfRule>
    <cfRule type="containsText" dxfId="82" priority="78" stopIfTrue="1" operator="containsText" text="Riesgo Extremo">
      <formula>NOT(ISERROR(SEARCH("Riesgo Extremo",O8)))</formula>
    </cfRule>
  </conditionalFormatting>
  <conditionalFormatting sqref="O8">
    <cfRule type="containsText" dxfId="81" priority="73" stopIfTrue="1" operator="containsText" text="Riesgo Extremo">
      <formula>NOT(ISERROR(SEARCH("Riesgo Extremo",O8)))</formula>
    </cfRule>
  </conditionalFormatting>
  <conditionalFormatting sqref="O9">
    <cfRule type="containsText" dxfId="80" priority="68" stopIfTrue="1" operator="containsText" text="Riesgo Alto">
      <formula>NOT(ISERROR(SEARCH("Riesgo Alto",O9)))</formula>
    </cfRule>
    <cfRule type="containsText" dxfId="79" priority="69" stopIfTrue="1" operator="containsText" text="Riesgo Moderado">
      <formula>NOT(ISERROR(SEARCH("Riesgo Moderado",O9)))</formula>
    </cfRule>
    <cfRule type="containsText" dxfId="78" priority="70" stopIfTrue="1" operator="containsText" text="Riesgo Bajo">
      <formula>NOT(ISERROR(SEARCH("Riesgo Bajo",O9)))</formula>
    </cfRule>
    <cfRule type="containsText" dxfId="77" priority="71" stopIfTrue="1" operator="containsText" text="Riesgo Alto">
      <formula>NOT(ISERROR(SEARCH("Riesgo Alto",O9)))</formula>
    </cfRule>
    <cfRule type="containsText" dxfId="76" priority="72" stopIfTrue="1" operator="containsText" text="Riesgo Extremo">
      <formula>NOT(ISERROR(SEARCH("Riesgo Extremo",O9)))</formula>
    </cfRule>
  </conditionalFormatting>
  <conditionalFormatting sqref="O9">
    <cfRule type="containsText" dxfId="75" priority="67" stopIfTrue="1" operator="containsText" text="Riesgo Extremo">
      <formula>NOT(ISERROR(SEARCH("Riesgo Extremo",O9)))</formula>
    </cfRule>
  </conditionalFormatting>
  <conditionalFormatting sqref="O12">
    <cfRule type="containsText" dxfId="74" priority="62" stopIfTrue="1" operator="containsText" text="Riesgo Alto">
      <formula>NOT(ISERROR(SEARCH("Riesgo Alto",O12)))</formula>
    </cfRule>
    <cfRule type="containsText" dxfId="73" priority="63" stopIfTrue="1" operator="containsText" text="Riesgo Moderado">
      <formula>NOT(ISERROR(SEARCH("Riesgo Moderado",O12)))</formula>
    </cfRule>
    <cfRule type="containsText" dxfId="72" priority="64" stopIfTrue="1" operator="containsText" text="Riesgo Bajo">
      <formula>NOT(ISERROR(SEARCH("Riesgo Bajo",O12)))</formula>
    </cfRule>
    <cfRule type="containsText" dxfId="71" priority="65" stopIfTrue="1" operator="containsText" text="Riesgo Alto">
      <formula>NOT(ISERROR(SEARCH("Riesgo Alto",O12)))</formula>
    </cfRule>
    <cfRule type="containsText" dxfId="70" priority="66" stopIfTrue="1" operator="containsText" text="Riesgo Extremo">
      <formula>NOT(ISERROR(SEARCH("Riesgo Extremo",O12)))</formula>
    </cfRule>
  </conditionalFormatting>
  <conditionalFormatting sqref="O12">
    <cfRule type="containsText" dxfId="69" priority="61" stopIfTrue="1" operator="containsText" text="Riesgo Extremo">
      <formula>NOT(ISERROR(SEARCH("Riesgo Extremo",O12)))</formula>
    </cfRule>
  </conditionalFormatting>
  <conditionalFormatting sqref="O13">
    <cfRule type="containsText" dxfId="68" priority="56" stopIfTrue="1" operator="containsText" text="Riesgo Alto">
      <formula>NOT(ISERROR(SEARCH("Riesgo Alto",O13)))</formula>
    </cfRule>
    <cfRule type="containsText" dxfId="67" priority="57" stopIfTrue="1" operator="containsText" text="Riesgo Moderado">
      <formula>NOT(ISERROR(SEARCH("Riesgo Moderado",O13)))</formula>
    </cfRule>
    <cfRule type="containsText" dxfId="66" priority="58" stopIfTrue="1" operator="containsText" text="Riesgo Bajo">
      <formula>NOT(ISERROR(SEARCH("Riesgo Bajo",O13)))</formula>
    </cfRule>
    <cfRule type="containsText" dxfId="65" priority="59" stopIfTrue="1" operator="containsText" text="Riesgo Alto">
      <formula>NOT(ISERROR(SEARCH("Riesgo Alto",O13)))</formula>
    </cfRule>
    <cfRule type="containsText" dxfId="64" priority="60" stopIfTrue="1" operator="containsText" text="Riesgo Extremo">
      <formula>NOT(ISERROR(SEARCH("Riesgo Extremo",O13)))</formula>
    </cfRule>
  </conditionalFormatting>
  <conditionalFormatting sqref="O13">
    <cfRule type="containsText" dxfId="63" priority="55" stopIfTrue="1" operator="containsText" text="Riesgo Extremo">
      <formula>NOT(ISERROR(SEARCH("Riesgo Extremo",O13)))</formula>
    </cfRule>
  </conditionalFormatting>
  <conditionalFormatting sqref="O15">
    <cfRule type="containsText" dxfId="62" priority="50" stopIfTrue="1" operator="containsText" text="Riesgo Alto">
      <formula>NOT(ISERROR(SEARCH("Riesgo Alto",O15)))</formula>
    </cfRule>
    <cfRule type="containsText" dxfId="61" priority="51" stopIfTrue="1" operator="containsText" text="Riesgo Moderado">
      <formula>NOT(ISERROR(SEARCH("Riesgo Moderado",O15)))</formula>
    </cfRule>
    <cfRule type="containsText" dxfId="60" priority="52" stopIfTrue="1" operator="containsText" text="Riesgo Bajo">
      <formula>NOT(ISERROR(SEARCH("Riesgo Bajo",O15)))</formula>
    </cfRule>
    <cfRule type="containsText" dxfId="59" priority="53" stopIfTrue="1" operator="containsText" text="Riesgo Alto">
      <formula>NOT(ISERROR(SEARCH("Riesgo Alto",O15)))</formula>
    </cfRule>
    <cfRule type="containsText" dxfId="58" priority="54" stopIfTrue="1" operator="containsText" text="Riesgo Extremo">
      <formula>NOT(ISERROR(SEARCH("Riesgo Extremo",O15)))</formula>
    </cfRule>
  </conditionalFormatting>
  <conditionalFormatting sqref="O15">
    <cfRule type="containsText" dxfId="57" priority="49" stopIfTrue="1" operator="containsText" text="Riesgo Extremo">
      <formula>NOT(ISERROR(SEARCH("Riesgo Extremo",O15)))</formula>
    </cfRule>
  </conditionalFormatting>
  <conditionalFormatting sqref="R5">
    <cfRule type="containsText" dxfId="56" priority="43" stopIfTrue="1" operator="containsText" text="Riesgo Extremo">
      <formula>NOT(ISERROR(SEARCH("Riesgo Extremo",R5)))</formula>
    </cfRule>
  </conditionalFormatting>
  <conditionalFormatting sqref="R5">
    <cfRule type="containsText" dxfId="55" priority="44" stopIfTrue="1" operator="containsText" text="Riesgo Alto">
      <formula>NOT(ISERROR(SEARCH("Riesgo Alto",R5)))</formula>
    </cfRule>
    <cfRule type="containsText" dxfId="54" priority="45" stopIfTrue="1" operator="containsText" text="Riesgo Moderado">
      <formula>NOT(ISERROR(SEARCH("Riesgo Moderado",R5)))</formula>
    </cfRule>
    <cfRule type="containsText" dxfId="53" priority="46" stopIfTrue="1" operator="containsText" text="Riesgo Bajo">
      <formula>NOT(ISERROR(SEARCH("Riesgo Bajo",R5)))</formula>
    </cfRule>
    <cfRule type="containsText" dxfId="52" priority="47" stopIfTrue="1" operator="containsText" text="Riesgo Alto">
      <formula>NOT(ISERROR(SEARCH("Riesgo Alto",R5)))</formula>
    </cfRule>
    <cfRule type="containsText" dxfId="51" priority="48" stopIfTrue="1" operator="containsText" text="Riesgo Extremo">
      <formula>NOT(ISERROR(SEARCH("Riesgo Extremo",R5)))</formula>
    </cfRule>
  </conditionalFormatting>
  <conditionalFormatting sqref="R6">
    <cfRule type="containsText" dxfId="50" priority="37" stopIfTrue="1" operator="containsText" text="Riesgo Extremo">
      <formula>NOT(ISERROR(SEARCH("Riesgo Extremo",R6)))</formula>
    </cfRule>
  </conditionalFormatting>
  <conditionalFormatting sqref="R6">
    <cfRule type="containsText" dxfId="49" priority="38" stopIfTrue="1" operator="containsText" text="Riesgo Alto">
      <formula>NOT(ISERROR(SEARCH("Riesgo Alto",R6)))</formula>
    </cfRule>
    <cfRule type="containsText" dxfId="48" priority="39" stopIfTrue="1" operator="containsText" text="Riesgo Moderado">
      <formula>NOT(ISERROR(SEARCH("Riesgo Moderado",R6)))</formula>
    </cfRule>
    <cfRule type="containsText" dxfId="47" priority="40" stopIfTrue="1" operator="containsText" text="Riesgo Bajo">
      <formula>NOT(ISERROR(SEARCH("Riesgo Bajo",R6)))</formula>
    </cfRule>
    <cfRule type="containsText" dxfId="46" priority="41" stopIfTrue="1" operator="containsText" text="Riesgo Alto">
      <formula>NOT(ISERROR(SEARCH("Riesgo Alto",R6)))</formula>
    </cfRule>
    <cfRule type="containsText" dxfId="45" priority="42" stopIfTrue="1" operator="containsText" text="Riesgo Extremo">
      <formula>NOT(ISERROR(SEARCH("Riesgo Extremo",R6)))</formula>
    </cfRule>
  </conditionalFormatting>
  <conditionalFormatting sqref="R7">
    <cfRule type="containsText" dxfId="44" priority="31" stopIfTrue="1" operator="containsText" text="Riesgo Extremo">
      <formula>NOT(ISERROR(SEARCH("Riesgo Extremo",R7)))</formula>
    </cfRule>
  </conditionalFormatting>
  <conditionalFormatting sqref="R7">
    <cfRule type="containsText" dxfId="43" priority="32" stopIfTrue="1" operator="containsText" text="Riesgo Alto">
      <formula>NOT(ISERROR(SEARCH("Riesgo Alto",R7)))</formula>
    </cfRule>
    <cfRule type="containsText" dxfId="42" priority="33" stopIfTrue="1" operator="containsText" text="Riesgo Moderado">
      <formula>NOT(ISERROR(SEARCH("Riesgo Moderado",R7)))</formula>
    </cfRule>
    <cfRule type="containsText" dxfId="41" priority="34" stopIfTrue="1" operator="containsText" text="Riesgo Bajo">
      <formula>NOT(ISERROR(SEARCH("Riesgo Bajo",R7)))</formula>
    </cfRule>
    <cfRule type="containsText" dxfId="40" priority="35" stopIfTrue="1" operator="containsText" text="Riesgo Alto">
      <formula>NOT(ISERROR(SEARCH("Riesgo Alto",R7)))</formula>
    </cfRule>
    <cfRule type="containsText" dxfId="39" priority="36" stopIfTrue="1" operator="containsText" text="Riesgo Extremo">
      <formula>NOT(ISERROR(SEARCH("Riesgo Extremo",R7)))</formula>
    </cfRule>
  </conditionalFormatting>
  <conditionalFormatting sqref="R8">
    <cfRule type="containsText" dxfId="38" priority="25" stopIfTrue="1" operator="containsText" text="Riesgo Extremo">
      <formula>NOT(ISERROR(SEARCH("Riesgo Extremo",R8)))</formula>
    </cfRule>
  </conditionalFormatting>
  <conditionalFormatting sqref="R8">
    <cfRule type="containsText" dxfId="37" priority="26" stopIfTrue="1" operator="containsText" text="Riesgo Alto">
      <formula>NOT(ISERROR(SEARCH("Riesgo Alto",R8)))</formula>
    </cfRule>
    <cfRule type="containsText" dxfId="36" priority="27" stopIfTrue="1" operator="containsText" text="Riesgo Moderado">
      <formula>NOT(ISERROR(SEARCH("Riesgo Moderado",R8)))</formula>
    </cfRule>
    <cfRule type="containsText" dxfId="35" priority="28" stopIfTrue="1" operator="containsText" text="Riesgo Bajo">
      <formula>NOT(ISERROR(SEARCH("Riesgo Bajo",R8)))</formula>
    </cfRule>
    <cfRule type="containsText" dxfId="34" priority="29" stopIfTrue="1" operator="containsText" text="Riesgo Alto">
      <formula>NOT(ISERROR(SEARCH("Riesgo Alto",R8)))</formula>
    </cfRule>
    <cfRule type="containsText" dxfId="33" priority="30" stopIfTrue="1" operator="containsText" text="Riesgo Extremo">
      <formula>NOT(ISERROR(SEARCH("Riesgo Extremo",R8)))</formula>
    </cfRule>
  </conditionalFormatting>
  <conditionalFormatting sqref="R9">
    <cfRule type="containsText" dxfId="32" priority="19" stopIfTrue="1" operator="containsText" text="Riesgo Extremo">
      <formula>NOT(ISERROR(SEARCH("Riesgo Extremo",R9)))</formula>
    </cfRule>
  </conditionalFormatting>
  <conditionalFormatting sqref="R9">
    <cfRule type="containsText" dxfId="31" priority="20" stopIfTrue="1" operator="containsText" text="Riesgo Alto">
      <formula>NOT(ISERROR(SEARCH("Riesgo Alto",R9)))</formula>
    </cfRule>
    <cfRule type="containsText" dxfId="30" priority="21" stopIfTrue="1" operator="containsText" text="Riesgo Moderado">
      <formula>NOT(ISERROR(SEARCH("Riesgo Moderado",R9)))</formula>
    </cfRule>
    <cfRule type="containsText" dxfId="29" priority="22" stopIfTrue="1" operator="containsText" text="Riesgo Bajo">
      <formula>NOT(ISERROR(SEARCH("Riesgo Bajo",R9)))</formula>
    </cfRule>
    <cfRule type="containsText" dxfId="28" priority="23" stopIfTrue="1" operator="containsText" text="Riesgo Alto">
      <formula>NOT(ISERROR(SEARCH("Riesgo Alto",R9)))</formula>
    </cfRule>
    <cfRule type="containsText" dxfId="27" priority="24" stopIfTrue="1" operator="containsText" text="Riesgo Extremo">
      <formula>NOT(ISERROR(SEARCH("Riesgo Extremo",R9)))</formula>
    </cfRule>
  </conditionalFormatting>
  <conditionalFormatting sqref="R12">
    <cfRule type="containsText" dxfId="26" priority="13" stopIfTrue="1" operator="containsText" text="Riesgo Extremo">
      <formula>NOT(ISERROR(SEARCH("Riesgo Extremo",R12)))</formula>
    </cfRule>
  </conditionalFormatting>
  <conditionalFormatting sqref="R12">
    <cfRule type="containsText" dxfId="25" priority="14" stopIfTrue="1" operator="containsText" text="Riesgo Alto">
      <formula>NOT(ISERROR(SEARCH("Riesgo Alto",R12)))</formula>
    </cfRule>
    <cfRule type="containsText" dxfId="24" priority="15" stopIfTrue="1" operator="containsText" text="Riesgo Moderado">
      <formula>NOT(ISERROR(SEARCH("Riesgo Moderado",R12)))</formula>
    </cfRule>
    <cfRule type="containsText" dxfId="23" priority="16" stopIfTrue="1" operator="containsText" text="Riesgo Bajo">
      <formula>NOT(ISERROR(SEARCH("Riesgo Bajo",R12)))</formula>
    </cfRule>
    <cfRule type="containsText" dxfId="22" priority="17" stopIfTrue="1" operator="containsText" text="Riesgo Alto">
      <formula>NOT(ISERROR(SEARCH("Riesgo Alto",R12)))</formula>
    </cfRule>
    <cfRule type="containsText" dxfId="21" priority="18" stopIfTrue="1" operator="containsText" text="Riesgo Extremo">
      <formula>NOT(ISERROR(SEARCH("Riesgo Extremo",R12)))</formula>
    </cfRule>
  </conditionalFormatting>
  <conditionalFormatting sqref="R13">
    <cfRule type="containsText" dxfId="20" priority="7" stopIfTrue="1" operator="containsText" text="Riesgo Extremo">
      <formula>NOT(ISERROR(SEARCH("Riesgo Extremo",R13)))</formula>
    </cfRule>
  </conditionalFormatting>
  <conditionalFormatting sqref="R13">
    <cfRule type="containsText" dxfId="19" priority="8" stopIfTrue="1" operator="containsText" text="Riesgo Alto">
      <formula>NOT(ISERROR(SEARCH("Riesgo Alto",R13)))</formula>
    </cfRule>
    <cfRule type="containsText" dxfId="18" priority="9" stopIfTrue="1" operator="containsText" text="Riesgo Moderado">
      <formula>NOT(ISERROR(SEARCH("Riesgo Moderado",R13)))</formula>
    </cfRule>
    <cfRule type="containsText" dxfId="17" priority="10" stopIfTrue="1" operator="containsText" text="Riesgo Bajo">
      <formula>NOT(ISERROR(SEARCH("Riesgo Bajo",R13)))</formula>
    </cfRule>
    <cfRule type="containsText" dxfId="16" priority="11" stopIfTrue="1" operator="containsText" text="Riesgo Alto">
      <formula>NOT(ISERROR(SEARCH("Riesgo Alto",R13)))</formula>
    </cfRule>
    <cfRule type="containsText" dxfId="15" priority="12" stopIfTrue="1" operator="containsText" text="Riesgo Extremo">
      <formula>NOT(ISERROR(SEARCH("Riesgo Extremo",R13)))</formula>
    </cfRule>
  </conditionalFormatting>
  <conditionalFormatting sqref="R15">
    <cfRule type="containsText" dxfId="14" priority="1" stopIfTrue="1" operator="containsText" text="Riesgo Extremo">
      <formula>NOT(ISERROR(SEARCH("Riesgo Extremo",R15)))</formula>
    </cfRule>
  </conditionalFormatting>
  <conditionalFormatting sqref="R15">
    <cfRule type="containsText" dxfId="13" priority="2" stopIfTrue="1" operator="containsText" text="Riesgo Alto">
      <formula>NOT(ISERROR(SEARCH("Riesgo Alto",R15)))</formula>
    </cfRule>
    <cfRule type="containsText" dxfId="12" priority="3" stopIfTrue="1" operator="containsText" text="Riesgo Moderado">
      <formula>NOT(ISERROR(SEARCH("Riesgo Moderado",R15)))</formula>
    </cfRule>
    <cfRule type="containsText" dxfId="11" priority="4" stopIfTrue="1" operator="containsText" text="Riesgo Bajo">
      <formula>NOT(ISERROR(SEARCH("Riesgo Bajo",R15)))</formula>
    </cfRule>
    <cfRule type="containsText" dxfId="10" priority="5" stopIfTrue="1" operator="containsText" text="Riesgo Alto">
      <formula>NOT(ISERROR(SEARCH("Riesgo Alto",R15)))</formula>
    </cfRule>
    <cfRule type="containsText" dxfId="9" priority="6" stopIfTrue="1" operator="containsText" text="Riesgo Extremo">
      <formula>NOT(ISERROR(SEARCH("Riesgo Extremo",R15)))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0"/>
    <pageSetUpPr fitToPage="1"/>
  </sheetPr>
  <dimension ref="B2:U28"/>
  <sheetViews>
    <sheetView topLeftCell="A4" workbookViewId="0">
      <selection activeCell="H14" sqref="H14"/>
    </sheetView>
  </sheetViews>
  <sheetFormatPr baseColWidth="10" defaultRowHeight="12.75" x14ac:dyDescent="0.2"/>
  <cols>
    <col min="1" max="1" width="7" customWidth="1"/>
    <col min="2" max="3" width="9.5703125" customWidth="1"/>
    <col min="4" max="4" width="27.28515625" customWidth="1"/>
    <col min="5" max="5" width="13.7109375" customWidth="1"/>
    <col min="6" max="6" width="26.140625" customWidth="1"/>
    <col min="7" max="7" width="16.42578125" customWidth="1"/>
    <col min="8" max="8" width="21.28515625" bestFit="1" customWidth="1"/>
    <col min="9" max="9" width="21.5703125" customWidth="1"/>
    <col min="10" max="10" width="22.85546875" customWidth="1"/>
    <col min="11" max="12" width="19.5703125" customWidth="1"/>
    <col min="13" max="13" width="24" customWidth="1"/>
    <col min="14" max="14" width="51.28515625" customWidth="1"/>
    <col min="15" max="16" width="22" customWidth="1"/>
    <col min="17" max="20" width="26.28515625" customWidth="1"/>
    <col min="21" max="21" width="22" customWidth="1"/>
  </cols>
  <sheetData>
    <row r="2" spans="2:21" ht="22.5" customHeight="1" x14ac:dyDescent="0.2">
      <c r="B2" s="1144"/>
      <c r="C2" s="1144"/>
      <c r="D2" s="1144"/>
      <c r="E2" s="1144"/>
      <c r="F2" s="1144"/>
      <c r="G2" s="1131" t="s">
        <v>96</v>
      </c>
      <c r="H2" s="1132"/>
      <c r="I2" s="1132"/>
      <c r="J2" s="1132"/>
      <c r="K2" s="1132"/>
      <c r="L2" s="1132"/>
      <c r="M2" s="1132"/>
      <c r="N2" s="1132"/>
      <c r="O2" s="1132"/>
      <c r="P2" s="1133"/>
      <c r="Q2" s="1124" t="s">
        <v>82</v>
      </c>
      <c r="R2" s="1124"/>
      <c r="S2" s="1124"/>
      <c r="T2" s="1124"/>
      <c r="U2" s="1124"/>
    </row>
    <row r="3" spans="2:21" ht="22.5" customHeight="1" x14ac:dyDescent="0.2">
      <c r="B3" s="1144"/>
      <c r="C3" s="1144"/>
      <c r="D3" s="1144"/>
      <c r="E3" s="1144"/>
      <c r="F3" s="1144"/>
      <c r="G3" s="1131" t="s">
        <v>76</v>
      </c>
      <c r="H3" s="1132"/>
      <c r="I3" s="1132"/>
      <c r="J3" s="1132"/>
      <c r="K3" s="1132"/>
      <c r="L3" s="1132"/>
      <c r="M3" s="1132"/>
      <c r="N3" s="1132"/>
      <c r="O3" s="1132"/>
      <c r="P3" s="1133"/>
      <c r="Q3" s="1141" t="s">
        <v>95</v>
      </c>
      <c r="R3" s="1141"/>
      <c r="S3" s="1141"/>
      <c r="T3" s="1141"/>
      <c r="U3" s="1141"/>
    </row>
    <row r="4" spans="2:21" ht="22.5" customHeight="1" x14ac:dyDescent="0.2">
      <c r="B4" s="1144"/>
      <c r="C4" s="1144"/>
      <c r="D4" s="1144"/>
      <c r="E4" s="1144"/>
      <c r="F4" s="1144"/>
      <c r="G4" s="1131" t="s">
        <v>77</v>
      </c>
      <c r="H4" s="1132"/>
      <c r="I4" s="1132"/>
      <c r="J4" s="1132"/>
      <c r="K4" s="1132"/>
      <c r="L4" s="1132"/>
      <c r="M4" s="1132"/>
      <c r="N4" s="1132"/>
      <c r="O4" s="1132"/>
      <c r="P4" s="1133"/>
      <c r="Q4" s="1142" t="s">
        <v>97</v>
      </c>
      <c r="R4" s="1142"/>
      <c r="S4" s="1142"/>
      <c r="T4" s="1142"/>
      <c r="U4" s="1142"/>
    </row>
    <row r="5" spans="2:21" ht="22.5" customHeight="1" x14ac:dyDescent="0.2">
      <c r="B5" s="1144"/>
      <c r="C5" s="1144"/>
      <c r="D5" s="1144"/>
      <c r="E5" s="1144"/>
      <c r="F5" s="1144"/>
      <c r="G5" s="1131" t="s">
        <v>84</v>
      </c>
      <c r="H5" s="1132"/>
      <c r="I5" s="1132"/>
      <c r="J5" s="1132"/>
      <c r="K5" s="1132"/>
      <c r="L5" s="1132"/>
      <c r="M5" s="1132"/>
      <c r="N5" s="1132"/>
      <c r="O5" s="1132"/>
      <c r="P5" s="1133"/>
      <c r="Q5" s="1143" t="s">
        <v>79</v>
      </c>
      <c r="R5" s="1143"/>
      <c r="S5" s="1143"/>
      <c r="T5" s="1143"/>
      <c r="U5" s="1143"/>
    </row>
    <row r="7" spans="2:21" ht="16.5" customHeight="1" x14ac:dyDescent="0.2">
      <c r="B7" s="58"/>
      <c r="C7" s="58"/>
      <c r="D7" s="58"/>
      <c r="E7" s="58"/>
      <c r="F7" s="59"/>
      <c r="G7" s="59"/>
      <c r="H7" s="29"/>
      <c r="I7" s="29"/>
      <c r="J7" s="29"/>
      <c r="K7" s="29"/>
      <c r="L7" s="29"/>
      <c r="M7" s="29"/>
      <c r="N7" s="29"/>
    </row>
    <row r="8" spans="2:21" ht="25.5" customHeight="1" x14ac:dyDescent="0.2">
      <c r="B8" s="68" t="s">
        <v>34</v>
      </c>
      <c r="C8" s="69"/>
      <c r="D8" s="69"/>
      <c r="E8" s="70"/>
      <c r="F8" s="70"/>
      <c r="G8" s="70"/>
      <c r="H8" s="70"/>
      <c r="I8" s="70"/>
      <c r="J8" s="70"/>
      <c r="K8" s="70"/>
      <c r="L8" s="71"/>
      <c r="M8" s="1134" t="s">
        <v>86</v>
      </c>
      <c r="N8" s="1135"/>
      <c r="O8" s="1135"/>
      <c r="P8" s="1135"/>
      <c r="Q8" s="1135"/>
      <c r="R8" s="1135"/>
      <c r="S8" s="1135"/>
      <c r="T8" s="1135"/>
    </row>
    <row r="9" spans="2:21" s="2" customFormat="1" ht="24.75" customHeight="1" x14ac:dyDescent="0.25">
      <c r="B9" s="72"/>
      <c r="C9" s="73"/>
      <c r="D9" s="73"/>
      <c r="E9" s="73"/>
      <c r="F9" s="73"/>
      <c r="G9" s="73"/>
      <c r="H9" s="73"/>
      <c r="I9" s="73"/>
      <c r="J9" s="73"/>
      <c r="K9" s="73"/>
      <c r="L9" s="74"/>
      <c r="M9" s="1136" t="s">
        <v>80</v>
      </c>
      <c r="N9" s="1138" t="s">
        <v>53</v>
      </c>
      <c r="O9" s="1138"/>
      <c r="P9" s="1138"/>
      <c r="Q9" s="1138" t="s">
        <v>91</v>
      </c>
      <c r="R9" s="1138"/>
      <c r="S9" s="1139" t="s">
        <v>94</v>
      </c>
      <c r="T9" s="1139" t="s">
        <v>81</v>
      </c>
    </row>
    <row r="10" spans="2:21" s="4" customFormat="1" ht="39.75" customHeight="1" x14ac:dyDescent="0.2">
      <c r="B10" s="3" t="s">
        <v>33</v>
      </c>
      <c r="C10" s="3" t="s">
        <v>83</v>
      </c>
      <c r="D10" s="3" t="s">
        <v>75</v>
      </c>
      <c r="E10" s="16" t="s">
        <v>13</v>
      </c>
      <c r="F10" s="7" t="s">
        <v>3</v>
      </c>
      <c r="G10" s="7" t="s">
        <v>2</v>
      </c>
      <c r="H10" s="7" t="s">
        <v>35</v>
      </c>
      <c r="I10" s="7" t="s">
        <v>14</v>
      </c>
      <c r="J10" s="7" t="s">
        <v>140</v>
      </c>
      <c r="K10" s="7" t="s">
        <v>25</v>
      </c>
      <c r="L10" s="7" t="s">
        <v>15</v>
      </c>
      <c r="M10" s="1137"/>
      <c r="N10" s="30" t="s">
        <v>32</v>
      </c>
      <c r="O10" s="30" t="s">
        <v>54</v>
      </c>
      <c r="P10" s="30" t="s">
        <v>55</v>
      </c>
      <c r="Q10" s="60" t="s">
        <v>92</v>
      </c>
      <c r="R10" s="60" t="s">
        <v>93</v>
      </c>
      <c r="S10" s="1140"/>
      <c r="T10" s="1140"/>
    </row>
    <row r="11" spans="2:21" ht="24" customHeight="1" x14ac:dyDescent="0.2">
      <c r="B11" s="1125">
        <f>'SEPG-F-007'!B17</f>
        <v>1</v>
      </c>
      <c r="C11" s="1125"/>
      <c r="D11" s="1155" t="str">
        <f>'SEPG-F-007'!B10</f>
        <v>PROCESO " Gestión Jurídica  "</v>
      </c>
      <c r="E11" s="1128" t="e">
        <f>'SEPG-F-007'!#REF!</f>
        <v>#REF!</v>
      </c>
      <c r="F11" s="11">
        <f>'SEPG-012'!Y27</f>
        <v>6</v>
      </c>
      <c r="G11" s="11">
        <f>'SEPG-012'!Y26</f>
        <v>3</v>
      </c>
      <c r="H11" s="55">
        <f>'SEPG-012'!AA26</f>
        <v>18</v>
      </c>
      <c r="I11" s="12" t="str">
        <f>'SEPG-F-008'!H24</f>
        <v>ORFEO</v>
      </c>
      <c r="J11" s="55">
        <f>'SEPG-F-008'!S24</f>
        <v>-2</v>
      </c>
      <c r="K11" s="1154" t="str">
        <f>'SEPG-F-007'!L17</f>
        <v>OPERATIVO</v>
      </c>
      <c r="L11" s="1151" t="s">
        <v>51</v>
      </c>
      <c r="M11" s="1145" t="str">
        <f>'SEPG-F-014'!S18</f>
        <v xml:space="preserve">Elaborar conceptos jurídicos  de los proyectos  asignados carreteros  y portuarios, de acuerdo a las solicitudes planteadas por las demás dependencias.                </v>
      </c>
      <c r="N11" s="1145" t="str">
        <f>'SEPG-F-014'!T18</f>
        <v>Margarita Montilla Herrera
Priscila Sánchez Sanabria
Gabriel Velez</v>
      </c>
      <c r="O11" s="1145" t="str">
        <f>'SEPG-F-014'!U18</f>
        <v>Gerente de Gestión Contractual 1, 2 y 3</v>
      </c>
      <c r="P11" s="1145" t="str">
        <f>'SEPG-F-014'!V18</f>
        <v>Vicepresidencia Jurídica</v>
      </c>
      <c r="Q11" s="1145">
        <f>'SEPG-F-014'!W18</f>
        <v>42370</v>
      </c>
      <c r="R11" s="1145">
        <f>'SEPG-F-014'!X18</f>
        <v>42735</v>
      </c>
      <c r="S11" s="1145" t="str">
        <f>'SEPG-F-014'!Y18</f>
        <v xml:space="preserve">
# de conceptos emitidos / # de conceptos solicitados  al día 15 de cada mes</v>
      </c>
      <c r="T11" s="1145"/>
    </row>
    <row r="12" spans="2:21" ht="24" customHeight="1" x14ac:dyDescent="0.2">
      <c r="B12" s="1126"/>
      <c r="C12" s="1126"/>
      <c r="D12" s="1156"/>
      <c r="E12" s="1129"/>
      <c r="F12" s="1148" t="str">
        <f>'SEPG-012'!Z27</f>
        <v>Menor</v>
      </c>
      <c r="G12" s="1148" t="str">
        <f>'SEPG-012'!Z26</f>
        <v>Posible (C)</v>
      </c>
      <c r="H12" s="1148" t="str">
        <f>'SEPG-012'!AB26</f>
        <v>Riesgo Moderado (Z-7)</v>
      </c>
      <c r="I12" s="13" t="str">
        <f>'SEPG-F-008'!H25</f>
        <v xml:space="preserve">COMITÉ DE SUPERVISIÓN </v>
      </c>
      <c r="J12" s="1148">
        <f>'SEPG-F-008'!S25</f>
        <v>-2</v>
      </c>
      <c r="K12" s="1148"/>
      <c r="L12" s="1152"/>
      <c r="M12" s="1146"/>
      <c r="N12" s="1146"/>
      <c r="O12" s="1146"/>
      <c r="P12" s="1146"/>
      <c r="Q12" s="1146"/>
      <c r="R12" s="1146"/>
      <c r="S12" s="1146"/>
      <c r="T12" s="1146"/>
    </row>
    <row r="13" spans="2:21" ht="24" customHeight="1" x14ac:dyDescent="0.2">
      <c r="B13" s="1127"/>
      <c r="C13" s="1126"/>
      <c r="D13" s="1156"/>
      <c r="E13" s="1130"/>
      <c r="F13" s="1149"/>
      <c r="G13" s="1149"/>
      <c r="H13" s="1149"/>
      <c r="I13" s="14" t="str">
        <f>'SEPG-F-008'!H26</f>
        <v xml:space="preserve">Seguimiento Plan de Acción </v>
      </c>
      <c r="J13" s="1149"/>
      <c r="K13" s="1149"/>
      <c r="L13" s="1153"/>
      <c r="M13" s="1147"/>
      <c r="N13" s="1147"/>
      <c r="O13" s="1147"/>
      <c r="P13" s="1147"/>
      <c r="Q13" s="1147"/>
      <c r="R13" s="1147"/>
      <c r="S13" s="1147"/>
      <c r="T13" s="1147"/>
    </row>
    <row r="14" spans="2:21" ht="24" customHeight="1" x14ac:dyDescent="0.2">
      <c r="B14" s="1125">
        <f>'SEPG-F-007'!B18</f>
        <v>2</v>
      </c>
      <c r="C14" s="1126"/>
      <c r="D14" s="1156"/>
      <c r="E14" s="1128" t="str">
        <f>'SEPG-F-007'!C17</f>
        <v>Incumplimiento en el término para expedir conceptos o responder solicitudes y efectuar actuaciones procesales</v>
      </c>
      <c r="F14" s="11">
        <f>'SEPG-012'!Y29</f>
        <v>7</v>
      </c>
      <c r="G14" s="11">
        <f>'SEPG-012'!Y28</f>
        <v>3</v>
      </c>
      <c r="H14" s="55">
        <f>'SEPG-012'!AA28</f>
        <v>21</v>
      </c>
      <c r="I14" s="12" t="str">
        <f>'SEPG-F-008'!H27</f>
        <v>ORFEO</v>
      </c>
      <c r="J14" s="55">
        <f>'SEPG-F-008'!S27</f>
        <v>-2</v>
      </c>
      <c r="K14" s="1154" t="str">
        <f>'SEPG-F-007'!L18</f>
        <v>CUMPLIMIENTO</v>
      </c>
      <c r="L14" s="1151" t="s">
        <v>51</v>
      </c>
      <c r="M14" s="1145">
        <f>'SEPG-F-014'!S21</f>
        <v>0</v>
      </c>
      <c r="N14" s="1145">
        <f>'SEPG-F-014'!T21</f>
        <v>0</v>
      </c>
      <c r="O14" s="1145">
        <f>'SEPG-F-014'!U21</f>
        <v>0</v>
      </c>
      <c r="P14" s="1145">
        <f>'SEPG-F-014'!V21</f>
        <v>0</v>
      </c>
      <c r="Q14" s="1145">
        <f>'SEPG-F-014'!W21</f>
        <v>0</v>
      </c>
      <c r="R14" s="1145">
        <f>'SEPG-F-014'!X21</f>
        <v>0</v>
      </c>
      <c r="S14" s="1145">
        <f>'SEPG-F-014'!Y21</f>
        <v>0</v>
      </c>
      <c r="T14" s="1145"/>
    </row>
    <row r="15" spans="2:21" ht="24" customHeight="1" x14ac:dyDescent="0.2">
      <c r="B15" s="1126"/>
      <c r="C15" s="1126"/>
      <c r="D15" s="1156"/>
      <c r="E15" s="1129"/>
      <c r="F15" s="1148" t="str">
        <f>'SEPG-012'!Z29</f>
        <v>Moderado</v>
      </c>
      <c r="G15" s="1148" t="str">
        <f>'SEPG-012'!Z28</f>
        <v>Posible (C)</v>
      </c>
      <c r="H15" s="1148" t="str">
        <f>'SEPG-012'!AB28</f>
        <v>Riesgo Alto (Z-13)</v>
      </c>
      <c r="I15" s="13" t="str">
        <f>'SEPG-F-008'!H28</f>
        <v xml:space="preserve">COMITÉ DE SUPERVISIÓN </v>
      </c>
      <c r="J15" s="1148">
        <f>'SEPG-F-008'!S28</f>
        <v>-2</v>
      </c>
      <c r="K15" s="1148"/>
      <c r="L15" s="1152"/>
      <c r="M15" s="1146"/>
      <c r="N15" s="1146"/>
      <c r="O15" s="1146"/>
      <c r="P15" s="1146"/>
      <c r="Q15" s="1146"/>
      <c r="R15" s="1146"/>
      <c r="S15" s="1146"/>
      <c r="T15" s="1146"/>
    </row>
    <row r="16" spans="2:21" ht="24" customHeight="1" x14ac:dyDescent="0.2">
      <c r="B16" s="1127"/>
      <c r="C16" s="1126"/>
      <c r="D16" s="1156"/>
      <c r="E16" s="1130"/>
      <c r="F16" s="1149"/>
      <c r="G16" s="1149"/>
      <c r="H16" s="1149"/>
      <c r="I16" s="14" t="str">
        <f>'SEPG-F-008'!H29</f>
        <v>BITÁCORAS</v>
      </c>
      <c r="J16" s="1149"/>
      <c r="K16" s="1149"/>
      <c r="L16" s="1153"/>
      <c r="M16" s="1147"/>
      <c r="N16" s="1147"/>
      <c r="O16" s="1147"/>
      <c r="P16" s="1147"/>
      <c r="Q16" s="1147"/>
      <c r="R16" s="1147"/>
      <c r="S16" s="1147"/>
      <c r="T16" s="1147"/>
    </row>
    <row r="17" spans="2:21" ht="24" customHeight="1" x14ac:dyDescent="0.2">
      <c r="B17" s="1125">
        <f>'SEPG-F-007'!B19</f>
        <v>3</v>
      </c>
      <c r="C17" s="1126"/>
      <c r="D17" s="1156"/>
      <c r="E17" s="1128" t="str">
        <f>'SEPG-F-007'!C19</f>
        <v>Recepción inoportuna o extemporánea de documentos que se envian en cumplimiento de requerimientos judiciales.</v>
      </c>
      <c r="F17" s="11">
        <f>'SEPG-012'!Y31</f>
        <v>7</v>
      </c>
      <c r="G17" s="11">
        <f>'SEPG-012'!Y30</f>
        <v>3</v>
      </c>
      <c r="H17" s="55">
        <f>'SEPG-012'!AA30</f>
        <v>21</v>
      </c>
      <c r="I17" s="12" t="str">
        <f>'SEPG-F-008'!H30</f>
        <v>ORFEO</v>
      </c>
      <c r="J17" s="55">
        <f>'SEPG-F-008'!S30</f>
        <v>-2</v>
      </c>
      <c r="K17" s="1154" t="str">
        <f>'SEPG-F-007'!L19</f>
        <v>CUMPLIMIENTO</v>
      </c>
      <c r="L17" s="1151" t="s">
        <v>49</v>
      </c>
      <c r="M17" s="1145">
        <f>'SEPG-F-014'!S24</f>
        <v>0</v>
      </c>
      <c r="N17" s="1145">
        <f>'SEPG-F-014'!T24</f>
        <v>0</v>
      </c>
      <c r="O17" s="1145">
        <f>'SEPG-F-014'!U24</f>
        <v>0</v>
      </c>
      <c r="P17" s="1145">
        <f>'SEPG-F-014'!V24</f>
        <v>0</v>
      </c>
      <c r="Q17" s="1145">
        <f>'SEPG-F-014'!W24</f>
        <v>0</v>
      </c>
      <c r="R17" s="1145">
        <f>'SEPG-F-014'!X24</f>
        <v>0</v>
      </c>
      <c r="S17" s="1145">
        <f>'SEPG-F-014'!Y24</f>
        <v>0</v>
      </c>
      <c r="T17" s="1145"/>
    </row>
    <row r="18" spans="2:21" ht="24" customHeight="1" x14ac:dyDescent="0.2">
      <c r="B18" s="1126"/>
      <c r="C18" s="1126"/>
      <c r="D18" s="1156"/>
      <c r="E18" s="1129"/>
      <c r="F18" s="1148" t="str">
        <f>'SEPG-012'!Z31</f>
        <v>Moderado</v>
      </c>
      <c r="G18" s="1148" t="str">
        <f>'SEPG-012'!Z30</f>
        <v>Posible (C)</v>
      </c>
      <c r="H18" s="1148" t="str">
        <f>'SEPG-012'!AB30</f>
        <v>Riesgo Alto (Z-13)</v>
      </c>
      <c r="I18" s="13" t="str">
        <f>'SEPG-F-008'!H31</f>
        <v>REMISIÓN DE LAS COMUNICACIONES POR MEDIO ELECTRÓNICO</v>
      </c>
      <c r="J18" s="1150">
        <f>'SEPG-F-008'!S31</f>
        <v>-2</v>
      </c>
      <c r="K18" s="1148"/>
      <c r="L18" s="1152"/>
      <c r="M18" s="1146"/>
      <c r="N18" s="1146"/>
      <c r="O18" s="1146"/>
      <c r="P18" s="1146"/>
      <c r="Q18" s="1146"/>
      <c r="R18" s="1146"/>
      <c r="S18" s="1146"/>
      <c r="T18" s="1146"/>
    </row>
    <row r="19" spans="2:21" ht="24" customHeight="1" x14ac:dyDescent="0.2">
      <c r="B19" s="1127"/>
      <c r="C19" s="1126"/>
      <c r="D19" s="1156"/>
      <c r="E19" s="1130"/>
      <c r="F19" s="1149"/>
      <c r="G19" s="1149"/>
      <c r="H19" s="1149"/>
      <c r="I19" s="14">
        <f>'SEPG-F-008'!H32</f>
        <v>0</v>
      </c>
      <c r="J19" s="1150"/>
      <c r="K19" s="1149"/>
      <c r="L19" s="1153"/>
      <c r="M19" s="1147"/>
      <c r="N19" s="1147"/>
      <c r="O19" s="1147"/>
      <c r="P19" s="1147"/>
      <c r="Q19" s="1147"/>
      <c r="R19" s="1147"/>
      <c r="S19" s="1147"/>
      <c r="T19" s="1147"/>
    </row>
    <row r="20" spans="2:21" ht="24" customHeight="1" x14ac:dyDescent="0.2">
      <c r="B20" s="1125">
        <f>'SEPG-F-007'!B20</f>
        <v>4</v>
      </c>
      <c r="C20" s="1126"/>
      <c r="D20" s="1156"/>
      <c r="E20" s="1128" t="e">
        <f>'SEPG-F-007'!#REF!</f>
        <v>#REF!</v>
      </c>
      <c r="F20" s="11">
        <f>'SEPG-012'!Y33</f>
        <v>7</v>
      </c>
      <c r="G20" s="11">
        <f>'SEPG-012'!Y32</f>
        <v>3</v>
      </c>
      <c r="H20" s="55">
        <f>'SEPG-012'!AA32</f>
        <v>21</v>
      </c>
      <c r="I20" s="12" t="str">
        <f>'SEPG-F-008'!H33</f>
        <v xml:space="preserve">COMITÉ DE SUPERVISIÓN </v>
      </c>
      <c r="J20" s="55">
        <f>'SEPG-F-008'!S33</f>
        <v>-2</v>
      </c>
      <c r="K20" s="1154" t="str">
        <f>'SEPG-F-007'!L20</f>
        <v>OPERATIVO</v>
      </c>
      <c r="L20" s="1151" t="s">
        <v>52</v>
      </c>
      <c r="M20" s="1145" t="str">
        <f>'SEPG-F-014'!S26</f>
        <v>Formulaciòn de pliego de cargos.</v>
      </c>
      <c r="N20" s="1145" t="str">
        <f>'SEPG-F-014'!T26</f>
        <v>Margarita Montilla Herrera
Priscila Sánchez Sanabria
Gabriel Velez</v>
      </c>
      <c r="O20" s="1145" t="str">
        <f>'SEPG-F-014'!U26</f>
        <v>Gerente de Gestión Contractual 1, 2 y 3</v>
      </c>
      <c r="P20" s="1145" t="str">
        <f>'SEPG-F-014'!V26</f>
        <v>Vicepresidencia Jurídica</v>
      </c>
      <c r="Q20" s="1145">
        <f>'SEPG-F-014'!W26</f>
        <v>42370</v>
      </c>
      <c r="R20" s="1145">
        <f>'SEPG-F-014'!X26</f>
        <v>42735</v>
      </c>
      <c r="S20" s="1145" t="str">
        <f>'SEPG-F-014'!Y26</f>
        <v>(pliegos de cargos proyectados / pliegos de cargos solicitados)*100</v>
      </c>
      <c r="T20" s="1145"/>
    </row>
    <row r="21" spans="2:21" ht="24" customHeight="1" x14ac:dyDescent="0.2">
      <c r="B21" s="1126"/>
      <c r="C21" s="1126"/>
      <c r="D21" s="1156"/>
      <c r="E21" s="1129"/>
      <c r="F21" s="1148" t="str">
        <f>'SEPG-012'!Z33</f>
        <v>Moderado</v>
      </c>
      <c r="G21" s="1148" t="str">
        <f>'SEPG-012'!Z32</f>
        <v>Posible (C)</v>
      </c>
      <c r="H21" s="1148" t="str">
        <f>'SEPG-012'!AB32</f>
        <v>Riesgo Alto (Z-13)</v>
      </c>
      <c r="I21" s="13" t="e">
        <f>'SEPG-F-008'!#REF!</f>
        <v>#REF!</v>
      </c>
      <c r="J21" s="1148">
        <f>'SEPG-F-008'!S34</f>
        <v>-2</v>
      </c>
      <c r="K21" s="1148"/>
      <c r="L21" s="1152"/>
      <c r="M21" s="1146"/>
      <c r="N21" s="1146"/>
      <c r="O21" s="1146"/>
      <c r="P21" s="1146"/>
      <c r="Q21" s="1146"/>
      <c r="R21" s="1146"/>
      <c r="S21" s="1146"/>
      <c r="T21" s="1146"/>
    </row>
    <row r="22" spans="2:21" ht="24" customHeight="1" x14ac:dyDescent="0.2">
      <c r="B22" s="1127"/>
      <c r="C22" s="1126"/>
      <c r="D22" s="1156"/>
      <c r="E22" s="1130"/>
      <c r="F22" s="1149"/>
      <c r="G22" s="1149"/>
      <c r="H22" s="1149"/>
      <c r="I22" s="14" t="str">
        <f>'SEPG-F-008'!H34</f>
        <v>PROCEDIMIENTO DE INCUMPLIMIENTOS</v>
      </c>
      <c r="J22" s="1149"/>
      <c r="K22" s="1149"/>
      <c r="L22" s="1153"/>
      <c r="M22" s="1147"/>
      <c r="N22" s="1147"/>
      <c r="O22" s="1147"/>
      <c r="P22" s="1147"/>
      <c r="Q22" s="1147"/>
      <c r="R22" s="1147"/>
      <c r="S22" s="1147"/>
      <c r="T22" s="1147"/>
    </row>
    <row r="23" spans="2:21" ht="24" customHeight="1" x14ac:dyDescent="0.2">
      <c r="B23" s="1125">
        <f>'SEPG-F-007'!B27</f>
        <v>11</v>
      </c>
      <c r="C23" s="1126"/>
      <c r="D23" s="1156"/>
      <c r="E23" s="1128">
        <f>'SEPG-F-007'!C25</f>
        <v>0</v>
      </c>
      <c r="F23" s="11">
        <f>'SEPG-012'!Y35</f>
        <v>7</v>
      </c>
      <c r="G23" s="11">
        <f>'SEPG-012'!Y34</f>
        <v>3</v>
      </c>
      <c r="H23" s="55">
        <f>'SEPG-012'!AA34</f>
        <v>21</v>
      </c>
      <c r="I23" s="12">
        <f>'SEPG-F-008'!H51</f>
        <v>0</v>
      </c>
      <c r="J23" s="55">
        <f>'SEPG-F-008'!S51</f>
        <v>0</v>
      </c>
      <c r="K23" s="1154">
        <f>'SEPG-F-007'!L25</f>
        <v>0</v>
      </c>
      <c r="L23" s="1151" t="s">
        <v>50</v>
      </c>
      <c r="M23" s="1145" t="str">
        <f>'SEPG-F-014'!S28</f>
        <v xml:space="preserve">Elaboraciòn y actualizaciòn del Banco de Conceptos. </v>
      </c>
      <c r="N23" s="1145" t="str">
        <f>'SEPG-F-014'!T28</f>
        <v>Juan Manuel Aza Murcia</v>
      </c>
      <c r="O23" s="1145" t="str">
        <f>'SEPG-F-014'!U28</f>
        <v xml:space="preserve">Asesor </v>
      </c>
      <c r="P23" s="1145" t="str">
        <f>'SEPG-F-014'!V28</f>
        <v>Vicepresidencia Jurídica</v>
      </c>
      <c r="Q23" s="1145">
        <f>'SEPG-F-014'!W28</f>
        <v>42370</v>
      </c>
      <c r="R23" s="1145">
        <f>'SEPG-F-014'!X28</f>
        <v>42735</v>
      </c>
      <c r="S23" s="1145" t="str">
        <f>'SEPG-F-014'!Y28</f>
        <v xml:space="preserve">actualización de normograma </v>
      </c>
      <c r="T23" s="1145"/>
    </row>
    <row r="24" spans="2:21" ht="24" customHeight="1" x14ac:dyDescent="0.2">
      <c r="B24" s="1126"/>
      <c r="C24" s="1126"/>
      <c r="D24" s="1156"/>
      <c r="E24" s="1129"/>
      <c r="F24" s="1148" t="str">
        <f>'SEPG-012'!Z35</f>
        <v>Moderado</v>
      </c>
      <c r="G24" s="1148" t="str">
        <f>'SEPG-012'!Z34</f>
        <v>Posible (C)</v>
      </c>
      <c r="H24" s="1148" t="str">
        <f>'SEPG-012'!AB34</f>
        <v>Riesgo Alto (Z-13)</v>
      </c>
      <c r="I24" s="13">
        <f>'SEPG-F-008'!H52</f>
        <v>0</v>
      </c>
      <c r="J24" s="1148">
        <f>'SEPG-F-008'!S52</f>
        <v>0</v>
      </c>
      <c r="K24" s="1148"/>
      <c r="L24" s="1152"/>
      <c r="M24" s="1146"/>
      <c r="N24" s="1146"/>
      <c r="O24" s="1146"/>
      <c r="P24" s="1146"/>
      <c r="Q24" s="1146"/>
      <c r="R24" s="1146"/>
      <c r="S24" s="1146"/>
      <c r="T24" s="1146"/>
    </row>
    <row r="25" spans="2:21" ht="24" customHeight="1" x14ac:dyDescent="0.2">
      <c r="B25" s="1127"/>
      <c r="C25" s="1127"/>
      <c r="D25" s="1157"/>
      <c r="E25" s="1130"/>
      <c r="F25" s="1149"/>
      <c r="G25" s="1149"/>
      <c r="H25" s="1149"/>
      <c r="I25" s="14">
        <f>'SEPG-F-008'!H53</f>
        <v>0</v>
      </c>
      <c r="J25" s="1149"/>
      <c r="K25" s="1149"/>
      <c r="L25" s="1153"/>
      <c r="M25" s="1147"/>
      <c r="N25" s="1147"/>
      <c r="O25" s="1147"/>
      <c r="P25" s="1147"/>
      <c r="Q25" s="1147"/>
      <c r="R25" s="1147"/>
      <c r="S25" s="1147"/>
      <c r="T25" s="1147"/>
    </row>
    <row r="26" spans="2:21" ht="6.75" customHeight="1" thickBot="1" x14ac:dyDescent="0.25">
      <c r="B26" s="15"/>
      <c r="C26" s="15"/>
      <c r="D26" s="15"/>
      <c r="E26" s="15"/>
      <c r="F26" s="17"/>
      <c r="G26" s="18"/>
      <c r="H26" s="18"/>
      <c r="I26" s="18"/>
      <c r="J26" s="19"/>
      <c r="K26" s="18"/>
      <c r="L26" s="18"/>
      <c r="M26" s="1"/>
      <c r="N26" s="15"/>
    </row>
    <row r="27" spans="2:21" ht="15.75" customHeight="1" thickBot="1" x14ac:dyDescent="0.25">
      <c r="B27" s="1121" t="s">
        <v>87</v>
      </c>
      <c r="C27" s="1122"/>
      <c r="D27" s="1122"/>
      <c r="E27" s="1122"/>
      <c r="F27" s="1122"/>
      <c r="G27" s="1122"/>
      <c r="H27" s="1122"/>
      <c r="I27" s="1123"/>
      <c r="J27" s="1121" t="s">
        <v>88</v>
      </c>
      <c r="K27" s="1122"/>
      <c r="L27" s="1122"/>
      <c r="M27" s="1122"/>
      <c r="N27" s="1123"/>
      <c r="O27" s="1115" t="s">
        <v>89</v>
      </c>
      <c r="P27" s="1116"/>
      <c r="Q27" s="1116"/>
      <c r="R27" s="1116"/>
      <c r="S27" s="1116"/>
      <c r="T27" s="1116"/>
      <c r="U27" s="1117"/>
    </row>
    <row r="28" spans="2:21" ht="52.5" customHeight="1" thickBot="1" x14ac:dyDescent="0.25">
      <c r="B28" s="1118" t="s">
        <v>90</v>
      </c>
      <c r="C28" s="1119"/>
      <c r="D28" s="1119"/>
      <c r="E28" s="1119"/>
      <c r="F28" s="1119"/>
      <c r="G28" s="1119"/>
      <c r="H28" s="1119"/>
      <c r="I28" s="1120"/>
      <c r="J28" s="1118" t="s">
        <v>90</v>
      </c>
      <c r="K28" s="1119"/>
      <c r="L28" s="1119"/>
      <c r="M28" s="1119"/>
      <c r="N28" s="1120"/>
      <c r="O28" s="1118" t="s">
        <v>118</v>
      </c>
      <c r="P28" s="1119"/>
      <c r="Q28" s="1119"/>
      <c r="R28" s="1119"/>
      <c r="S28" s="1119"/>
      <c r="T28" s="1119"/>
      <c r="U28" s="1120"/>
    </row>
  </sheetData>
  <mergeCells count="103">
    <mergeCell ref="S11:S13"/>
    <mergeCell ref="Q14:Q16"/>
    <mergeCell ref="S20:S22"/>
    <mergeCell ref="Q20:Q22"/>
    <mergeCell ref="K20:K22"/>
    <mergeCell ref="S17:S19"/>
    <mergeCell ref="P17:P19"/>
    <mergeCell ref="P20:P22"/>
    <mergeCell ref="R14:R16"/>
    <mergeCell ref="O20:O22"/>
    <mergeCell ref="O11:O13"/>
    <mergeCell ref="P11:P13"/>
    <mergeCell ref="P14:P16"/>
    <mergeCell ref="Q11:Q13"/>
    <mergeCell ref="R11:R13"/>
    <mergeCell ref="M11:M13"/>
    <mergeCell ref="L14:L16"/>
    <mergeCell ref="M14:M16"/>
    <mergeCell ref="N11:N13"/>
    <mergeCell ref="N14:N16"/>
    <mergeCell ref="J24:J25"/>
    <mergeCell ref="K17:K19"/>
    <mergeCell ref="J15:J16"/>
    <mergeCell ref="T23:T25"/>
    <mergeCell ref="T17:T19"/>
    <mergeCell ref="T20:T22"/>
    <mergeCell ref="Q23:Q25"/>
    <mergeCell ref="R23:R25"/>
    <mergeCell ref="K23:K25"/>
    <mergeCell ref="S23:S25"/>
    <mergeCell ref="P23:P25"/>
    <mergeCell ref="Q17:Q19"/>
    <mergeCell ref="R17:R19"/>
    <mergeCell ref="O23:O25"/>
    <mergeCell ref="R20:R22"/>
    <mergeCell ref="L23:L25"/>
    <mergeCell ref="M23:M25"/>
    <mergeCell ref="N23:N25"/>
    <mergeCell ref="M20:M22"/>
    <mergeCell ref="L20:L22"/>
    <mergeCell ref="B20:B22"/>
    <mergeCell ref="F24:F25"/>
    <mergeCell ref="G24:G25"/>
    <mergeCell ref="H24:H25"/>
    <mergeCell ref="B14:B16"/>
    <mergeCell ref="E14:E16"/>
    <mergeCell ref="B23:B25"/>
    <mergeCell ref="E23:E25"/>
    <mergeCell ref="E20:E22"/>
    <mergeCell ref="H15:H16"/>
    <mergeCell ref="D11:D25"/>
    <mergeCell ref="E11:E13"/>
    <mergeCell ref="F21:F22"/>
    <mergeCell ref="G21:G22"/>
    <mergeCell ref="H21:H22"/>
    <mergeCell ref="S9:S10"/>
    <mergeCell ref="T11:T13"/>
    <mergeCell ref="F12:F13"/>
    <mergeCell ref="G12:G13"/>
    <mergeCell ref="H12:H13"/>
    <mergeCell ref="J12:J13"/>
    <mergeCell ref="N20:N22"/>
    <mergeCell ref="F18:F19"/>
    <mergeCell ref="G18:G19"/>
    <mergeCell ref="H18:H19"/>
    <mergeCell ref="J18:J19"/>
    <mergeCell ref="T14:T16"/>
    <mergeCell ref="F15:F16"/>
    <mergeCell ref="G15:G16"/>
    <mergeCell ref="N17:N19"/>
    <mergeCell ref="S14:S16"/>
    <mergeCell ref="L17:L19"/>
    <mergeCell ref="M17:M19"/>
    <mergeCell ref="O17:O19"/>
    <mergeCell ref="O14:O16"/>
    <mergeCell ref="K14:K16"/>
    <mergeCell ref="K11:K13"/>
    <mergeCell ref="L11:L13"/>
    <mergeCell ref="J21:J22"/>
    <mergeCell ref="O27:U27"/>
    <mergeCell ref="O28:U28"/>
    <mergeCell ref="J27:N27"/>
    <mergeCell ref="J28:N28"/>
    <mergeCell ref="B27:I27"/>
    <mergeCell ref="B28:I28"/>
    <mergeCell ref="Q2:U2"/>
    <mergeCell ref="B11:B13"/>
    <mergeCell ref="B17:B19"/>
    <mergeCell ref="E17:E19"/>
    <mergeCell ref="C11:C25"/>
    <mergeCell ref="G2:P2"/>
    <mergeCell ref="M8:T8"/>
    <mergeCell ref="M9:M10"/>
    <mergeCell ref="N9:P9"/>
    <mergeCell ref="T9:T10"/>
    <mergeCell ref="G3:P3"/>
    <mergeCell ref="Q3:U3"/>
    <mergeCell ref="G4:P4"/>
    <mergeCell ref="Q4:U4"/>
    <mergeCell ref="G5:P5"/>
    <mergeCell ref="Q5:U5"/>
    <mergeCell ref="B2:F5"/>
    <mergeCell ref="Q9:R9"/>
  </mergeCells>
  <conditionalFormatting sqref="H12:H13">
    <cfRule type="containsText" dxfId="8" priority="5" stopIfTrue="1" operator="containsText" text="riesgo Extrema">
      <formula>NOT(ISERROR(SEARCH("riesgo Extrema",H12)))</formula>
    </cfRule>
    <cfRule type="containsText" dxfId="7" priority="6" stopIfTrue="1" operator="containsText" text="riesgo Alta">
      <formula>NOT(ISERROR(SEARCH("riesgo Alta",H12)))</formula>
    </cfRule>
    <cfRule type="containsText" dxfId="6" priority="7" stopIfTrue="1" operator="containsText" text="riesgo Moderada">
      <formula>NOT(ISERROR(SEARCH("riesgo Moderada",H12)))</formula>
    </cfRule>
    <cfRule type="containsText" dxfId="5" priority="8" stopIfTrue="1" operator="containsText" text="riesgo Baja">
      <formula>NOT(ISERROR(SEARCH("riesgo Baja",H12)))</formula>
    </cfRule>
    <cfRule type="containsText" dxfId="4" priority="9" stopIfTrue="1" operator="containsText" text=" riesgo Baja">
      <formula>NOT(ISERROR(SEARCH(" riesgo Baja",H12)))</formula>
    </cfRule>
  </conditionalFormatting>
  <conditionalFormatting sqref="J15:J16 H15:H16 J18:J19 H18:H19 J21:J22 H21:H22 J12:J13 H24:H25 J24:J25">
    <cfRule type="containsText" dxfId="3" priority="1" stopIfTrue="1" operator="containsText" text="riesgo Extrema">
      <formula>NOT(ISERROR(SEARCH("riesgo Extrema",H12)))</formula>
    </cfRule>
    <cfRule type="containsText" dxfId="2" priority="2" stopIfTrue="1" operator="containsText" text="riesgo Alta">
      <formula>NOT(ISERROR(SEARCH("riesgo Alta",H12)))</formula>
    </cfRule>
    <cfRule type="containsText" dxfId="1" priority="3" stopIfTrue="1" operator="containsText" text="riesgo Moderada">
      <formula>NOT(ISERROR(SEARCH("riesgo Moderada",H12)))</formula>
    </cfRule>
    <cfRule type="containsText" dxfId="0" priority="4" stopIfTrue="1" operator="containsText" text="riesgo Baja">
      <formula>NOT(ISERROR(SEARCH("riesgo Baja",H12)))</formula>
    </cfRule>
  </conditionalFormatting>
  <dataValidations count="1">
    <dataValidation type="list" allowBlank="1" showInputMessage="1" showErrorMessage="1" errorTitle="Error" error="Esta opción no está permitida" sqref="L11:L25">
      <formula1>OPCIONESDEMANEJO</formula1>
    </dataValidation>
  </dataValidations>
  <printOptions horizontalCentered="1" verticalCentered="1"/>
  <pageMargins left="0.98425196850393704" right="0.78740157480314965" top="0" bottom="0" header="0" footer="0"/>
  <pageSetup scale="27"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EBF96723F62340A9793300A41BF33A" ma:contentTypeVersion="1" ma:contentTypeDescription="Crear nuevo documento." ma:contentTypeScope="" ma:versionID="da719682661190b1a1476684c3a2a148">
  <xsd:schema xmlns:xsd="http://www.w3.org/2001/XMLSchema" xmlns:xs="http://www.w3.org/2001/XMLSchema" xmlns:p="http://schemas.microsoft.com/office/2006/metadata/properties" xmlns:ns3="38539203-6527-4f6b-a926-0d0e280db43c" targetNamespace="http://schemas.microsoft.com/office/2006/metadata/properties" ma:root="true" ma:fieldsID="22fef9418de162277470e4bed60c939a" ns3:_="">
    <xsd:import namespace="38539203-6527-4f6b-a926-0d0e280db43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9203-6527-4f6b-a926-0d0e280db4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1E1AE7-9510-4914-845F-5891A6977883}">
  <ds:schemaRefs>
    <ds:schemaRef ds:uri="http://schemas.microsoft.com/office/2006/metadata/longProperties"/>
  </ds:schemaRefs>
</ds:datastoreItem>
</file>

<file path=customXml/itemProps2.xml><?xml version="1.0" encoding="utf-8"?>
<ds:datastoreItem xmlns:ds="http://schemas.openxmlformats.org/officeDocument/2006/customXml" ds:itemID="{06A7C8EA-3433-47AD-8A49-AFC87519C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9203-6527-4f6b-a926-0d0e280db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A0993C-B70B-4055-B2F6-C67F001650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8539203-6527-4f6b-a926-0d0e280db43c"/>
    <ds:schemaRef ds:uri="http://www.w3.org/XML/1998/namespace"/>
    <ds:schemaRef ds:uri="http://purl.org/dc/dcmitype/"/>
  </ds:schemaRefs>
</ds:datastoreItem>
</file>

<file path=customXml/itemProps4.xml><?xml version="1.0" encoding="utf-8"?>
<ds:datastoreItem xmlns:ds="http://schemas.openxmlformats.org/officeDocument/2006/customXml" ds:itemID="{4A488416-EF0E-4993-BA57-3288D1FB0E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19</vt:i4>
      </vt:variant>
    </vt:vector>
  </HeadingPairs>
  <TitlesOfParts>
    <vt:vector size="30" baseType="lpstr">
      <vt:lpstr>SEPG-F-040</vt:lpstr>
      <vt:lpstr>SEPG-F-007</vt:lpstr>
      <vt:lpstr>SEPG-012</vt:lpstr>
      <vt:lpstr>SEPG-F-013</vt:lpstr>
      <vt:lpstr>SEPG-F-008</vt:lpstr>
      <vt:lpstr>SEPG-F-014</vt:lpstr>
      <vt:lpstr>Cambios 2014- 2015</vt:lpstr>
      <vt:lpstr>Cambios 2015 - 2016</vt:lpstr>
      <vt:lpstr>Fm-20 </vt:lpstr>
      <vt:lpstr>DB</vt:lpstr>
      <vt:lpstr>Hoja1</vt:lpstr>
      <vt:lpstr>¿TIENE_HERRAMIENTA_PARA_EJERCER_EL_CONTROL?</vt:lpstr>
      <vt:lpstr>A</vt:lpstr>
      <vt:lpstr>'SEPG-F-007'!Área_de_impresión</vt:lpstr>
      <vt:lpstr>B</vt:lpstr>
      <vt:lpstr>CE</vt:lpstr>
      <vt:lpstr>EXISTENCONTROLES</vt:lpstr>
      <vt:lpstr>FrecuenciaSeguim</vt:lpstr>
      <vt:lpstr>FrecuendiaSeguim</vt:lpstr>
      <vt:lpstr>HerramientaControl</vt:lpstr>
      <vt:lpstr>HerramientaEfectiva</vt:lpstr>
      <vt:lpstr>IMPACTO</vt:lpstr>
      <vt:lpstr>ManualesInstructivos</vt:lpstr>
      <vt:lpstr>'Fm-20 '!OP</vt:lpstr>
      <vt:lpstr>OPCIONESDEMANEJO</vt:lpstr>
      <vt:lpstr>PROBABILIDAD</vt:lpstr>
      <vt:lpstr>ResponDefinidos</vt:lpstr>
      <vt:lpstr>TieneHerramientaControl1</vt:lpstr>
      <vt:lpstr>TIPODERIESGO</vt:lpstr>
      <vt:lpstr>'SEPG-F-014'!Títulos_a_imprimir</vt:lpstr>
    </vt:vector>
  </TitlesOfParts>
  <Company>Dark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Vanegas</dc:creator>
  <cp:lastModifiedBy>Laura Milena  Ayala Cuervo</cp:lastModifiedBy>
  <cp:lastPrinted>2016-02-16T16:46:49Z</cp:lastPrinted>
  <dcterms:created xsi:type="dcterms:W3CDTF">2007-05-23T11:34:18Z</dcterms:created>
  <dcterms:modified xsi:type="dcterms:W3CDTF">2016-04-11T15:42:04Z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