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1/INGRESOS/SEPT/FIRMAS/"/>
    </mc:Choice>
  </mc:AlternateContent>
  <xr:revisionPtr revIDLastSave="22" documentId="8_{7D5DA16A-888D-41BF-8D51-09BA88507C06}" xr6:coauthVersionLast="47" xr6:coauthVersionMax="47" xr10:uidLastSave="{67D150B7-6878-4261-AF1B-E112D406D76C}"/>
  <bookViews>
    <workbookView xWindow="-120" yWindow="-120" windowWidth="20730" windowHeight="11160" firstSheet="3" activeTab="8" xr2:uid="{00000000-000D-0000-FFFF-FFFF00000000}"/>
  </bookViews>
  <sheets>
    <sheet name="ENERO 2021 " sheetId="3" r:id="rId1"/>
    <sheet name="FEBRERO 2021" sheetId="2" r:id="rId2"/>
    <sheet name="MARZO 2021 " sheetId="4" r:id="rId3"/>
    <sheet name="ABRIL 2021" sheetId="5" r:id="rId4"/>
    <sheet name="MAYO 2021" sheetId="6" r:id="rId5"/>
    <sheet name="JUNIO 2021" sheetId="7" r:id="rId6"/>
    <sheet name="JULIO 2021" sheetId="8" r:id="rId7"/>
    <sheet name="AGOSTO 2021" sheetId="9" r:id="rId8"/>
    <sheet name="SEPTIEMBRE 2021" sheetId="10" r:id="rId9"/>
  </sheets>
  <definedNames>
    <definedName name="_xlnm._FilterDatabase" localSheetId="3" hidden="1">'ABRIL 2021'!$A$6:$J$41</definedName>
    <definedName name="_xlnm._FilterDatabase" localSheetId="7" hidden="1">'AGOSTO 2021'!$A$6:$L$46</definedName>
    <definedName name="_xlnm._FilterDatabase" localSheetId="1" hidden="1">'FEBRERO 2021'!$A$6:$J$40</definedName>
    <definedName name="_xlnm._FilterDatabase" localSheetId="6" hidden="1">'JULIO 2021'!$A$6:$L$46</definedName>
    <definedName name="_xlnm._FilterDatabase" localSheetId="5" hidden="1">'JUNIO 2021'!$A$6:$J$47</definedName>
    <definedName name="_xlnm._FilterDatabase" localSheetId="2" hidden="1">'MARZO 2021 '!$A$6:$J$40</definedName>
    <definedName name="_xlnm._FilterDatabase" localSheetId="4" hidden="1">'MAYO 2021'!$A$6:$J$44</definedName>
    <definedName name="_xlnm._FilterDatabase" localSheetId="8" hidden="1">'SEPTIEMBRE 2021'!$A$6:$L$48</definedName>
    <definedName name="_xlnm.Print_Area" localSheetId="3">'ABRIL 2021'!$A$1:$K$41</definedName>
    <definedName name="_xlnm.Print_Area" localSheetId="7">'AGOSTO 2021'!$A$1:$M$46</definedName>
    <definedName name="_xlnm.Print_Area" localSheetId="0">'ENERO 2021 '!$A$8:$J$40</definedName>
    <definedName name="_xlnm.Print_Area" localSheetId="1">'FEBRERO 2021'!$A$1:$K$40</definedName>
    <definedName name="_xlnm.Print_Area" localSheetId="6">'JULIO 2021'!$A$1:$M$46</definedName>
    <definedName name="_xlnm.Print_Area" localSheetId="5">'JUNIO 2021'!$A$1:$K$47</definedName>
    <definedName name="_xlnm.Print_Area" localSheetId="2">'MARZO 2021 '!$A$1:$K$40</definedName>
    <definedName name="_xlnm.Print_Area" localSheetId="4">'MAYO 2021'!$A$1:$K$44</definedName>
    <definedName name="_xlnm.Print_Area" localSheetId="8">'SEPTIEMBRE 2021'!$A$1:$M$48</definedName>
    <definedName name="_xlnm.Print_Titles" localSheetId="3">'ABRIL 2021'!$1:$6</definedName>
    <definedName name="_xlnm.Print_Titles" localSheetId="7">'AGOSTO 2021'!$1:$7</definedName>
    <definedName name="_xlnm.Print_Titles" localSheetId="0">'ENERO 2021 '!$1:$7</definedName>
    <definedName name="_xlnm.Print_Titles" localSheetId="1">'FEBRERO 2021'!$1:$6</definedName>
    <definedName name="_xlnm.Print_Titles" localSheetId="6">'JULIO 2021'!$1:$7</definedName>
    <definedName name="_xlnm.Print_Titles" localSheetId="5">'JUNIO 2021'!$1:$7</definedName>
    <definedName name="_xlnm.Print_Titles" localSheetId="2">'MARZO 2021 '!$1:$6</definedName>
    <definedName name="_xlnm.Print_Titles" localSheetId="4">'MAYO 2021'!$1:$7</definedName>
    <definedName name="_xlnm.Print_Titles" localSheetId="8">'SEPTIEMBRE 2021'!$1:$7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0" l="1"/>
  <c r="H45" i="10"/>
  <c r="H44" i="10"/>
  <c r="L11" i="10"/>
  <c r="H16" i="10"/>
  <c r="K25" i="10"/>
  <c r="L47" i="10" l="1"/>
  <c r="K47" i="10"/>
  <c r="L46" i="10"/>
  <c r="I15" i="10" l="1"/>
  <c r="I13" i="10" s="1"/>
  <c r="K13" i="10" s="1"/>
  <c r="I18" i="10"/>
  <c r="K18" i="10" s="1"/>
  <c r="L18" i="10" s="1"/>
  <c r="L17" i="10" s="1"/>
  <c r="L16" i="10" s="1"/>
  <c r="I23" i="10"/>
  <c r="K23" i="10" s="1"/>
  <c r="I31" i="10"/>
  <c r="I32" i="10"/>
  <c r="K33" i="10"/>
  <c r="J33" i="10"/>
  <c r="I33" i="10"/>
  <c r="L34" i="10"/>
  <c r="H34" i="10"/>
  <c r="G34" i="10"/>
  <c r="I35" i="10"/>
  <c r="K40" i="10"/>
  <c r="L40" i="10" s="1"/>
  <c r="F47" i="10"/>
  <c r="F46" i="10" s="1"/>
  <c r="E47" i="10"/>
  <c r="E46" i="10" s="1"/>
  <c r="E45" i="10" s="1"/>
  <c r="E44" i="10" s="1"/>
  <c r="D47" i="10"/>
  <c r="K46" i="10"/>
  <c r="D46" i="10"/>
  <c r="D45" i="10" s="1"/>
  <c r="D44" i="10" s="1"/>
  <c r="D43" i="10" s="1"/>
  <c r="F43" i="10" s="1"/>
  <c r="F42" i="10" s="1"/>
  <c r="G42" i="10" s="1"/>
  <c r="K45" i="10"/>
  <c r="K44" i="10"/>
  <c r="J43" i="10"/>
  <c r="I43" i="10"/>
  <c r="C43" i="10"/>
  <c r="K42" i="10"/>
  <c r="I42" i="10"/>
  <c r="E42" i="10"/>
  <c r="E41" i="10" s="1"/>
  <c r="I41" i="10"/>
  <c r="K41" i="10" s="1"/>
  <c r="K39" i="10"/>
  <c r="L39" i="10" s="1"/>
  <c r="K38" i="10"/>
  <c r="L38" i="10" s="1"/>
  <c r="I38" i="10"/>
  <c r="I37" i="10" s="1"/>
  <c r="E38" i="10"/>
  <c r="E37" i="10" s="1"/>
  <c r="E36" i="10" s="1"/>
  <c r="E35" i="10" s="1"/>
  <c r="E33" i="10" s="1"/>
  <c r="E32" i="10" s="1"/>
  <c r="E31" i="10" s="1"/>
  <c r="E30" i="10" s="1"/>
  <c r="E29" i="10" s="1"/>
  <c r="E28" i="10" s="1"/>
  <c r="E27" i="10" s="1"/>
  <c r="E23" i="10" s="1"/>
  <c r="E22" i="10" s="1"/>
  <c r="E21" i="10" s="1"/>
  <c r="E20" i="10" s="1"/>
  <c r="J28" i="10"/>
  <c r="J27" i="10" s="1"/>
  <c r="J10" i="10" s="1"/>
  <c r="J9" i="10" s="1"/>
  <c r="J8" i="10" s="1"/>
  <c r="K32" i="10"/>
  <c r="I26" i="10"/>
  <c r="K26" i="10" s="1"/>
  <c r="G26" i="10"/>
  <c r="I25" i="10"/>
  <c r="G25" i="10"/>
  <c r="G24" i="10"/>
  <c r="I22" i="10"/>
  <c r="K22" i="10" s="1"/>
  <c r="G17" i="10"/>
  <c r="G16" i="10" s="1"/>
  <c r="C17" i="10"/>
  <c r="C16" i="10" s="1"/>
  <c r="M16" i="10"/>
  <c r="K14" i="10"/>
  <c r="C12" i="10"/>
  <c r="C11" i="10" s="1"/>
  <c r="C10" i="10" s="1"/>
  <c r="C9" i="10" s="1"/>
  <c r="C8" i="10" s="1"/>
  <c r="C47" i="10" s="1"/>
  <c r="G47" i="10" s="1"/>
  <c r="H40" i="10" s="1"/>
  <c r="K45" i="9"/>
  <c r="L42" i="9"/>
  <c r="L11" i="9"/>
  <c r="I45" i="9"/>
  <c r="J45" i="9"/>
  <c r="L45" i="9"/>
  <c r="K42" i="9"/>
  <c r="I15" i="9"/>
  <c r="I23" i="9"/>
  <c r="I31" i="9"/>
  <c r="K31" i="9" s="1"/>
  <c r="I32" i="9"/>
  <c r="I34" i="9"/>
  <c r="K34" i="9" s="1"/>
  <c r="L34" i="9" s="1"/>
  <c r="F45" i="9"/>
  <c r="F44" i="9" s="1"/>
  <c r="E45" i="9"/>
  <c r="D45" i="9"/>
  <c r="D44" i="9" s="1"/>
  <c r="D43" i="9" s="1"/>
  <c r="D42" i="9" s="1"/>
  <c r="D41" i="9" s="1"/>
  <c r="K44" i="9"/>
  <c r="E44" i="9"/>
  <c r="E43" i="9" s="1"/>
  <c r="E42" i="9" s="1"/>
  <c r="K43" i="9"/>
  <c r="J41" i="9"/>
  <c r="I41" i="9"/>
  <c r="K41" i="9" s="1"/>
  <c r="C41" i="9"/>
  <c r="I40" i="9"/>
  <c r="I39" i="9" s="1"/>
  <c r="K39" i="9" s="1"/>
  <c r="E40" i="9"/>
  <c r="E39" i="9"/>
  <c r="E37" i="9" s="1"/>
  <c r="E36" i="9" s="1"/>
  <c r="E35" i="9" s="1"/>
  <c r="E34" i="9" s="1"/>
  <c r="E33" i="9" s="1"/>
  <c r="E32" i="9" s="1"/>
  <c r="E31" i="9" s="1"/>
  <c r="E30" i="9" s="1"/>
  <c r="E29" i="9" s="1"/>
  <c r="E28" i="9" s="1"/>
  <c r="E27" i="9" s="1"/>
  <c r="E23" i="9" s="1"/>
  <c r="E22" i="9" s="1"/>
  <c r="E21" i="9" s="1"/>
  <c r="E20" i="9" s="1"/>
  <c r="K38" i="9"/>
  <c r="L38" i="9" s="1"/>
  <c r="I37" i="9"/>
  <c r="K37" i="9" s="1"/>
  <c r="L37" i="9" s="1"/>
  <c r="I36" i="9"/>
  <c r="K36" i="9" s="1"/>
  <c r="L36" i="9" s="1"/>
  <c r="I33" i="9"/>
  <c r="K33" i="9" s="1"/>
  <c r="J33" i="9"/>
  <c r="J28" i="9" s="1"/>
  <c r="J27" i="9" s="1"/>
  <c r="K32" i="9"/>
  <c r="I26" i="9"/>
  <c r="K26" i="9" s="1"/>
  <c r="G26" i="9"/>
  <c r="L26" i="9" s="1"/>
  <c r="I25" i="9"/>
  <c r="K25" i="9" s="1"/>
  <c r="L25" i="9" s="1"/>
  <c r="G25" i="9"/>
  <c r="G24" i="9"/>
  <c r="I22" i="9"/>
  <c r="K18" i="9"/>
  <c r="L18" i="9" s="1"/>
  <c r="L17" i="9" s="1"/>
  <c r="L16" i="9" s="1"/>
  <c r="I17" i="9"/>
  <c r="I16" i="9" s="1"/>
  <c r="K16" i="9" s="1"/>
  <c r="G17" i="9"/>
  <c r="C17" i="9"/>
  <c r="C16" i="9" s="1"/>
  <c r="M16" i="9"/>
  <c r="G16" i="9"/>
  <c r="K14" i="9"/>
  <c r="C12" i="9"/>
  <c r="C11" i="9" s="1"/>
  <c r="C10" i="9" s="1"/>
  <c r="J10" i="9"/>
  <c r="J9" i="9" s="1"/>
  <c r="J8" i="9" s="1"/>
  <c r="C9" i="9"/>
  <c r="C8" i="9" s="1"/>
  <c r="C45" i="9" s="1"/>
  <c r="G45" i="9" s="1"/>
  <c r="K45" i="8"/>
  <c r="J45" i="8"/>
  <c r="L45" i="8"/>
  <c r="K15" i="10" l="1"/>
  <c r="L15" i="10" s="1"/>
  <c r="I17" i="10"/>
  <c r="I36" i="10"/>
  <c r="K36" i="10" s="1"/>
  <c r="L36" i="10" s="1"/>
  <c r="K37" i="10"/>
  <c r="L37" i="10" s="1"/>
  <c r="I21" i="10"/>
  <c r="K21" i="10" s="1"/>
  <c r="J47" i="10"/>
  <c r="K43" i="10"/>
  <c r="F40" i="10"/>
  <c r="I24" i="10"/>
  <c r="K24" i="10" s="1"/>
  <c r="L24" i="10" s="1"/>
  <c r="H30" i="10"/>
  <c r="H38" i="10"/>
  <c r="H19" i="10"/>
  <c r="H18" i="10"/>
  <c r="H17" i="10" s="1"/>
  <c r="H39" i="10"/>
  <c r="H37" i="10"/>
  <c r="H47" i="10"/>
  <c r="H35" i="10"/>
  <c r="H28" i="10"/>
  <c r="H36" i="10"/>
  <c r="H15" i="10"/>
  <c r="E18" i="10"/>
  <c r="E17" i="10" s="1"/>
  <c r="E16" i="10" s="1"/>
  <c r="E19" i="10"/>
  <c r="E15" i="10" s="1"/>
  <c r="E14" i="10" s="1"/>
  <c r="E13" i="10" s="1"/>
  <c r="E12" i="10" s="1"/>
  <c r="E11" i="10" s="1"/>
  <c r="E10" i="10" s="1"/>
  <c r="E9" i="10" s="1"/>
  <c r="E8" i="10" s="1"/>
  <c r="H24" i="10"/>
  <c r="G43" i="10"/>
  <c r="L42" i="10"/>
  <c r="L41" i="10" s="1"/>
  <c r="H42" i="10"/>
  <c r="F41" i="10"/>
  <c r="H25" i="10"/>
  <c r="K31" i="10"/>
  <c r="I30" i="10"/>
  <c r="K35" i="10"/>
  <c r="L35" i="10" s="1"/>
  <c r="H26" i="10"/>
  <c r="L26" i="10"/>
  <c r="G46" i="10"/>
  <c r="F45" i="10"/>
  <c r="D42" i="10"/>
  <c r="D41" i="10" s="1"/>
  <c r="D38" i="10" s="1"/>
  <c r="D37" i="10" s="1"/>
  <c r="D36" i="10" s="1"/>
  <c r="D35" i="10" s="1"/>
  <c r="D33" i="10" s="1"/>
  <c r="D32" i="10" s="1"/>
  <c r="D31" i="10" s="1"/>
  <c r="D30" i="10" s="1"/>
  <c r="D29" i="10" s="1"/>
  <c r="D28" i="10" s="1"/>
  <c r="D27" i="10" s="1"/>
  <c r="D23" i="10" s="1"/>
  <c r="D22" i="10" s="1"/>
  <c r="D21" i="10" s="1"/>
  <c r="D20" i="10" s="1"/>
  <c r="M43" i="10"/>
  <c r="F39" i="10"/>
  <c r="L25" i="10"/>
  <c r="I30" i="9"/>
  <c r="H25" i="9"/>
  <c r="I13" i="9"/>
  <c r="K15" i="9"/>
  <c r="L15" i="9" s="1"/>
  <c r="E19" i="9"/>
  <c r="E15" i="9" s="1"/>
  <c r="E14" i="9" s="1"/>
  <c r="E13" i="9" s="1"/>
  <c r="E12" i="9" s="1"/>
  <c r="E11" i="9" s="1"/>
  <c r="E10" i="9" s="1"/>
  <c r="E9" i="9" s="1"/>
  <c r="E8" i="9" s="1"/>
  <c r="E18" i="9"/>
  <c r="E17" i="9" s="1"/>
  <c r="E16" i="9" s="1"/>
  <c r="F43" i="9"/>
  <c r="G44" i="9"/>
  <c r="K22" i="9"/>
  <c r="I21" i="9"/>
  <c r="I29" i="9"/>
  <c r="K30" i="9"/>
  <c r="L30" i="9" s="1"/>
  <c r="F41" i="9"/>
  <c r="F40" i="9" s="1"/>
  <c r="D40" i="9"/>
  <c r="D39" i="9" s="1"/>
  <c r="D37" i="9" s="1"/>
  <c r="D36" i="9" s="1"/>
  <c r="D35" i="9" s="1"/>
  <c r="D34" i="9" s="1"/>
  <c r="D33" i="9" s="1"/>
  <c r="D32" i="9" s="1"/>
  <c r="D31" i="9" s="1"/>
  <c r="D30" i="9" s="1"/>
  <c r="D29" i="9" s="1"/>
  <c r="D28" i="9" s="1"/>
  <c r="D27" i="9" s="1"/>
  <c r="D23" i="9" s="1"/>
  <c r="D22" i="9" s="1"/>
  <c r="D21" i="9" s="1"/>
  <c r="D20" i="9" s="1"/>
  <c r="G41" i="9"/>
  <c r="H30" i="9"/>
  <c r="H37" i="9"/>
  <c r="H19" i="9"/>
  <c r="H18" i="9"/>
  <c r="H17" i="9" s="1"/>
  <c r="H16" i="9" s="1"/>
  <c r="H38" i="9"/>
  <c r="H36" i="9"/>
  <c r="H26" i="9"/>
  <c r="H35" i="9"/>
  <c r="H15" i="9"/>
  <c r="H45" i="9"/>
  <c r="H34" i="9"/>
  <c r="H28" i="9"/>
  <c r="H24" i="9"/>
  <c r="K23" i="9"/>
  <c r="K40" i="9"/>
  <c r="I35" i="9"/>
  <c r="K35" i="9" s="1"/>
  <c r="L35" i="9" s="1"/>
  <c r="K17" i="9"/>
  <c r="I24" i="9"/>
  <c r="K24" i="9" s="1"/>
  <c r="L24" i="9" s="1"/>
  <c r="K44" i="8"/>
  <c r="K43" i="8"/>
  <c r="K42" i="8"/>
  <c r="J41" i="8"/>
  <c r="I15" i="8"/>
  <c r="K15" i="8" s="1"/>
  <c r="I31" i="8"/>
  <c r="K31" i="8" s="1"/>
  <c r="I32" i="8"/>
  <c r="K32" i="8" s="1"/>
  <c r="J33" i="8"/>
  <c r="J28" i="8" s="1"/>
  <c r="J27" i="8" s="1"/>
  <c r="J10" i="8" s="1"/>
  <c r="I34" i="8"/>
  <c r="K34" i="8" s="1"/>
  <c r="K38" i="8"/>
  <c r="K18" i="8"/>
  <c r="K17" i="8"/>
  <c r="K14" i="8"/>
  <c r="I37" i="8"/>
  <c r="I36" i="8" s="1"/>
  <c r="K36" i="8" s="1"/>
  <c r="I40" i="8"/>
  <c r="K40" i="8" s="1"/>
  <c r="I39" i="8"/>
  <c r="K39" i="8" s="1"/>
  <c r="I26" i="8"/>
  <c r="K26" i="8" s="1"/>
  <c r="I25" i="8"/>
  <c r="I24" i="8" s="1"/>
  <c r="K24" i="8" s="1"/>
  <c r="I23" i="8"/>
  <c r="K23" i="8" s="1"/>
  <c r="I17" i="8"/>
  <c r="I16" i="8" s="1"/>
  <c r="K16" i="8" s="1"/>
  <c r="I41" i="8"/>
  <c r="K17" i="10" l="1"/>
  <c r="I16" i="10"/>
  <c r="K16" i="10" s="1"/>
  <c r="I20" i="10"/>
  <c r="I19" i="10"/>
  <c r="K20" i="10"/>
  <c r="L43" i="10"/>
  <c r="H43" i="10"/>
  <c r="D19" i="10"/>
  <c r="D15" i="10" s="1"/>
  <c r="D14" i="10" s="1"/>
  <c r="D13" i="10" s="1"/>
  <c r="D12" i="10" s="1"/>
  <c r="D11" i="10" s="1"/>
  <c r="D10" i="10" s="1"/>
  <c r="D9" i="10" s="1"/>
  <c r="D8" i="10" s="1"/>
  <c r="D18" i="10"/>
  <c r="D17" i="10" s="1"/>
  <c r="D16" i="10" s="1"/>
  <c r="M46" i="10"/>
  <c r="F44" i="10"/>
  <c r="G44" i="10" s="1"/>
  <c r="G45" i="10"/>
  <c r="I29" i="10"/>
  <c r="K30" i="10"/>
  <c r="L30" i="10" s="1"/>
  <c r="G41" i="10"/>
  <c r="H41" i="10" s="1"/>
  <c r="F38" i="10"/>
  <c r="F37" i="10" s="1"/>
  <c r="F36" i="10" s="1"/>
  <c r="F35" i="10" s="1"/>
  <c r="F33" i="10" s="1"/>
  <c r="L41" i="9"/>
  <c r="H41" i="9"/>
  <c r="D19" i="9"/>
  <c r="D15" i="9" s="1"/>
  <c r="D14" i="9" s="1"/>
  <c r="D13" i="9" s="1"/>
  <c r="D12" i="9" s="1"/>
  <c r="D11" i="9" s="1"/>
  <c r="D10" i="9" s="1"/>
  <c r="D9" i="9" s="1"/>
  <c r="D8" i="9" s="1"/>
  <c r="D18" i="9"/>
  <c r="D17" i="9" s="1"/>
  <c r="D16" i="9" s="1"/>
  <c r="G40" i="9"/>
  <c r="F39" i="9"/>
  <c r="F38" i="9"/>
  <c r="L44" i="9"/>
  <c r="H44" i="9"/>
  <c r="M44" i="9"/>
  <c r="K13" i="9"/>
  <c r="F42" i="9"/>
  <c r="G42" i="9" s="1"/>
  <c r="G43" i="9"/>
  <c r="M41" i="9"/>
  <c r="K21" i="9"/>
  <c r="I20" i="9"/>
  <c r="K29" i="9"/>
  <c r="I28" i="9"/>
  <c r="K41" i="8"/>
  <c r="I13" i="8"/>
  <c r="K13" i="8" s="1"/>
  <c r="I33" i="8"/>
  <c r="K33" i="8" s="1"/>
  <c r="I22" i="8"/>
  <c r="I21" i="8" s="1"/>
  <c r="I20" i="8" s="1"/>
  <c r="I19" i="8" s="1"/>
  <c r="K19" i="8" s="1"/>
  <c r="K37" i="8"/>
  <c r="K25" i="8"/>
  <c r="I30" i="8"/>
  <c r="I29" i="8" s="1"/>
  <c r="J9" i="8"/>
  <c r="I35" i="8"/>
  <c r="K35" i="8" s="1"/>
  <c r="G33" i="10" l="1"/>
  <c r="F32" i="10"/>
  <c r="L45" i="10"/>
  <c r="M45" i="10"/>
  <c r="M44" i="10"/>
  <c r="L44" i="10"/>
  <c r="K29" i="10"/>
  <c r="I28" i="10"/>
  <c r="K19" i="10"/>
  <c r="L19" i="10" s="1"/>
  <c r="I12" i="10"/>
  <c r="G39" i="9"/>
  <c r="H39" i="9" s="1"/>
  <c r="F37" i="9"/>
  <c r="F36" i="9" s="1"/>
  <c r="F35" i="9" s="1"/>
  <c r="F34" i="9" s="1"/>
  <c r="F33" i="9" s="1"/>
  <c r="I19" i="9"/>
  <c r="K20" i="9"/>
  <c r="H40" i="9"/>
  <c r="L40" i="9"/>
  <c r="L39" i="9" s="1"/>
  <c r="L43" i="9"/>
  <c r="H43" i="9"/>
  <c r="M43" i="9"/>
  <c r="I27" i="9"/>
  <c r="K27" i="9" s="1"/>
  <c r="K28" i="9"/>
  <c r="L28" i="9" s="1"/>
  <c r="H42" i="9"/>
  <c r="M42" i="9"/>
  <c r="K21" i="8"/>
  <c r="K20" i="8"/>
  <c r="I12" i="8"/>
  <c r="I11" i="8" s="1"/>
  <c r="K11" i="8" s="1"/>
  <c r="K22" i="8"/>
  <c r="I28" i="8"/>
  <c r="K28" i="8" s="1"/>
  <c r="K30" i="8"/>
  <c r="K29" i="8"/>
  <c r="J8" i="8"/>
  <c r="I11" i="10" l="1"/>
  <c r="K12" i="10"/>
  <c r="K28" i="10"/>
  <c r="L28" i="10" s="1"/>
  <c r="I27" i="10"/>
  <c r="K27" i="10" s="1"/>
  <c r="F31" i="10"/>
  <c r="G32" i="10"/>
  <c r="H33" i="10"/>
  <c r="L33" i="10"/>
  <c r="K19" i="9"/>
  <c r="L19" i="9" s="1"/>
  <c r="I12" i="9"/>
  <c r="G33" i="9"/>
  <c r="F32" i="9"/>
  <c r="I27" i="8"/>
  <c r="K12" i="8"/>
  <c r="H32" i="10" l="1"/>
  <c r="L32" i="10"/>
  <c r="F30" i="10"/>
  <c r="F29" i="10" s="1"/>
  <c r="G31" i="10"/>
  <c r="K11" i="10"/>
  <c r="I10" i="10"/>
  <c r="F31" i="9"/>
  <c r="G32" i="9"/>
  <c r="H33" i="9"/>
  <c r="L33" i="9"/>
  <c r="I11" i="9"/>
  <c r="K12" i="9"/>
  <c r="K27" i="8"/>
  <c r="I10" i="8"/>
  <c r="L31" i="10" l="1"/>
  <c r="H31" i="10"/>
  <c r="G29" i="10"/>
  <c r="F28" i="10"/>
  <c r="F27" i="10" s="1"/>
  <c r="I9" i="10"/>
  <c r="K10" i="10"/>
  <c r="K11" i="9"/>
  <c r="I10" i="9"/>
  <c r="L32" i="9"/>
  <c r="H32" i="9"/>
  <c r="G31" i="9"/>
  <c r="F30" i="9"/>
  <c r="F29" i="9" s="1"/>
  <c r="K10" i="8"/>
  <c r="I9" i="8"/>
  <c r="F45" i="8"/>
  <c r="F44" i="8" s="1"/>
  <c r="G44" i="8" s="1"/>
  <c r="E45" i="8"/>
  <c r="E44" i="8" s="1"/>
  <c r="E43" i="8" s="1"/>
  <c r="E42" i="8" s="1"/>
  <c r="D45" i="8"/>
  <c r="D44" i="8" s="1"/>
  <c r="D43" i="8" s="1"/>
  <c r="D42" i="8" s="1"/>
  <c r="D41" i="8" s="1"/>
  <c r="C41" i="8"/>
  <c r="E40" i="8"/>
  <c r="E39" i="8" s="1"/>
  <c r="E37" i="8" s="1"/>
  <c r="E36" i="8" s="1"/>
  <c r="E35" i="8" s="1"/>
  <c r="E34" i="8" s="1"/>
  <c r="E33" i="8" s="1"/>
  <c r="E32" i="8" s="1"/>
  <c r="E31" i="8" s="1"/>
  <c r="E30" i="8" s="1"/>
  <c r="E29" i="8" s="1"/>
  <c r="E28" i="8" s="1"/>
  <c r="E27" i="8" s="1"/>
  <c r="E23" i="8" s="1"/>
  <c r="E22" i="8" s="1"/>
  <c r="E21" i="8" s="1"/>
  <c r="E20" i="8" s="1"/>
  <c r="L38" i="8"/>
  <c r="L37" i="8"/>
  <c r="L34" i="8"/>
  <c r="G26" i="8"/>
  <c r="G25" i="8"/>
  <c r="G24" i="8"/>
  <c r="L24" i="8" s="1"/>
  <c r="L19" i="8"/>
  <c r="L18" i="8"/>
  <c r="L17" i="8" s="1"/>
  <c r="L16" i="8" s="1"/>
  <c r="G17" i="8"/>
  <c r="G16" i="8" s="1"/>
  <c r="C17" i="8"/>
  <c r="C16" i="8" s="1"/>
  <c r="M16" i="8"/>
  <c r="C12" i="8"/>
  <c r="C11" i="8" s="1"/>
  <c r="C10" i="8" s="1"/>
  <c r="C9" i="8" s="1"/>
  <c r="C8" i="8" s="1"/>
  <c r="I12" i="7"/>
  <c r="I13" i="7"/>
  <c r="I15" i="7"/>
  <c r="J15" i="7" s="1"/>
  <c r="J16" i="7"/>
  <c r="K16" i="7"/>
  <c r="D16" i="7"/>
  <c r="E16" i="7"/>
  <c r="F16" i="7"/>
  <c r="G16" i="7"/>
  <c r="H16" i="7"/>
  <c r="I16" i="7"/>
  <c r="C16" i="7"/>
  <c r="G17" i="7"/>
  <c r="C17" i="7"/>
  <c r="I17" i="7"/>
  <c r="J18" i="7"/>
  <c r="J17" i="7" s="1"/>
  <c r="I25" i="7"/>
  <c r="I26" i="7"/>
  <c r="I31" i="7"/>
  <c r="I32" i="7"/>
  <c r="F45" i="7"/>
  <c r="F44" i="7" s="1"/>
  <c r="E45" i="7"/>
  <c r="E44" i="7" s="1"/>
  <c r="E43" i="7" s="1"/>
  <c r="E42" i="7" s="1"/>
  <c r="D45" i="7"/>
  <c r="D44" i="7" s="1"/>
  <c r="D43" i="7" s="1"/>
  <c r="D42" i="7" s="1"/>
  <c r="D41" i="7" s="1"/>
  <c r="I41" i="7"/>
  <c r="C41" i="7"/>
  <c r="I40" i="7"/>
  <c r="I39" i="7" s="1"/>
  <c r="E40" i="7"/>
  <c r="E39" i="7" s="1"/>
  <c r="E37" i="7" s="1"/>
  <c r="E36" i="7" s="1"/>
  <c r="E35" i="7" s="1"/>
  <c r="E34" i="7" s="1"/>
  <c r="E33" i="7" s="1"/>
  <c r="E32" i="7" s="1"/>
  <c r="E31" i="7" s="1"/>
  <c r="E30" i="7" s="1"/>
  <c r="E29" i="7" s="1"/>
  <c r="E28" i="7" s="1"/>
  <c r="E27" i="7" s="1"/>
  <c r="E23" i="7" s="1"/>
  <c r="E22" i="7" s="1"/>
  <c r="E21" i="7" s="1"/>
  <c r="E20" i="7" s="1"/>
  <c r="J38" i="7"/>
  <c r="I37" i="7"/>
  <c r="J37" i="7" s="1"/>
  <c r="I36" i="7"/>
  <c r="J36" i="7" s="1"/>
  <c r="I34" i="7"/>
  <c r="J34" i="7" s="1"/>
  <c r="G26" i="7"/>
  <c r="G25" i="7"/>
  <c r="G24" i="7"/>
  <c r="I23" i="7"/>
  <c r="I22" i="7" s="1"/>
  <c r="I21" i="7" s="1"/>
  <c r="I20" i="7" s="1"/>
  <c r="I19" i="7" s="1"/>
  <c r="J19" i="7" s="1"/>
  <c r="C12" i="7"/>
  <c r="C11" i="7" s="1"/>
  <c r="C10" i="7" s="1"/>
  <c r="C9" i="7" s="1"/>
  <c r="C8" i="7" s="1"/>
  <c r="I15" i="6"/>
  <c r="J21" i="6"/>
  <c r="I21" i="6"/>
  <c r="G21" i="6"/>
  <c r="G22" i="6"/>
  <c r="J22" i="6" s="1"/>
  <c r="J23" i="6"/>
  <c r="G23" i="6"/>
  <c r="I28" i="6"/>
  <c r="I29" i="6"/>
  <c r="G27" i="10" l="1"/>
  <c r="F23" i="10"/>
  <c r="K9" i="10"/>
  <c r="I8" i="10"/>
  <c r="H29" i="10"/>
  <c r="L29" i="10"/>
  <c r="K10" i="9"/>
  <c r="I9" i="9"/>
  <c r="L31" i="9"/>
  <c r="H31" i="9"/>
  <c r="F28" i="9"/>
  <c r="F27" i="9" s="1"/>
  <c r="G29" i="9"/>
  <c r="C45" i="8"/>
  <c r="G45" i="8" s="1"/>
  <c r="H19" i="8" s="1"/>
  <c r="K9" i="8"/>
  <c r="I8" i="8"/>
  <c r="F43" i="8"/>
  <c r="F42" i="8" s="1"/>
  <c r="G42" i="8" s="1"/>
  <c r="L42" i="8" s="1"/>
  <c r="L30" i="8"/>
  <c r="L15" i="8"/>
  <c r="H45" i="8"/>
  <c r="H37" i="8"/>
  <c r="H36" i="8"/>
  <c r="H35" i="8"/>
  <c r="H34" i="8"/>
  <c r="H26" i="8"/>
  <c r="H24" i="8"/>
  <c r="H15" i="8"/>
  <c r="H30" i="8"/>
  <c r="H38" i="8"/>
  <c r="H28" i="8"/>
  <c r="E18" i="8"/>
  <c r="E17" i="8" s="1"/>
  <c r="E16" i="8" s="1"/>
  <c r="E19" i="8"/>
  <c r="E15" i="8" s="1"/>
  <c r="E14" i="8" s="1"/>
  <c r="E13" i="8" s="1"/>
  <c r="E12" i="8" s="1"/>
  <c r="E11" i="8" s="1"/>
  <c r="E10" i="8" s="1"/>
  <c r="E9" i="8" s="1"/>
  <c r="E8" i="8" s="1"/>
  <c r="M44" i="8"/>
  <c r="L44" i="8"/>
  <c r="H25" i="8"/>
  <c r="F41" i="8"/>
  <c r="F40" i="8" s="1"/>
  <c r="D40" i="8"/>
  <c r="D39" i="8" s="1"/>
  <c r="D37" i="8" s="1"/>
  <c r="D36" i="8" s="1"/>
  <c r="D35" i="8" s="1"/>
  <c r="D34" i="8" s="1"/>
  <c r="D33" i="8" s="1"/>
  <c r="D32" i="8" s="1"/>
  <c r="D31" i="8" s="1"/>
  <c r="D30" i="8" s="1"/>
  <c r="D29" i="8" s="1"/>
  <c r="D28" i="8" s="1"/>
  <c r="D27" i="8" s="1"/>
  <c r="D23" i="8" s="1"/>
  <c r="D22" i="8" s="1"/>
  <c r="D21" i="8" s="1"/>
  <c r="D20" i="8" s="1"/>
  <c r="G41" i="8"/>
  <c r="M41" i="8" s="1"/>
  <c r="L26" i="8"/>
  <c r="L25" i="8"/>
  <c r="I35" i="7"/>
  <c r="J35" i="7" s="1"/>
  <c r="E19" i="7"/>
  <c r="E15" i="7" s="1"/>
  <c r="E14" i="7" s="1"/>
  <c r="E13" i="7" s="1"/>
  <c r="E12" i="7" s="1"/>
  <c r="E11" i="7" s="1"/>
  <c r="E10" i="7" s="1"/>
  <c r="E9" i="7" s="1"/>
  <c r="E8" i="7" s="1"/>
  <c r="E18" i="7"/>
  <c r="E17" i="7" s="1"/>
  <c r="J25" i="7"/>
  <c r="C45" i="7"/>
  <c r="G45" i="7" s="1"/>
  <c r="H18" i="7" s="1"/>
  <c r="H17" i="7" s="1"/>
  <c r="I11" i="7"/>
  <c r="I33" i="7"/>
  <c r="I24" i="7"/>
  <c r="I30" i="7"/>
  <c r="I29" i="7" s="1"/>
  <c r="I28" i="7" s="1"/>
  <c r="J26" i="7"/>
  <c r="J24" i="7"/>
  <c r="H37" i="7"/>
  <c r="H35" i="7"/>
  <c r="D40" i="7"/>
  <c r="D39" i="7" s="1"/>
  <c r="D37" i="7" s="1"/>
  <c r="D36" i="7" s="1"/>
  <c r="D35" i="7" s="1"/>
  <c r="D34" i="7" s="1"/>
  <c r="D33" i="7" s="1"/>
  <c r="D32" i="7" s="1"/>
  <c r="D31" i="7" s="1"/>
  <c r="D30" i="7" s="1"/>
  <c r="D29" i="7" s="1"/>
  <c r="D28" i="7" s="1"/>
  <c r="D27" i="7" s="1"/>
  <c r="D23" i="7" s="1"/>
  <c r="D22" i="7" s="1"/>
  <c r="D21" i="7" s="1"/>
  <c r="D20" i="7" s="1"/>
  <c r="G41" i="7"/>
  <c r="K41" i="7" s="1"/>
  <c r="F41" i="7"/>
  <c r="F40" i="7" s="1"/>
  <c r="G44" i="7"/>
  <c r="F43" i="7"/>
  <c r="F42" i="6"/>
  <c r="E42" i="6"/>
  <c r="E41" i="6" s="1"/>
  <c r="E40" i="6" s="1"/>
  <c r="E39" i="6" s="1"/>
  <c r="D42" i="6"/>
  <c r="F41" i="6"/>
  <c r="D41" i="6"/>
  <c r="D40" i="6" s="1"/>
  <c r="D39" i="6" s="1"/>
  <c r="D38" i="6" s="1"/>
  <c r="I38" i="6"/>
  <c r="C38" i="6"/>
  <c r="I37" i="6"/>
  <c r="E37" i="6"/>
  <c r="E36" i="6" s="1"/>
  <c r="E34" i="6" s="1"/>
  <c r="E33" i="6" s="1"/>
  <c r="E32" i="6" s="1"/>
  <c r="E31" i="6" s="1"/>
  <c r="E30" i="6" s="1"/>
  <c r="E29" i="6" s="1"/>
  <c r="E28" i="6" s="1"/>
  <c r="E27" i="6" s="1"/>
  <c r="E26" i="6" s="1"/>
  <c r="E25" i="6" s="1"/>
  <c r="E24" i="6" s="1"/>
  <c r="E20" i="6" s="1"/>
  <c r="E19" i="6" s="1"/>
  <c r="E18" i="6" s="1"/>
  <c r="E17" i="6" s="1"/>
  <c r="E16" i="6" s="1"/>
  <c r="E15" i="6" s="1"/>
  <c r="E14" i="6" s="1"/>
  <c r="E13" i="6" s="1"/>
  <c r="E12" i="6" s="1"/>
  <c r="E11" i="6" s="1"/>
  <c r="E10" i="6" s="1"/>
  <c r="E9" i="6" s="1"/>
  <c r="E8" i="6" s="1"/>
  <c r="I36" i="6"/>
  <c r="J35" i="6"/>
  <c r="I34" i="6"/>
  <c r="J34" i="6" s="1"/>
  <c r="J31" i="6"/>
  <c r="I31" i="6"/>
  <c r="I30" i="6" s="1"/>
  <c r="I27" i="6"/>
  <c r="I20" i="6"/>
  <c r="I19" i="6" s="1"/>
  <c r="I18" i="6" s="1"/>
  <c r="I17" i="6" s="1"/>
  <c r="I16" i="6" s="1"/>
  <c r="J16" i="6" s="1"/>
  <c r="J15" i="6"/>
  <c r="I13" i="6"/>
  <c r="C12" i="6"/>
  <c r="C11" i="6" s="1"/>
  <c r="C10" i="6" s="1"/>
  <c r="C9" i="6" s="1"/>
  <c r="C8" i="6" s="1"/>
  <c r="C42" i="6" s="1"/>
  <c r="G42" i="6" s="1"/>
  <c r="H21" i="6" s="1"/>
  <c r="K8" i="10" l="1"/>
  <c r="I47" i="10"/>
  <c r="G23" i="10"/>
  <c r="F22" i="10"/>
  <c r="H27" i="10"/>
  <c r="L27" i="10"/>
  <c r="G27" i="9"/>
  <c r="F23" i="9"/>
  <c r="I8" i="9"/>
  <c r="K9" i="9"/>
  <c r="H29" i="9"/>
  <c r="L29" i="9"/>
  <c r="H44" i="8"/>
  <c r="H18" i="8"/>
  <c r="H17" i="8" s="1"/>
  <c r="H16" i="8" s="1"/>
  <c r="M42" i="8"/>
  <c r="I45" i="8"/>
  <c r="K8" i="8"/>
  <c r="H42" i="8"/>
  <c r="G43" i="8"/>
  <c r="H43" i="8" s="1"/>
  <c r="H41" i="8"/>
  <c r="L41" i="8"/>
  <c r="D19" i="8"/>
  <c r="D15" i="8" s="1"/>
  <c r="D14" i="8" s="1"/>
  <c r="D13" i="8" s="1"/>
  <c r="D12" i="8" s="1"/>
  <c r="D11" i="8" s="1"/>
  <c r="D10" i="8" s="1"/>
  <c r="D9" i="8" s="1"/>
  <c r="D8" i="8" s="1"/>
  <c r="D18" i="8"/>
  <c r="D17" i="8" s="1"/>
  <c r="D16" i="8" s="1"/>
  <c r="L36" i="8"/>
  <c r="L35" i="8"/>
  <c r="L28" i="8"/>
  <c r="F39" i="8"/>
  <c r="F38" i="8"/>
  <c r="G40" i="8"/>
  <c r="H36" i="7"/>
  <c r="H45" i="7"/>
  <c r="H28" i="7"/>
  <c r="H24" i="7"/>
  <c r="H25" i="7"/>
  <c r="J30" i="7"/>
  <c r="H15" i="7"/>
  <c r="H19" i="7"/>
  <c r="H30" i="7"/>
  <c r="H38" i="7"/>
  <c r="H26" i="7"/>
  <c r="D19" i="7"/>
  <c r="D15" i="7" s="1"/>
  <c r="D14" i="7" s="1"/>
  <c r="D13" i="7" s="1"/>
  <c r="D12" i="7" s="1"/>
  <c r="D11" i="7" s="1"/>
  <c r="D10" i="7" s="1"/>
  <c r="D9" i="7" s="1"/>
  <c r="D8" i="7" s="1"/>
  <c r="D18" i="7"/>
  <c r="D17" i="7" s="1"/>
  <c r="H34" i="7"/>
  <c r="I27" i="7"/>
  <c r="J28" i="7"/>
  <c r="G43" i="7"/>
  <c r="F42" i="7"/>
  <c r="G42" i="7" s="1"/>
  <c r="H44" i="7"/>
  <c r="K44" i="7"/>
  <c r="J44" i="7"/>
  <c r="J41" i="7"/>
  <c r="H41" i="7"/>
  <c r="F38" i="7"/>
  <c r="F39" i="7"/>
  <c r="G40" i="7"/>
  <c r="I10" i="7"/>
  <c r="I33" i="6"/>
  <c r="I32" i="6" s="1"/>
  <c r="J32" i="6" s="1"/>
  <c r="I12" i="6"/>
  <c r="H23" i="6"/>
  <c r="H22" i="6"/>
  <c r="H42" i="6"/>
  <c r="H33" i="6"/>
  <c r="H31" i="6"/>
  <c r="H25" i="6"/>
  <c r="H35" i="6"/>
  <c r="H16" i="6"/>
  <c r="H32" i="6"/>
  <c r="H15" i="6"/>
  <c r="H34" i="6"/>
  <c r="H27" i="6"/>
  <c r="G41" i="6"/>
  <c r="F40" i="6"/>
  <c r="F38" i="6"/>
  <c r="F37" i="6" s="1"/>
  <c r="D37" i="6"/>
  <c r="D36" i="6" s="1"/>
  <c r="D34" i="6" s="1"/>
  <c r="D33" i="6" s="1"/>
  <c r="D32" i="6" s="1"/>
  <c r="D31" i="6" s="1"/>
  <c r="D30" i="6" s="1"/>
  <c r="D29" i="6" s="1"/>
  <c r="D28" i="6" s="1"/>
  <c r="D27" i="6" s="1"/>
  <c r="D26" i="6" s="1"/>
  <c r="D25" i="6" s="1"/>
  <c r="D24" i="6" s="1"/>
  <c r="D20" i="6" s="1"/>
  <c r="D19" i="6" s="1"/>
  <c r="D18" i="6" s="1"/>
  <c r="D17" i="6" s="1"/>
  <c r="D16" i="6" s="1"/>
  <c r="D15" i="6" s="1"/>
  <c r="D14" i="6" s="1"/>
  <c r="D13" i="6" s="1"/>
  <c r="D12" i="6" s="1"/>
  <c r="D11" i="6" s="1"/>
  <c r="D10" i="6" s="1"/>
  <c r="D9" i="6" s="1"/>
  <c r="D8" i="6" s="1"/>
  <c r="I26" i="6"/>
  <c r="I25" i="6" s="1"/>
  <c r="J27" i="6"/>
  <c r="G38" i="6"/>
  <c r="J33" i="6"/>
  <c r="G22" i="10" l="1"/>
  <c r="H22" i="10" s="1"/>
  <c r="F21" i="10"/>
  <c r="L23" i="10"/>
  <c r="L22" i="10" s="1"/>
  <c r="L21" i="10" s="1"/>
  <c r="H23" i="10"/>
  <c r="M47" i="10"/>
  <c r="K8" i="9"/>
  <c r="G23" i="9"/>
  <c r="F22" i="9"/>
  <c r="H27" i="9"/>
  <c r="L27" i="9"/>
  <c r="M43" i="8"/>
  <c r="L43" i="8"/>
  <c r="H40" i="8"/>
  <c r="L40" i="8"/>
  <c r="L39" i="8" s="1"/>
  <c r="G39" i="8"/>
  <c r="H39" i="8" s="1"/>
  <c r="F37" i="8"/>
  <c r="F36" i="8" s="1"/>
  <c r="F35" i="8" s="1"/>
  <c r="F34" i="8" s="1"/>
  <c r="F33" i="8" s="1"/>
  <c r="G39" i="7"/>
  <c r="H39" i="7" s="1"/>
  <c r="F37" i="7"/>
  <c r="F36" i="7" s="1"/>
  <c r="F35" i="7" s="1"/>
  <c r="F34" i="7" s="1"/>
  <c r="F33" i="7" s="1"/>
  <c r="J42" i="7"/>
  <c r="H42" i="7"/>
  <c r="K42" i="7"/>
  <c r="H43" i="7"/>
  <c r="K43" i="7"/>
  <c r="J43" i="7"/>
  <c r="J40" i="7"/>
  <c r="J39" i="7" s="1"/>
  <c r="H40" i="7"/>
  <c r="I9" i="7"/>
  <c r="I11" i="6"/>
  <c r="G40" i="6"/>
  <c r="F39" i="6"/>
  <c r="G39" i="6" s="1"/>
  <c r="I24" i="6"/>
  <c r="J25" i="6"/>
  <c r="H41" i="6"/>
  <c r="K41" i="6"/>
  <c r="J41" i="6"/>
  <c r="J38" i="6"/>
  <c r="K38" i="6"/>
  <c r="H38" i="6"/>
  <c r="G37" i="6"/>
  <c r="F36" i="6"/>
  <c r="F35" i="6"/>
  <c r="I15" i="5"/>
  <c r="I20" i="5"/>
  <c r="I25" i="5"/>
  <c r="I26" i="5"/>
  <c r="I28" i="5"/>
  <c r="I31" i="5"/>
  <c r="I30" i="5" s="1"/>
  <c r="J32" i="5"/>
  <c r="I34" i="5"/>
  <c r="F20" i="10" l="1"/>
  <c r="G21" i="10"/>
  <c r="H21" i="10" s="1"/>
  <c r="F21" i="9"/>
  <c r="G22" i="9"/>
  <c r="H22" i="9" s="1"/>
  <c r="H23" i="9"/>
  <c r="L23" i="9"/>
  <c r="L22" i="9" s="1"/>
  <c r="L21" i="9" s="1"/>
  <c r="M45" i="9"/>
  <c r="G33" i="8"/>
  <c r="F32" i="8"/>
  <c r="F32" i="7"/>
  <c r="G33" i="7"/>
  <c r="I8" i="7"/>
  <c r="K40" i="6"/>
  <c r="J40" i="6"/>
  <c r="H40" i="6"/>
  <c r="G36" i="6"/>
  <c r="H36" i="6" s="1"/>
  <c r="F34" i="6"/>
  <c r="F33" i="6" s="1"/>
  <c r="F32" i="6" s="1"/>
  <c r="F31" i="6" s="1"/>
  <c r="F30" i="6" s="1"/>
  <c r="K39" i="6"/>
  <c r="J39" i="6"/>
  <c r="H39" i="6"/>
  <c r="H37" i="6"/>
  <c r="J37" i="6"/>
  <c r="J36" i="6" s="1"/>
  <c r="I10" i="6"/>
  <c r="F39" i="5"/>
  <c r="E39" i="5"/>
  <c r="E38" i="5" s="1"/>
  <c r="E37" i="5" s="1"/>
  <c r="E36" i="5" s="1"/>
  <c r="D39" i="5"/>
  <c r="D38" i="5" s="1"/>
  <c r="D37" i="5" s="1"/>
  <c r="D36" i="5" s="1"/>
  <c r="D35" i="5" s="1"/>
  <c r="F38" i="5"/>
  <c r="I35" i="5"/>
  <c r="C35" i="5"/>
  <c r="E34" i="5"/>
  <c r="E33" i="5" s="1"/>
  <c r="E31" i="5" s="1"/>
  <c r="E30" i="5" s="1"/>
  <c r="E29" i="5" s="1"/>
  <c r="E28" i="5" s="1"/>
  <c r="E27" i="5" s="1"/>
  <c r="E26" i="5" s="1"/>
  <c r="E25" i="5" s="1"/>
  <c r="E24" i="5" s="1"/>
  <c r="E23" i="5" s="1"/>
  <c r="E22" i="5" s="1"/>
  <c r="E21" i="5" s="1"/>
  <c r="E20" i="5" s="1"/>
  <c r="E19" i="5" s="1"/>
  <c r="E18" i="5" s="1"/>
  <c r="E17" i="5" s="1"/>
  <c r="E16" i="5" s="1"/>
  <c r="E15" i="5" s="1"/>
  <c r="E14" i="5" s="1"/>
  <c r="E13" i="5" s="1"/>
  <c r="E12" i="5" s="1"/>
  <c r="E11" i="5" s="1"/>
  <c r="E10" i="5" s="1"/>
  <c r="E9" i="5" s="1"/>
  <c r="E8" i="5" s="1"/>
  <c r="I33" i="5"/>
  <c r="I29" i="5" s="1"/>
  <c r="J28" i="5"/>
  <c r="I27" i="5"/>
  <c r="I24" i="5"/>
  <c r="I19" i="5"/>
  <c r="I18" i="5" s="1"/>
  <c r="I17" i="5" s="1"/>
  <c r="I16" i="5" s="1"/>
  <c r="J16" i="5" s="1"/>
  <c r="J15" i="5"/>
  <c r="I13" i="5"/>
  <c r="C12" i="5"/>
  <c r="C11" i="5" s="1"/>
  <c r="C10" i="5" s="1"/>
  <c r="C9" i="5" s="1"/>
  <c r="C8" i="5" s="1"/>
  <c r="C39" i="5" s="1"/>
  <c r="G39" i="5" s="1"/>
  <c r="H32" i="5" s="1"/>
  <c r="G20" i="10" l="1"/>
  <c r="F19" i="10"/>
  <c r="F15" i="10" s="1"/>
  <c r="F14" i="10" s="1"/>
  <c r="F18" i="10"/>
  <c r="F17" i="10" s="1"/>
  <c r="F16" i="10" s="1"/>
  <c r="F20" i="9"/>
  <c r="G21" i="9"/>
  <c r="H21" i="9" s="1"/>
  <c r="F31" i="8"/>
  <c r="G32" i="8"/>
  <c r="H33" i="8"/>
  <c r="L33" i="8"/>
  <c r="H33" i="7"/>
  <c r="J33" i="7"/>
  <c r="I45" i="7"/>
  <c r="K45" i="7" s="1"/>
  <c r="F31" i="7"/>
  <c r="G32" i="7"/>
  <c r="I9" i="6"/>
  <c r="G30" i="6"/>
  <c r="F29" i="6"/>
  <c r="G35" i="5"/>
  <c r="K35" i="5" s="1"/>
  <c r="H35" i="5"/>
  <c r="H31" i="5"/>
  <c r="H29" i="5"/>
  <c r="H39" i="5"/>
  <c r="H28" i="5"/>
  <c r="H22" i="5"/>
  <c r="H30" i="5"/>
  <c r="H24" i="5"/>
  <c r="H16" i="5"/>
  <c r="H15" i="5"/>
  <c r="J31" i="5"/>
  <c r="G38" i="5"/>
  <c r="F37" i="5"/>
  <c r="I23" i="5"/>
  <c r="I22" i="5" s="1"/>
  <c r="J24" i="5"/>
  <c r="J35" i="5"/>
  <c r="I12" i="5"/>
  <c r="F35" i="5"/>
  <c r="F34" i="5" s="1"/>
  <c r="F32" i="5" s="1"/>
  <c r="D34" i="5"/>
  <c r="D33" i="5" s="1"/>
  <c r="D31" i="5" s="1"/>
  <c r="D30" i="5" s="1"/>
  <c r="D29" i="5" s="1"/>
  <c r="D28" i="5" s="1"/>
  <c r="D27" i="5" s="1"/>
  <c r="D26" i="5" s="1"/>
  <c r="D25" i="5" s="1"/>
  <c r="D24" i="5" s="1"/>
  <c r="D23" i="5" s="1"/>
  <c r="D22" i="5" s="1"/>
  <c r="D21" i="5" s="1"/>
  <c r="D20" i="5" s="1"/>
  <c r="D19" i="5" s="1"/>
  <c r="D18" i="5" s="1"/>
  <c r="D17" i="5" s="1"/>
  <c r="D16" i="5" s="1"/>
  <c r="D15" i="5" s="1"/>
  <c r="D14" i="5" s="1"/>
  <c r="D13" i="5" s="1"/>
  <c r="D12" i="5" s="1"/>
  <c r="D11" i="5" s="1"/>
  <c r="D10" i="5" s="1"/>
  <c r="D9" i="5" s="1"/>
  <c r="D8" i="5" s="1"/>
  <c r="F13" i="10" l="1"/>
  <c r="G14" i="10"/>
  <c r="L20" i="10"/>
  <c r="H20" i="10"/>
  <c r="G20" i="9"/>
  <c r="F19" i="9"/>
  <c r="F15" i="9" s="1"/>
  <c r="F14" i="9" s="1"/>
  <c r="F18" i="9"/>
  <c r="F17" i="9" s="1"/>
  <c r="F16" i="9" s="1"/>
  <c r="H32" i="8"/>
  <c r="L32" i="8"/>
  <c r="G31" i="8"/>
  <c r="F30" i="8"/>
  <c r="F29" i="8" s="1"/>
  <c r="M45" i="8"/>
  <c r="J32" i="7"/>
  <c r="H32" i="7"/>
  <c r="G31" i="7"/>
  <c r="F30" i="7"/>
  <c r="F29" i="7" s="1"/>
  <c r="G29" i="6"/>
  <c r="F28" i="6"/>
  <c r="J30" i="6"/>
  <c r="H30" i="6"/>
  <c r="I8" i="6"/>
  <c r="J22" i="5"/>
  <c r="J38" i="5"/>
  <c r="H38" i="5"/>
  <c r="K38" i="5"/>
  <c r="I11" i="5"/>
  <c r="J30" i="5"/>
  <c r="J29" i="5"/>
  <c r="G37" i="5"/>
  <c r="F36" i="5"/>
  <c r="G36" i="5" s="1"/>
  <c r="G34" i="5"/>
  <c r="F33" i="5"/>
  <c r="I15" i="4"/>
  <c r="I25" i="4"/>
  <c r="I26" i="4"/>
  <c r="L14" i="10" l="1"/>
  <c r="H14" i="10"/>
  <c r="G13" i="10"/>
  <c r="F12" i="10"/>
  <c r="F11" i="10" s="1"/>
  <c r="F10" i="10" s="1"/>
  <c r="F9" i="10" s="1"/>
  <c r="F8" i="10" s="1"/>
  <c r="G14" i="9"/>
  <c r="F13" i="9"/>
  <c r="H20" i="9"/>
  <c r="L20" i="9"/>
  <c r="G29" i="8"/>
  <c r="F28" i="8"/>
  <c r="F27" i="8" s="1"/>
  <c r="L31" i="8"/>
  <c r="H31" i="8"/>
  <c r="G29" i="7"/>
  <c r="F28" i="7"/>
  <c r="F27" i="7" s="1"/>
  <c r="J31" i="7"/>
  <c r="H31" i="7"/>
  <c r="I42" i="6"/>
  <c r="K42" i="6" s="1"/>
  <c r="F27" i="6"/>
  <c r="F26" i="6" s="1"/>
  <c r="G28" i="6"/>
  <c r="H29" i="6"/>
  <c r="J29" i="6"/>
  <c r="K36" i="5"/>
  <c r="J36" i="5"/>
  <c r="H36" i="5"/>
  <c r="J34" i="5"/>
  <c r="J33" i="5" s="1"/>
  <c r="H34" i="5"/>
  <c r="H37" i="5"/>
  <c r="K37" i="5"/>
  <c r="J37" i="5"/>
  <c r="F31" i="5"/>
  <c r="F30" i="5" s="1"/>
  <c r="F29" i="5" s="1"/>
  <c r="F28" i="5" s="1"/>
  <c r="F27" i="5" s="1"/>
  <c r="G33" i="5"/>
  <c r="H33" i="5" s="1"/>
  <c r="I21" i="5"/>
  <c r="I10" i="5" s="1"/>
  <c r="F38" i="4"/>
  <c r="F37" i="4" s="1"/>
  <c r="E38" i="4"/>
  <c r="E37" i="4" s="1"/>
  <c r="E36" i="4" s="1"/>
  <c r="E35" i="4" s="1"/>
  <c r="D38" i="4"/>
  <c r="D37" i="4"/>
  <c r="D36" i="4" s="1"/>
  <c r="D35" i="4" s="1"/>
  <c r="D34" i="4" s="1"/>
  <c r="I34" i="4"/>
  <c r="C34" i="4"/>
  <c r="I33" i="4"/>
  <c r="I32" i="4" s="1"/>
  <c r="E33" i="4"/>
  <c r="E32" i="4" s="1"/>
  <c r="E31" i="4" s="1"/>
  <c r="E30" i="4" s="1"/>
  <c r="E29" i="4" s="1"/>
  <c r="E28" i="4" s="1"/>
  <c r="E27" i="4" s="1"/>
  <c r="E26" i="4" s="1"/>
  <c r="E25" i="4" s="1"/>
  <c r="E24" i="4" s="1"/>
  <c r="E23" i="4" s="1"/>
  <c r="E22" i="4" s="1"/>
  <c r="E21" i="4" s="1"/>
  <c r="E20" i="4" s="1"/>
  <c r="E19" i="4" s="1"/>
  <c r="E18" i="4" s="1"/>
  <c r="E17" i="4" s="1"/>
  <c r="E16" i="4" s="1"/>
  <c r="E15" i="4" s="1"/>
  <c r="E14" i="4" s="1"/>
  <c r="E13" i="4" s="1"/>
  <c r="E12" i="4" s="1"/>
  <c r="E11" i="4" s="1"/>
  <c r="E10" i="4" s="1"/>
  <c r="E9" i="4" s="1"/>
  <c r="E8" i="4" s="1"/>
  <c r="I31" i="4"/>
  <c r="J31" i="4" s="1"/>
  <c r="J28" i="4"/>
  <c r="I27" i="4"/>
  <c r="I24" i="4"/>
  <c r="I20" i="4"/>
  <c r="I19" i="4" s="1"/>
  <c r="I18" i="4" s="1"/>
  <c r="I17" i="4" s="1"/>
  <c r="I16" i="4" s="1"/>
  <c r="J16" i="4" s="1"/>
  <c r="C12" i="4"/>
  <c r="C11" i="4" s="1"/>
  <c r="C10" i="4" s="1"/>
  <c r="C9" i="4" s="1"/>
  <c r="C8" i="4" s="1"/>
  <c r="H13" i="10" l="1"/>
  <c r="G12" i="10"/>
  <c r="L13" i="10"/>
  <c r="M13" i="10"/>
  <c r="F12" i="9"/>
  <c r="F11" i="9" s="1"/>
  <c r="F10" i="9" s="1"/>
  <c r="F9" i="9" s="1"/>
  <c r="F8" i="9" s="1"/>
  <c r="G13" i="9"/>
  <c r="L14" i="9"/>
  <c r="H14" i="9"/>
  <c r="F23" i="8"/>
  <c r="G27" i="8"/>
  <c r="H29" i="8"/>
  <c r="L29" i="8"/>
  <c r="G27" i="7"/>
  <c r="F23" i="7"/>
  <c r="H29" i="7"/>
  <c r="J29" i="7"/>
  <c r="C38" i="4"/>
  <c r="G38" i="4" s="1"/>
  <c r="H28" i="6"/>
  <c r="J28" i="6"/>
  <c r="F25" i="6"/>
  <c r="F24" i="6" s="1"/>
  <c r="G26" i="6"/>
  <c r="G27" i="5"/>
  <c r="F26" i="5"/>
  <c r="I9" i="5"/>
  <c r="J24" i="4"/>
  <c r="I23" i="4"/>
  <c r="I22" i="4" s="1"/>
  <c r="J22" i="4" s="1"/>
  <c r="H31" i="4"/>
  <c r="H30" i="4"/>
  <c r="H29" i="4"/>
  <c r="H24" i="4"/>
  <c r="H16" i="4"/>
  <c r="H15" i="4"/>
  <c r="H38" i="4"/>
  <c r="H28" i="4"/>
  <c r="H22" i="4"/>
  <c r="D33" i="4"/>
  <c r="D32" i="4" s="1"/>
  <c r="D31" i="4" s="1"/>
  <c r="D30" i="4" s="1"/>
  <c r="D29" i="4" s="1"/>
  <c r="D28" i="4" s="1"/>
  <c r="D27" i="4" s="1"/>
  <c r="D26" i="4" s="1"/>
  <c r="D25" i="4" s="1"/>
  <c r="D24" i="4" s="1"/>
  <c r="D23" i="4" s="1"/>
  <c r="D22" i="4" s="1"/>
  <c r="D21" i="4" s="1"/>
  <c r="D20" i="4" s="1"/>
  <c r="D19" i="4" s="1"/>
  <c r="D18" i="4" s="1"/>
  <c r="D17" i="4" s="1"/>
  <c r="D16" i="4" s="1"/>
  <c r="D15" i="4" s="1"/>
  <c r="D14" i="4" s="1"/>
  <c r="D13" i="4" s="1"/>
  <c r="D12" i="4" s="1"/>
  <c r="D11" i="4" s="1"/>
  <c r="D10" i="4" s="1"/>
  <c r="D9" i="4" s="1"/>
  <c r="D8" i="4" s="1"/>
  <c r="F34" i="4"/>
  <c r="F33" i="4" s="1"/>
  <c r="G34" i="4"/>
  <c r="G37" i="4"/>
  <c r="F36" i="4"/>
  <c r="J15" i="4"/>
  <c r="I13" i="4"/>
  <c r="I30" i="4"/>
  <c r="K34" i="4"/>
  <c r="I34" i="2"/>
  <c r="C34" i="2"/>
  <c r="F38" i="2"/>
  <c r="F37" i="2" s="1"/>
  <c r="F36" i="2" s="1"/>
  <c r="E38" i="2"/>
  <c r="E37" i="2" s="1"/>
  <c r="E36" i="2" s="1"/>
  <c r="E35" i="2" s="1"/>
  <c r="E33" i="2" s="1"/>
  <c r="E32" i="2" s="1"/>
  <c r="E31" i="2" s="1"/>
  <c r="E30" i="2" s="1"/>
  <c r="E29" i="2" s="1"/>
  <c r="E28" i="2" s="1"/>
  <c r="E27" i="2" s="1"/>
  <c r="E26" i="2" s="1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E13" i="2" s="1"/>
  <c r="E12" i="2" s="1"/>
  <c r="E11" i="2" s="1"/>
  <c r="E10" i="2" s="1"/>
  <c r="E9" i="2" s="1"/>
  <c r="D38" i="2"/>
  <c r="D37" i="2" s="1"/>
  <c r="D36" i="2" s="1"/>
  <c r="F13" i="3"/>
  <c r="G13" i="3" s="1"/>
  <c r="I13" i="3"/>
  <c r="F14" i="3"/>
  <c r="G14" i="3" s="1"/>
  <c r="F15" i="3"/>
  <c r="G15" i="3" s="1"/>
  <c r="C19" i="3"/>
  <c r="C18" i="3" s="1"/>
  <c r="C17" i="3" s="1"/>
  <c r="C16" i="3" s="1"/>
  <c r="C12" i="3" s="1"/>
  <c r="C11" i="3" s="1"/>
  <c r="D19" i="3"/>
  <c r="D18" i="3" s="1"/>
  <c r="D17" i="3" s="1"/>
  <c r="D16" i="3" s="1"/>
  <c r="D12" i="3" s="1"/>
  <c r="D11" i="3" s="1"/>
  <c r="E19" i="3"/>
  <c r="E18" i="3" s="1"/>
  <c r="E17" i="3" s="1"/>
  <c r="E16" i="3" s="1"/>
  <c r="E12" i="3" s="1"/>
  <c r="E11" i="3" s="1"/>
  <c r="I19" i="3"/>
  <c r="I18" i="3" s="1"/>
  <c r="I17" i="3" s="1"/>
  <c r="I16" i="3" s="1"/>
  <c r="F20" i="3"/>
  <c r="G20" i="3" s="1"/>
  <c r="C24" i="3"/>
  <c r="C23" i="3" s="1"/>
  <c r="D24" i="3"/>
  <c r="D23" i="3" s="1"/>
  <c r="E24" i="3"/>
  <c r="E23" i="3" s="1"/>
  <c r="I24" i="3"/>
  <c r="I23" i="3" s="1"/>
  <c r="F25" i="3"/>
  <c r="G25" i="3" s="1"/>
  <c r="F26" i="3"/>
  <c r="G26" i="3" s="1"/>
  <c r="C27" i="3"/>
  <c r="D27" i="3"/>
  <c r="E27" i="3"/>
  <c r="I27" i="3"/>
  <c r="F28" i="3"/>
  <c r="G28" i="3" s="1"/>
  <c r="C30" i="3"/>
  <c r="D30" i="3"/>
  <c r="E30" i="3"/>
  <c r="I30" i="3"/>
  <c r="F31" i="3"/>
  <c r="G31" i="3" s="1"/>
  <c r="C32" i="3"/>
  <c r="D32" i="3"/>
  <c r="E32" i="3"/>
  <c r="I32" i="3"/>
  <c r="F33" i="3"/>
  <c r="G33" i="3" s="1"/>
  <c r="C34" i="3"/>
  <c r="G34" i="3" s="1"/>
  <c r="J34" i="3" s="1"/>
  <c r="D34" i="3"/>
  <c r="I34" i="3"/>
  <c r="F35" i="3"/>
  <c r="G35" i="3" s="1"/>
  <c r="J35" i="3" s="1"/>
  <c r="F36" i="3"/>
  <c r="G36" i="3" s="1"/>
  <c r="F37" i="3"/>
  <c r="G37" i="3"/>
  <c r="K37" i="3" s="1"/>
  <c r="L12" i="10" l="1"/>
  <c r="G11" i="10"/>
  <c r="H12" i="10"/>
  <c r="M12" i="10"/>
  <c r="H13" i="9"/>
  <c r="L13" i="9"/>
  <c r="G12" i="9"/>
  <c r="M13" i="9"/>
  <c r="H27" i="8"/>
  <c r="L27" i="8"/>
  <c r="G23" i="8"/>
  <c r="F22" i="8"/>
  <c r="G23" i="7"/>
  <c r="F22" i="7"/>
  <c r="H27" i="7"/>
  <c r="J27" i="7"/>
  <c r="G24" i="6"/>
  <c r="F20" i="6"/>
  <c r="H26" i="6"/>
  <c r="J26" i="6"/>
  <c r="J27" i="5"/>
  <c r="H27" i="5"/>
  <c r="I8" i="5"/>
  <c r="G26" i="5"/>
  <c r="F25" i="5"/>
  <c r="K34" i="3"/>
  <c r="D29" i="3"/>
  <c r="J37" i="4"/>
  <c r="H37" i="4"/>
  <c r="K37" i="4"/>
  <c r="J30" i="4"/>
  <c r="I29" i="4"/>
  <c r="I12" i="4"/>
  <c r="G36" i="4"/>
  <c r="F35" i="4"/>
  <c r="G35" i="4" s="1"/>
  <c r="J34" i="4"/>
  <c r="H34" i="4"/>
  <c r="G33" i="4"/>
  <c r="F32" i="4"/>
  <c r="C29" i="3"/>
  <c r="I22" i="3"/>
  <c r="I29" i="3"/>
  <c r="E22" i="3"/>
  <c r="E29" i="3"/>
  <c r="D22" i="3"/>
  <c r="D21" i="3" s="1"/>
  <c r="D10" i="3" s="1"/>
  <c r="D9" i="3" s="1"/>
  <c r="D8" i="3" s="1"/>
  <c r="D38" i="3" s="1"/>
  <c r="C22" i="3"/>
  <c r="F35" i="2"/>
  <c r="D35" i="2"/>
  <c r="E8" i="2"/>
  <c r="J15" i="3"/>
  <c r="J26" i="3"/>
  <c r="J14" i="3"/>
  <c r="I12" i="3"/>
  <c r="J28" i="3"/>
  <c r="J27" i="3" s="1"/>
  <c r="G27" i="3"/>
  <c r="J36" i="3"/>
  <c r="K36" i="3"/>
  <c r="J33" i="3"/>
  <c r="J32" i="3" s="1"/>
  <c r="G32" i="3"/>
  <c r="J25" i="3"/>
  <c r="G24" i="3"/>
  <c r="J31" i="3"/>
  <c r="J30" i="3" s="1"/>
  <c r="G30" i="3"/>
  <c r="I21" i="3"/>
  <c r="J20" i="3"/>
  <c r="J19" i="3" s="1"/>
  <c r="J18" i="3" s="1"/>
  <c r="J17" i="3" s="1"/>
  <c r="J16" i="3" s="1"/>
  <c r="G19" i="3"/>
  <c r="J13" i="3"/>
  <c r="J37" i="3"/>
  <c r="K35" i="3"/>
  <c r="F32" i="3"/>
  <c r="F30" i="3"/>
  <c r="F27" i="3"/>
  <c r="F24" i="3"/>
  <c r="F23" i="3" s="1"/>
  <c r="F19" i="3"/>
  <c r="F18" i="3" s="1"/>
  <c r="F17" i="3" s="1"/>
  <c r="F16" i="3" s="1"/>
  <c r="F12" i="3" s="1"/>
  <c r="F11" i="3" s="1"/>
  <c r="K13" i="3"/>
  <c r="H11" i="10" l="1"/>
  <c r="G10" i="10"/>
  <c r="M11" i="10"/>
  <c r="L12" i="9"/>
  <c r="H12" i="9"/>
  <c r="G11" i="9"/>
  <c r="M12" i="9"/>
  <c r="F21" i="8"/>
  <c r="G22" i="8"/>
  <c r="H22" i="8" s="1"/>
  <c r="L23" i="8"/>
  <c r="L22" i="8" s="1"/>
  <c r="L21" i="8" s="1"/>
  <c r="H23" i="8"/>
  <c r="G22" i="7"/>
  <c r="H22" i="7" s="1"/>
  <c r="F21" i="7"/>
  <c r="H23" i="7"/>
  <c r="J23" i="7"/>
  <c r="J22" i="7" s="1"/>
  <c r="J21" i="7" s="1"/>
  <c r="J29" i="3"/>
  <c r="E21" i="3"/>
  <c r="E10" i="3" s="1"/>
  <c r="E9" i="3" s="1"/>
  <c r="E8" i="3" s="1"/>
  <c r="E38" i="3" s="1"/>
  <c r="G20" i="6"/>
  <c r="F19" i="6"/>
  <c r="J24" i="6"/>
  <c r="H24" i="6"/>
  <c r="H26" i="5"/>
  <c r="J26" i="5"/>
  <c r="I39" i="5"/>
  <c r="K39" i="5" s="1"/>
  <c r="F24" i="5"/>
  <c r="F23" i="5" s="1"/>
  <c r="G25" i="5"/>
  <c r="J24" i="3"/>
  <c r="J23" i="3" s="1"/>
  <c r="J22" i="3" s="1"/>
  <c r="J21" i="3" s="1"/>
  <c r="C21" i="3"/>
  <c r="C10" i="3" s="1"/>
  <c r="C9" i="3" s="1"/>
  <c r="C8" i="3" s="1"/>
  <c r="C38" i="3" s="1"/>
  <c r="J33" i="4"/>
  <c r="J32" i="4" s="1"/>
  <c r="H33" i="4"/>
  <c r="K36" i="4"/>
  <c r="H36" i="4"/>
  <c r="J36" i="4"/>
  <c r="G32" i="4"/>
  <c r="H32" i="4" s="1"/>
  <c r="F31" i="4"/>
  <c r="F30" i="4" s="1"/>
  <c r="F29" i="4" s="1"/>
  <c r="F28" i="4" s="1"/>
  <c r="F27" i="4" s="1"/>
  <c r="J35" i="4"/>
  <c r="H35" i="4"/>
  <c r="K35" i="4"/>
  <c r="I11" i="4"/>
  <c r="J29" i="4"/>
  <c r="I21" i="4"/>
  <c r="F22" i="3"/>
  <c r="D34" i="2"/>
  <c r="J12" i="3"/>
  <c r="J11" i="3" s="1"/>
  <c r="I11" i="3"/>
  <c r="F29" i="3"/>
  <c r="G18" i="3"/>
  <c r="G29" i="3"/>
  <c r="G23" i="3"/>
  <c r="H10" i="10" l="1"/>
  <c r="G9" i="10"/>
  <c r="L10" i="10"/>
  <c r="M10" i="10"/>
  <c r="H11" i="9"/>
  <c r="G10" i="9"/>
  <c r="M11" i="9"/>
  <c r="G21" i="8"/>
  <c r="H21" i="8" s="1"/>
  <c r="F20" i="8"/>
  <c r="G21" i="7"/>
  <c r="H21" i="7" s="1"/>
  <c r="F20" i="7"/>
  <c r="F18" i="7" s="1"/>
  <c r="F17" i="7" s="1"/>
  <c r="F21" i="3"/>
  <c r="F10" i="3" s="1"/>
  <c r="F9" i="3" s="1"/>
  <c r="F8" i="3" s="1"/>
  <c r="F38" i="3" s="1"/>
  <c r="G19" i="6"/>
  <c r="H19" i="6" s="1"/>
  <c r="F18" i="6"/>
  <c r="H20" i="6"/>
  <c r="J20" i="6"/>
  <c r="J19" i="6" s="1"/>
  <c r="J18" i="6" s="1"/>
  <c r="H25" i="5"/>
  <c r="J25" i="5"/>
  <c r="F22" i="5"/>
  <c r="F21" i="5" s="1"/>
  <c r="G23" i="5"/>
  <c r="J10" i="3"/>
  <c r="J9" i="3" s="1"/>
  <c r="I10" i="4"/>
  <c r="G27" i="4"/>
  <c r="F26" i="4"/>
  <c r="G34" i="2"/>
  <c r="K34" i="2" s="1"/>
  <c r="F34" i="2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D33" i="2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D13" i="2" s="1"/>
  <c r="D12" i="2" s="1"/>
  <c r="D11" i="2" s="1"/>
  <c r="D10" i="2" s="1"/>
  <c r="D9" i="2" s="1"/>
  <c r="D8" i="2" s="1"/>
  <c r="G22" i="3"/>
  <c r="G17" i="3"/>
  <c r="I10" i="3"/>
  <c r="L9" i="10" l="1"/>
  <c r="H9" i="10"/>
  <c r="G8" i="10"/>
  <c r="M9" i="10"/>
  <c r="H10" i="9"/>
  <c r="G9" i="9"/>
  <c r="L10" i="9"/>
  <c r="M10" i="9"/>
  <c r="F19" i="8"/>
  <c r="F15" i="8" s="1"/>
  <c r="F14" i="8" s="1"/>
  <c r="G20" i="8"/>
  <c r="L20" i="8" s="1"/>
  <c r="F18" i="8"/>
  <c r="F17" i="8" s="1"/>
  <c r="F16" i="8" s="1"/>
  <c r="F19" i="7"/>
  <c r="F15" i="7" s="1"/>
  <c r="F14" i="7" s="1"/>
  <c r="G20" i="7"/>
  <c r="G18" i="6"/>
  <c r="H18" i="6" s="1"/>
  <c r="F17" i="6"/>
  <c r="H23" i="5"/>
  <c r="J23" i="5"/>
  <c r="G21" i="5"/>
  <c r="F20" i="5"/>
  <c r="F25" i="4"/>
  <c r="G26" i="4"/>
  <c r="I9" i="4"/>
  <c r="J27" i="4"/>
  <c r="H27" i="4"/>
  <c r="J34" i="2"/>
  <c r="G21" i="3"/>
  <c r="I9" i="3"/>
  <c r="G16" i="3"/>
  <c r="L8" i="10" l="1"/>
  <c r="H8" i="10"/>
  <c r="M8" i="10"/>
  <c r="H9" i="9"/>
  <c r="G8" i="9"/>
  <c r="L9" i="9"/>
  <c r="M9" i="9"/>
  <c r="H20" i="8"/>
  <c r="G14" i="8"/>
  <c r="F13" i="8"/>
  <c r="J20" i="7"/>
  <c r="H20" i="7"/>
  <c r="F13" i="7"/>
  <c r="G14" i="7"/>
  <c r="G17" i="6"/>
  <c r="F16" i="6"/>
  <c r="F15" i="6" s="1"/>
  <c r="F14" i="6" s="1"/>
  <c r="J21" i="5"/>
  <c r="H21" i="5"/>
  <c r="G20" i="5"/>
  <c r="F19" i="5"/>
  <c r="J26" i="4"/>
  <c r="H26" i="4"/>
  <c r="I8" i="4"/>
  <c r="G25" i="4"/>
  <c r="F24" i="4"/>
  <c r="F23" i="4" s="1"/>
  <c r="I8" i="3"/>
  <c r="G12" i="3"/>
  <c r="L8" i="9" l="1"/>
  <c r="H8" i="9"/>
  <c r="M8" i="9"/>
  <c r="F12" i="8"/>
  <c r="F11" i="8" s="1"/>
  <c r="F10" i="8" s="1"/>
  <c r="F9" i="8" s="1"/>
  <c r="F8" i="8" s="1"/>
  <c r="G13" i="8"/>
  <c r="H14" i="8"/>
  <c r="L14" i="8"/>
  <c r="J14" i="7"/>
  <c r="H14" i="7"/>
  <c r="G13" i="7"/>
  <c r="F12" i="7"/>
  <c r="F11" i="7" s="1"/>
  <c r="F10" i="7" s="1"/>
  <c r="F9" i="7" s="1"/>
  <c r="F8" i="7" s="1"/>
  <c r="F13" i="6"/>
  <c r="G14" i="6"/>
  <c r="J17" i="6"/>
  <c r="H17" i="6"/>
  <c r="H20" i="5"/>
  <c r="J20" i="5"/>
  <c r="J19" i="5" s="1"/>
  <c r="J18" i="5" s="1"/>
  <c r="G19" i="5"/>
  <c r="H19" i="5" s="1"/>
  <c r="F18" i="5"/>
  <c r="F22" i="4"/>
  <c r="F21" i="4" s="1"/>
  <c r="G23" i="4"/>
  <c r="I38" i="4"/>
  <c r="K38" i="4" s="1"/>
  <c r="J25" i="4"/>
  <c r="H25" i="4"/>
  <c r="G11" i="3"/>
  <c r="K12" i="3"/>
  <c r="I38" i="3"/>
  <c r="L13" i="8" l="1"/>
  <c r="G12" i="8"/>
  <c r="H13" i="8"/>
  <c r="M13" i="8"/>
  <c r="G12" i="7"/>
  <c r="H13" i="7"/>
  <c r="J13" i="7"/>
  <c r="K13" i="7"/>
  <c r="H14" i="6"/>
  <c r="J14" i="6"/>
  <c r="F12" i="6"/>
  <c r="F11" i="6" s="1"/>
  <c r="F10" i="6" s="1"/>
  <c r="F9" i="6" s="1"/>
  <c r="F8" i="6" s="1"/>
  <c r="G13" i="6"/>
  <c r="G18" i="5"/>
  <c r="H18" i="5" s="1"/>
  <c r="F17" i="5"/>
  <c r="J23" i="4"/>
  <c r="H23" i="4"/>
  <c r="G21" i="4"/>
  <c r="F20" i="4"/>
  <c r="G10" i="3"/>
  <c r="K11" i="3"/>
  <c r="L12" i="8" l="1"/>
  <c r="G11" i="8"/>
  <c r="H12" i="8"/>
  <c r="M12" i="8"/>
  <c r="H12" i="7"/>
  <c r="J12" i="7"/>
  <c r="G11" i="7"/>
  <c r="K12" i="7"/>
  <c r="H13" i="6"/>
  <c r="J13" i="6"/>
  <c r="G12" i="6"/>
  <c r="K13" i="6"/>
  <c r="G17" i="5"/>
  <c r="F16" i="5"/>
  <c r="F15" i="5" s="1"/>
  <c r="F14" i="5" s="1"/>
  <c r="G20" i="4"/>
  <c r="F19" i="4"/>
  <c r="H21" i="4"/>
  <c r="J21" i="4"/>
  <c r="G9" i="3"/>
  <c r="K10" i="3"/>
  <c r="G10" i="8" l="1"/>
  <c r="H11" i="8"/>
  <c r="L11" i="8"/>
  <c r="M11" i="8"/>
  <c r="J11" i="7"/>
  <c r="G10" i="7"/>
  <c r="H11" i="7"/>
  <c r="K11" i="7"/>
  <c r="H12" i="6"/>
  <c r="G11" i="6"/>
  <c r="J12" i="6"/>
  <c r="K12" i="6"/>
  <c r="F13" i="5"/>
  <c r="G14" i="5"/>
  <c r="J17" i="5"/>
  <c r="H17" i="5"/>
  <c r="G19" i="4"/>
  <c r="H19" i="4" s="1"/>
  <c r="F18" i="4"/>
  <c r="J20" i="4"/>
  <c r="J19" i="4" s="1"/>
  <c r="J18" i="4" s="1"/>
  <c r="H20" i="4"/>
  <c r="G8" i="3"/>
  <c r="K9" i="3"/>
  <c r="G9" i="8" l="1"/>
  <c r="L10" i="8"/>
  <c r="H10" i="8"/>
  <c r="M10" i="8"/>
  <c r="H10" i="7"/>
  <c r="J10" i="7"/>
  <c r="G9" i="7"/>
  <c r="K10" i="7"/>
  <c r="J11" i="6"/>
  <c r="G10" i="6"/>
  <c r="H11" i="6"/>
  <c r="K11" i="6"/>
  <c r="H14" i="5"/>
  <c r="J14" i="5"/>
  <c r="F12" i="5"/>
  <c r="F11" i="5" s="1"/>
  <c r="F10" i="5" s="1"/>
  <c r="F9" i="5" s="1"/>
  <c r="F8" i="5" s="1"/>
  <c r="G13" i="5"/>
  <c r="G18" i="4"/>
  <c r="H18" i="4" s="1"/>
  <c r="F17" i="4"/>
  <c r="H8" i="3"/>
  <c r="K8" i="3"/>
  <c r="J8" i="3"/>
  <c r="J38" i="3" s="1"/>
  <c r="G38" i="3"/>
  <c r="H9" i="8" l="1"/>
  <c r="L9" i="8"/>
  <c r="G8" i="8"/>
  <c r="M8" i="8" s="1"/>
  <c r="M9" i="8"/>
  <c r="H9" i="7"/>
  <c r="J9" i="7"/>
  <c r="G8" i="7"/>
  <c r="K9" i="7"/>
  <c r="J10" i="6"/>
  <c r="G9" i="6"/>
  <c r="H10" i="6"/>
  <c r="K10" i="6"/>
  <c r="H13" i="5"/>
  <c r="J13" i="5"/>
  <c r="G12" i="5"/>
  <c r="K13" i="5"/>
  <c r="G17" i="4"/>
  <c r="F16" i="4"/>
  <c r="F15" i="4" s="1"/>
  <c r="F14" i="4" s="1"/>
  <c r="H34" i="3"/>
  <c r="K38" i="3"/>
  <c r="H38" i="3"/>
  <c r="H35" i="3"/>
  <c r="H28" i="3"/>
  <c r="H13" i="3"/>
  <c r="H37" i="3"/>
  <c r="H25" i="3"/>
  <c r="H20" i="3"/>
  <c r="H15" i="3"/>
  <c r="H14" i="3"/>
  <c r="H36" i="3"/>
  <c r="H31" i="3"/>
  <c r="H26" i="3"/>
  <c r="H33" i="3"/>
  <c r="H19" i="3"/>
  <c r="H24" i="3"/>
  <c r="H32" i="3"/>
  <c r="H27" i="3"/>
  <c r="H30" i="3"/>
  <c r="H29" i="3"/>
  <c r="H23" i="3"/>
  <c r="H18" i="3"/>
  <c r="H22" i="3"/>
  <c r="H17" i="3"/>
  <c r="H21" i="3"/>
  <c r="H16" i="3"/>
  <c r="H12" i="3"/>
  <c r="H11" i="3"/>
  <c r="H10" i="3"/>
  <c r="H9" i="3"/>
  <c r="L8" i="8" l="1"/>
  <c r="H8" i="8"/>
  <c r="H8" i="7"/>
  <c r="J8" i="7"/>
  <c r="J45" i="7" s="1"/>
  <c r="K8" i="7"/>
  <c r="G8" i="6"/>
  <c r="H9" i="6"/>
  <c r="J9" i="6"/>
  <c r="K9" i="6"/>
  <c r="H12" i="5"/>
  <c r="G11" i="5"/>
  <c r="J12" i="5"/>
  <c r="K12" i="5"/>
  <c r="G14" i="4"/>
  <c r="F13" i="4"/>
  <c r="H17" i="4"/>
  <c r="J17" i="4"/>
  <c r="G27" i="2"/>
  <c r="H8" i="6" l="1"/>
  <c r="J8" i="6"/>
  <c r="J42" i="6" s="1"/>
  <c r="K8" i="6"/>
  <c r="J11" i="5"/>
  <c r="H11" i="5"/>
  <c r="G10" i="5"/>
  <c r="K11" i="5"/>
  <c r="G13" i="4"/>
  <c r="F12" i="4"/>
  <c r="F11" i="4" s="1"/>
  <c r="F10" i="4" s="1"/>
  <c r="F9" i="4" s="1"/>
  <c r="F8" i="4" s="1"/>
  <c r="J14" i="4"/>
  <c r="H14" i="4"/>
  <c r="I15" i="2"/>
  <c r="I20" i="2"/>
  <c r="I25" i="2"/>
  <c r="I26" i="2"/>
  <c r="I31" i="2"/>
  <c r="I33" i="2"/>
  <c r="J10" i="5" l="1"/>
  <c r="G9" i="5"/>
  <c r="H10" i="5"/>
  <c r="K10" i="5"/>
  <c r="G12" i="4"/>
  <c r="J13" i="4"/>
  <c r="H13" i="4"/>
  <c r="K13" i="4"/>
  <c r="G37" i="2"/>
  <c r="G36" i="2"/>
  <c r="G35" i="2"/>
  <c r="G33" i="2"/>
  <c r="I32" i="2"/>
  <c r="G32" i="2"/>
  <c r="J31" i="2"/>
  <c r="I30" i="2"/>
  <c r="J30" i="2" s="1"/>
  <c r="J28" i="2"/>
  <c r="I27" i="2"/>
  <c r="J27" i="2" s="1"/>
  <c r="G26" i="2"/>
  <c r="G25" i="2"/>
  <c r="I24" i="2"/>
  <c r="I23" i="2" s="1"/>
  <c r="G23" i="2"/>
  <c r="G21" i="2"/>
  <c r="G20" i="2"/>
  <c r="I19" i="2"/>
  <c r="I18" i="2" s="1"/>
  <c r="I17" i="2" s="1"/>
  <c r="I16" i="2" s="1"/>
  <c r="J16" i="2" s="1"/>
  <c r="G19" i="2"/>
  <c r="G18" i="2"/>
  <c r="G17" i="2"/>
  <c r="J15" i="2"/>
  <c r="G14" i="2"/>
  <c r="I13" i="2"/>
  <c r="G13" i="2"/>
  <c r="C12" i="2"/>
  <c r="C11" i="2" s="1"/>
  <c r="C10" i="2" s="1"/>
  <c r="C9" i="2" s="1"/>
  <c r="C8" i="2" s="1"/>
  <c r="C38" i="2" s="1"/>
  <c r="G8" i="5" l="1"/>
  <c r="H9" i="5"/>
  <c r="J9" i="5"/>
  <c r="K9" i="5"/>
  <c r="J12" i="4"/>
  <c r="G11" i="4"/>
  <c r="H12" i="4"/>
  <c r="K12" i="4"/>
  <c r="K13" i="2"/>
  <c r="J14" i="2"/>
  <c r="J35" i="2"/>
  <c r="K35" i="2"/>
  <c r="I22" i="2"/>
  <c r="J22" i="2" s="1"/>
  <c r="J36" i="2"/>
  <c r="K36" i="2"/>
  <c r="J26" i="2"/>
  <c r="J33" i="2"/>
  <c r="J32" i="2" s="1"/>
  <c r="J13" i="2"/>
  <c r="J20" i="2"/>
  <c r="J19" i="2" s="1"/>
  <c r="J18" i="2" s="1"/>
  <c r="J25" i="2"/>
  <c r="I29" i="2"/>
  <c r="J29" i="2" s="1"/>
  <c r="J37" i="2"/>
  <c r="K37" i="2"/>
  <c r="I12" i="2"/>
  <c r="J23" i="2"/>
  <c r="G38" i="2"/>
  <c r="H19" i="2" s="1"/>
  <c r="J17" i="2"/>
  <c r="J24" i="2"/>
  <c r="G12" i="2"/>
  <c r="H8" i="5" l="1"/>
  <c r="J8" i="5"/>
  <c r="J39" i="5" s="1"/>
  <c r="K8" i="5"/>
  <c r="J11" i="4"/>
  <c r="H11" i="4"/>
  <c r="G10" i="4"/>
  <c r="K11" i="4"/>
  <c r="H23" i="2"/>
  <c r="H17" i="2"/>
  <c r="H21" i="2"/>
  <c r="H14" i="2"/>
  <c r="H25" i="2"/>
  <c r="H12" i="2"/>
  <c r="H13" i="2"/>
  <c r="H33" i="2"/>
  <c r="I11" i="2"/>
  <c r="K12" i="2"/>
  <c r="I21" i="2"/>
  <c r="J21" i="2" s="1"/>
  <c r="H29" i="2"/>
  <c r="H28" i="2"/>
  <c r="H24" i="2"/>
  <c r="H16" i="2"/>
  <c r="H31" i="2"/>
  <c r="H15" i="2"/>
  <c r="H30" i="2"/>
  <c r="H22" i="2"/>
  <c r="H27" i="2"/>
  <c r="H20" i="2"/>
  <c r="H26" i="2"/>
  <c r="H32" i="2"/>
  <c r="H18" i="2"/>
  <c r="H34" i="2"/>
  <c r="H38" i="2"/>
  <c r="H37" i="2"/>
  <c r="H36" i="2"/>
  <c r="H35" i="2"/>
  <c r="G11" i="2"/>
  <c r="H11" i="2" s="1"/>
  <c r="J12" i="2"/>
  <c r="J10" i="4" l="1"/>
  <c r="H10" i="4"/>
  <c r="G9" i="4"/>
  <c r="K10" i="4"/>
  <c r="I10" i="2"/>
  <c r="I9" i="2" s="1"/>
  <c r="K11" i="2"/>
  <c r="J11" i="2"/>
  <c r="G10" i="2"/>
  <c r="H10" i="2" s="1"/>
  <c r="J9" i="4" l="1"/>
  <c r="H9" i="4"/>
  <c r="G8" i="4"/>
  <c r="K9" i="4"/>
  <c r="K10" i="2"/>
  <c r="I8" i="2"/>
  <c r="G9" i="2"/>
  <c r="H9" i="2" s="1"/>
  <c r="J10" i="2"/>
  <c r="J8" i="4" l="1"/>
  <c r="J38" i="4" s="1"/>
  <c r="K8" i="4"/>
  <c r="H8" i="4"/>
  <c r="K9" i="2"/>
  <c r="I38" i="2"/>
  <c r="K38" i="2" s="1"/>
  <c r="G8" i="2"/>
  <c r="J9" i="2"/>
  <c r="J8" i="2" l="1"/>
  <c r="J38" i="2" s="1"/>
  <c r="H8" i="2"/>
  <c r="K8" i="2"/>
</calcChain>
</file>

<file path=xl/sharedStrings.xml><?xml version="1.0" encoding="utf-8"?>
<sst xmlns="http://schemas.openxmlformats.org/spreadsheetml/2006/main" count="962" uniqueCount="112">
  <si>
    <t xml:space="preserve">SECCION:   2413 </t>
  </si>
  <si>
    <t xml:space="preserve"> UNIDAD EJECUTORA:        00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</si>
  <si>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</si>
  <si>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</si>
  <si>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</si>
  <si>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</si>
  <si>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</si>
  <si>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</si>
  <si>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</si>
  <si>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</si>
  <si>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</si>
  <si>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</si>
  <si>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3-1-01-1-02-2-33</t>
  </si>
  <si>
    <t>PEAJES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</si>
  <si>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</si>
  <si>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</si>
  <si>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</si>
  <si>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</si>
  <si>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</si>
  <si>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</si>
  <si>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</si>
  <si>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</si>
  <si>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</si>
  <si>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</si>
  <si>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</si>
  <si>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</si>
  <si>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</si>
  <si>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</si>
  <si>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</si>
  <si>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</si>
  <si>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</si>
  <si>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</si>
  <si>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</si>
  <si>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</si>
  <si>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</si>
  <si>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</si>
  <si>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</si>
  <si>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</si>
  <si>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</si>
  <si>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</si>
  <si>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</si>
  <si>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</si>
  <si>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</si>
  <si>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</si>
  <si>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</si>
  <si>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</si>
  <si>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3-1-01-2-13-1-01</t>
  </si>
  <si>
    <t>REINTEGROS INCAPACIDADES</t>
  </si>
  <si>
    <t>3-1-01-2-13-2</t>
  </si>
  <si>
    <t>RECURSOS NO APROPIADOS</t>
  </si>
  <si>
    <t>3-1-01-2-13-2-02</t>
  </si>
  <si>
    <t>RECUPERACIONES</t>
  </si>
  <si>
    <t>APORTES DE LA NACION</t>
  </si>
  <si>
    <t>FUNCIONAMIENTO</t>
  </si>
  <si>
    <t>DEUDA</t>
  </si>
  <si>
    <t>INVERSIÓN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</si>
  <si>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2021 </t>
    </r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</si>
  <si>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2021 </t>
    </r>
  </si>
  <si>
    <t>VIGENCIA</t>
  </si>
  <si>
    <t>TOTALES</t>
  </si>
  <si>
    <t>N.A.</t>
  </si>
  <si>
    <t>Total Modificaciones Presupuestales
(c) = (a)-(b)</t>
  </si>
  <si>
    <t>Reducciones
(b)</t>
  </si>
  <si>
    <t>Adiciones
(a)</t>
  </si>
  <si>
    <t>% de Recaudo
(7) = (5) / (3)</t>
  </si>
  <si>
    <t>Saldo de Aforo por Recaudar
(6) = (3) - (5)</t>
  </si>
  <si>
    <t>Recaudo Efectivo Acumulado
(5)</t>
  </si>
  <si>
    <t>% Participación en el total
(4)</t>
  </si>
  <si>
    <t>Aforo
Vigente
(3)= (1)-(2)</t>
  </si>
  <si>
    <t>Modificaciones Aforo  
(2)</t>
  </si>
  <si>
    <t>Aforo
Inicial
(1)</t>
  </si>
  <si>
    <t>Descripción</t>
  </si>
  <si>
    <t>Codificación Presupuestal</t>
  </si>
  <si>
    <t>PERIODO: 01/01/2021 AL 31/01/2021</t>
  </si>
  <si>
    <t>PERIODO: 01/01/2021 AL 28/02/2021</t>
  </si>
  <si>
    <t>PERIODO: 01/01/2021 AL 31/03/2021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</si>
  <si>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2021 </t>
    </r>
  </si>
  <si>
    <t>3-1-01-2-13-1-03</t>
  </si>
  <si>
    <t>REINTEGROS GASTOS DE FUNCIONAMIENTO</t>
  </si>
  <si>
    <t>PERIODO: 01/01/2021 AL 31/05/2021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</si>
  <si>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Mayo de 2021 </t>
    </r>
  </si>
  <si>
    <t>3-1-01-1-02-6-02</t>
  </si>
  <si>
    <t>SENTENCIAS Y CONCILIACIONES</t>
  </si>
  <si>
    <t>3-1-01-1-02-6-01</t>
  </si>
  <si>
    <t>INDEMNIZACIONES RELACIONADAS CON SEGUROS NO DE VIDA</t>
  </si>
  <si>
    <t>3-1-01-1-02-6</t>
  </si>
  <si>
    <t>TRANSFERENCIAS CORRIENTES</t>
  </si>
  <si>
    <t>PERIODO: 01/01/2021 AL 30/06/2021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</si>
  <si>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Junio de 2021 </t>
    </r>
  </si>
  <si>
    <t>SANCIONES DISCIPLINARIAS</t>
  </si>
  <si>
    <t>3-1-01-1-02-3</t>
  </si>
  <si>
    <t>3-1-01-1-02-3-01</t>
  </si>
  <si>
    <t>3-1-01-1-02-3-01-03</t>
  </si>
  <si>
    <t>MULTAS Y SANCIONES</t>
  </si>
  <si>
    <t>MULTAS, SANCIONES E INTERESES DE MORA</t>
  </si>
  <si>
    <t>PERIODO: 01/01/2021 AL 31/07/2021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</si>
  <si>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Julio de 2021 </t>
    </r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</si>
  <si>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</si>
  <si>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</si>
  <si>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</si>
  <si>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</si>
  <si>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Recaudo Efectivo          Acumulado   (5)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</si>
  <si>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deTesorería y  Presupuesto - GIT Administrativo y Financiero - Vicepresidencia Administrativa y Financiera</t>
    </r>
  </si>
  <si>
    <t>INFORME DE EJECUCIÓN DEL PRESUPUESTO DE INGRESOS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</si>
  <si>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Agosto de 2021 </t>
    </r>
  </si>
  <si>
    <t>PERIODO: 01/01/2021 AL 31/08/2021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</si>
  <si>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Administrativa y Financiera</t>
    </r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</si>
  <si>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Septiempre de 2021 </t>
    </r>
  </si>
  <si>
    <t>PERIODO: 01/01/2021 AL 30/09/2021</t>
  </si>
  <si>
    <t>3-1-01-2-13-1-05</t>
  </si>
  <si>
    <t>REINTEGROS GASTOS DE INVERSION</t>
  </si>
  <si>
    <t>3-1-01-2-05-3-01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</si>
</sst>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43" fontId="4" fillId="0" borderId="1" xfId="0" applyNumberFormat="1" applyFont="1" applyBorder="1" applyAlignment="1">
      <alignment vertical="center" readingOrder="1"/>
    </xf>
    <xf numFmtId="43" fontId="4" fillId="2" borderId="1" xfId="0" applyNumberFormat="1" applyFont="1" applyFill="1" applyBorder="1" applyAlignment="1">
      <alignment vertical="center" readingOrder="1"/>
    </xf>
    <xf numFmtId="43" fontId="2" fillId="2" borderId="1" xfId="0" applyNumberFormat="1" applyFont="1" applyFill="1" applyBorder="1" applyAlignment="1">
      <alignment vertical="center" readingOrder="1"/>
    </xf>
    <xf numFmtId="0" fontId="2" fillId="2" borderId="0" xfId="0" applyFont="1" applyFill="1"/>
    <xf numFmtId="0" fontId="4" fillId="2" borderId="0" xfId="0" applyFont="1" applyFill="1"/>
    <xf numFmtId="2" fontId="4" fillId="2" borderId="0" xfId="0" applyNumberFormat="1" applyFont="1" applyFill="1"/>
    <xf numFmtId="43" fontId="4" fillId="2" borderId="0" xfId="0" applyNumberFormat="1" applyFont="1" applyFill="1"/>
    <xf numFmtId="43" fontId="2" fillId="2" borderId="0" xfId="0" applyNumberFormat="1" applyFont="1" applyFill="1"/>
    <xf numFmtId="4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7" fillId="2" borderId="0" xfId="4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43" fontId="3" fillId="2" borderId="0" xfId="0" applyNumberFormat="1" applyFont="1" applyFill="1" applyBorder="1" applyAlignment="1">
      <alignment vertical="center" wrapText="1"/>
    </xf>
    <xf numFmtId="43" fontId="5" fillId="2" borderId="0" xfId="1" applyFont="1" applyFill="1" applyBorder="1" applyAlignment="1">
      <alignment horizontal="right" vertical="center" readingOrder="1"/>
    </xf>
    <xf numFmtId="43" fontId="4" fillId="2" borderId="0" xfId="0" applyNumberFormat="1" applyFont="1" applyFill="1" applyBorder="1" applyAlignment="1">
      <alignment vertical="center" readingOrder="1"/>
    </xf>
    <xf numFmtId="0" fontId="11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2" fillId="2" borderId="0" xfId="0" applyNumberFormat="1" applyFont="1" applyFill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horizontal="right" vertical="center"/>
    </xf>
    <xf numFmtId="10" fontId="14" fillId="3" borderId="4" xfId="5" applyNumberFormat="1" applyFont="1" applyFill="1" applyBorder="1" applyAlignment="1">
      <alignment horizontal="right" vertical="center"/>
    </xf>
    <xf numFmtId="43" fontId="14" fillId="3" borderId="5" xfId="1" applyFont="1" applyFill="1" applyBorder="1" applyAlignment="1">
      <alignment horizontal="right" vertical="center"/>
    </xf>
    <xf numFmtId="43" fontId="14" fillId="3" borderId="6" xfId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horizontal="right" vertical="center"/>
    </xf>
    <xf numFmtId="10" fontId="15" fillId="0" borderId="8" xfId="5" applyNumberFormat="1" applyFont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10" fontId="15" fillId="2" borderId="2" xfId="5" applyNumberFormat="1" applyFont="1" applyFill="1" applyBorder="1" applyAlignment="1">
      <alignment vertical="center"/>
    </xf>
    <xf numFmtId="43" fontId="15" fillId="2" borderId="1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vertical="center"/>
    </xf>
    <xf numFmtId="43" fontId="15" fillId="0" borderId="1" xfId="0" applyNumberFormat="1" applyFont="1" applyBorder="1" applyAlignment="1">
      <alignment vertical="center"/>
    </xf>
    <xf numFmtId="10" fontId="15" fillId="2" borderId="1" xfId="5" applyNumberFormat="1" applyFont="1" applyFill="1" applyBorder="1" applyAlignment="1">
      <alignment vertical="center"/>
    </xf>
    <xf numFmtId="43" fontId="13" fillId="2" borderId="1" xfId="0" applyNumberFormat="1" applyFont="1" applyFill="1" applyBorder="1" applyAlignment="1">
      <alignment vertical="center"/>
    </xf>
    <xf numFmtId="39" fontId="16" fillId="2" borderId="2" xfId="3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0" fontId="16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0" fontId="17" fillId="4" borderId="10" xfId="5" applyNumberFormat="1" applyFont="1" applyFill="1" applyBorder="1" applyAlignment="1">
      <alignment vertical="center"/>
    </xf>
    <xf numFmtId="43" fontId="17" fillId="4" borderId="1" xfId="0" applyNumberFormat="1" applyFont="1" applyFill="1" applyBorder="1" applyAlignment="1">
      <alignment vertical="center"/>
    </xf>
    <xf numFmtId="10" fontId="17" fillId="4" borderId="1" xfId="5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/>
    </xf>
    <xf numFmtId="49" fontId="18" fillId="2" borderId="11" xfId="0" applyNumberFormat="1" applyFont="1" applyFill="1" applyBorder="1" applyAlignment="1">
      <alignment horizontal="left" vertical="center" wrapText="1"/>
    </xf>
    <xf numFmtId="10" fontId="13" fillId="2" borderId="10" xfId="5" applyNumberFormat="1" applyFont="1" applyFill="1" applyBorder="1" applyAlignment="1">
      <alignment horizontal="right" vertical="center"/>
    </xf>
    <xf numFmtId="10" fontId="13" fillId="2" borderId="1" xfId="5" applyNumberFormat="1" applyFont="1" applyFill="1" applyBorder="1" applyAlignment="1">
      <alignment vertical="center"/>
    </xf>
    <xf numFmtId="0" fontId="19" fillId="2" borderId="1" xfId="0" applyNumberFormat="1" applyFont="1" applyFill="1" applyBorder="1" applyAlignment="1">
      <alignment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2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0" fontId="13" fillId="0" borderId="10" xfId="5" applyNumberFormat="1" applyFont="1" applyBorder="1" applyAlignment="1">
      <alignment vertical="center"/>
    </xf>
    <xf numFmtId="43" fontId="13" fillId="0" borderId="1" xfId="0" applyNumberFormat="1" applyFont="1" applyBorder="1" applyAlignment="1">
      <alignment vertical="center"/>
    </xf>
    <xf numFmtId="10" fontId="13" fillId="0" borderId="1" xfId="5" applyNumberFormat="1" applyFont="1" applyBorder="1" applyAlignment="1">
      <alignment vertical="center"/>
    </xf>
    <xf numFmtId="0" fontId="19" fillId="0" borderId="1" xfId="0" applyNumberFormat="1" applyFont="1" applyFill="1" applyBorder="1" applyAlignment="1">
      <alignment vertical="center" wrapText="1"/>
    </xf>
    <xf numFmtId="10" fontId="11" fillId="0" borderId="10" xfId="5" applyNumberFormat="1" applyFont="1" applyBorder="1" applyAlignment="1">
      <alignment vertical="center"/>
    </xf>
    <xf numFmtId="43" fontId="11" fillId="0" borderId="1" xfId="0" applyNumberFormat="1" applyFont="1" applyBorder="1" applyAlignment="1">
      <alignment vertical="center"/>
    </xf>
    <xf numFmtId="10" fontId="12" fillId="4" borderId="12" xfId="5" applyNumberFormat="1" applyFont="1" applyFill="1" applyBorder="1" applyAlignment="1">
      <alignment vertical="center"/>
    </xf>
    <xf numFmtId="43" fontId="12" fillId="4" borderId="3" xfId="0" applyNumberFormat="1" applyFont="1" applyFill="1" applyBorder="1" applyAlignment="1">
      <alignment vertical="center"/>
    </xf>
    <xf numFmtId="10" fontId="17" fillId="4" borderId="3" xfId="5" applyNumberFormat="1" applyFont="1" applyFill="1" applyBorder="1" applyAlignment="1">
      <alignment vertical="center"/>
    </xf>
    <xf numFmtId="43" fontId="17" fillId="4" borderId="3" xfId="0" applyNumberFormat="1" applyFont="1" applyFill="1" applyBorder="1" applyAlignment="1">
      <alignment vertical="center"/>
    </xf>
    <xf numFmtId="0" fontId="20" fillId="4" borderId="3" xfId="0" applyNumberFormat="1" applyFont="1" applyFill="1" applyBorder="1" applyAlignment="1">
      <alignment vertical="center" wrapText="1"/>
    </xf>
    <xf numFmtId="0" fontId="20" fillId="4" borderId="13" xfId="0" applyNumberFormat="1" applyFont="1" applyFill="1" applyBorder="1" applyAlignment="1">
      <alignment horizontal="left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3" fontId="15" fillId="2" borderId="1" xfId="0" applyNumberFormat="1" applyFont="1" applyFill="1" applyBorder="1" applyAlignment="1">
      <alignment vertical="center" readingOrder="1"/>
    </xf>
    <xf numFmtId="41" fontId="16" fillId="2" borderId="2" xfId="3" applyNumberFormat="1" applyFont="1" applyFill="1" applyBorder="1" applyAlignment="1">
      <alignment horizontal="left" vertical="center"/>
    </xf>
    <xf numFmtId="41" fontId="13" fillId="2" borderId="1" xfId="0" applyNumberFormat="1" applyFont="1" applyFill="1" applyBorder="1" applyAlignment="1">
      <alignment horizontal="left" vertical="center"/>
    </xf>
    <xf numFmtId="43" fontId="15" fillId="2" borderId="0" xfId="0" applyNumberFormat="1" applyFont="1" applyFill="1" applyAlignment="1">
      <alignment horizontal="right" vertical="center"/>
    </xf>
    <xf numFmtId="41" fontId="15" fillId="2" borderId="2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43" fontId="15" fillId="0" borderId="22" xfId="0" applyNumberFormat="1" applyFont="1" applyBorder="1" applyAlignment="1">
      <alignment vertical="center"/>
    </xf>
    <xf numFmtId="43" fontId="15" fillId="0" borderId="23" xfId="0" applyNumberFormat="1" applyFont="1" applyBorder="1" applyAlignment="1">
      <alignment vertical="center"/>
    </xf>
    <xf numFmtId="43" fontId="4" fillId="0" borderId="22" xfId="0" applyNumberFormat="1" applyFont="1" applyBorder="1" applyAlignment="1">
      <alignment vertical="center" readingOrder="1"/>
    </xf>
    <xf numFmtId="43" fontId="2" fillId="0" borderId="22" xfId="0" applyNumberFormat="1" applyFont="1" applyBorder="1" applyAlignment="1">
      <alignment vertical="center" readingOrder="1"/>
    </xf>
    <xf numFmtId="0" fontId="19" fillId="0" borderId="1" xfId="0" applyNumberFormat="1" applyFont="1" applyFill="1" applyBorder="1" applyAlignment="1">
      <alignment vertical="center" wrapText="1" readingOrder="1"/>
    </xf>
    <xf numFmtId="43" fontId="13" fillId="0" borderId="1" xfId="0" applyNumberFormat="1" applyFont="1" applyBorder="1" applyAlignment="1">
      <alignment vertical="center" readingOrder="1"/>
    </xf>
    <xf numFmtId="43" fontId="13" fillId="0" borderId="1" xfId="0" applyNumberFormat="1" applyFont="1" applyBorder="1" applyAlignment="1">
      <alignment horizontal="right" vertical="center"/>
    </xf>
    <xf numFmtId="0" fontId="19" fillId="2" borderId="1" xfId="0" applyNumberFormat="1" applyFont="1" applyFill="1" applyBorder="1" applyAlignment="1">
      <alignment vertical="center" wrapText="1" readingOrder="1"/>
    </xf>
    <xf numFmtId="43" fontId="13" fillId="2" borderId="1" xfId="0" applyNumberFormat="1" applyFont="1" applyFill="1" applyBorder="1" applyAlignment="1">
      <alignment vertical="center" readingOrder="1"/>
    </xf>
    <xf numFmtId="43" fontId="13" fillId="2" borderId="1" xfId="0" applyNumberFormat="1" applyFont="1" applyFill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 readingOrder="1"/>
    </xf>
    <xf numFmtId="43" fontId="15" fillId="2" borderId="1" xfId="0" applyNumberFormat="1" applyFont="1" applyFill="1" applyBorder="1" applyAlignment="1">
      <alignment horizontal="right" vertical="center"/>
    </xf>
    <xf numFmtId="0" fontId="19" fillId="0" borderId="3" xfId="0" applyNumberFormat="1" applyFont="1" applyFill="1" applyBorder="1" applyAlignment="1">
      <alignment vertical="center" wrapText="1" readingOrder="1"/>
    </xf>
    <xf numFmtId="43" fontId="13" fillId="0" borderId="3" xfId="0" applyNumberFormat="1" applyFont="1" applyBorder="1" applyAlignment="1">
      <alignment vertical="center" readingOrder="1"/>
    </xf>
    <xf numFmtId="43" fontId="13" fillId="0" borderId="3" xfId="0" applyNumberFormat="1" applyFont="1" applyBorder="1" applyAlignment="1">
      <alignment horizontal="right" vertical="center"/>
    </xf>
    <xf numFmtId="10" fontId="13" fillId="0" borderId="3" xfId="5" applyNumberFormat="1" applyFont="1" applyBorder="1" applyAlignment="1">
      <alignment vertical="center"/>
    </xf>
    <xf numFmtId="43" fontId="4" fillId="0" borderId="3" xfId="0" applyNumberFormat="1" applyFont="1" applyBorder="1" applyAlignment="1">
      <alignment vertical="center" readingOrder="1"/>
    </xf>
    <xf numFmtId="43" fontId="4" fillId="0" borderId="24" xfId="0" applyNumberFormat="1" applyFont="1" applyBorder="1" applyAlignment="1">
      <alignment vertical="center" readingOrder="1"/>
    </xf>
    <xf numFmtId="0" fontId="18" fillId="2" borderId="2" xfId="0" applyNumberFormat="1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43" fontId="2" fillId="2" borderId="2" xfId="0" applyNumberFormat="1" applyFont="1" applyFill="1" applyBorder="1" applyAlignment="1">
      <alignment vertical="center" readingOrder="1"/>
    </xf>
    <xf numFmtId="43" fontId="2" fillId="0" borderId="23" xfId="0" applyNumberFormat="1" applyFont="1" applyBorder="1" applyAlignment="1">
      <alignment vertical="center" readingOrder="1"/>
    </xf>
    <xf numFmtId="0" fontId="16" fillId="2" borderId="3" xfId="0" applyFont="1" applyFill="1" applyBorder="1" applyAlignment="1">
      <alignment vertical="center"/>
    </xf>
    <xf numFmtId="43" fontId="15" fillId="2" borderId="3" xfId="0" applyNumberFormat="1" applyFont="1" applyFill="1" applyBorder="1" applyAlignment="1">
      <alignment vertical="center"/>
    </xf>
    <xf numFmtId="41" fontId="15" fillId="2" borderId="3" xfId="0" applyNumberFormat="1" applyFont="1" applyFill="1" applyBorder="1" applyAlignment="1">
      <alignment horizontal="right" vertical="center"/>
    </xf>
    <xf numFmtId="41" fontId="13" fillId="2" borderId="3" xfId="0" applyNumberFormat="1" applyFont="1" applyFill="1" applyBorder="1" applyAlignment="1">
      <alignment horizontal="right" vertical="center"/>
    </xf>
    <xf numFmtId="10" fontId="15" fillId="2" borderId="3" xfId="5" applyNumberFormat="1" applyFont="1" applyFill="1" applyBorder="1" applyAlignment="1">
      <alignment vertical="center"/>
    </xf>
    <xf numFmtId="43" fontId="15" fillId="0" borderId="24" xfId="0" applyNumberFormat="1" applyFont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left" vertical="center" wrapText="1" readingOrder="1"/>
    </xf>
    <xf numFmtId="10" fontId="13" fillId="2" borderId="27" xfId="5" applyNumberFormat="1" applyFont="1" applyFill="1" applyBorder="1" applyAlignment="1">
      <alignment vertical="center"/>
    </xf>
    <xf numFmtId="49" fontId="19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horizontal="right" vertical="center"/>
    </xf>
    <xf numFmtId="10" fontId="15" fillId="2" borderId="28" xfId="5" applyNumberFormat="1" applyFont="1" applyFill="1" applyBorder="1" applyAlignment="1">
      <alignment horizontal="right" vertical="center"/>
    </xf>
    <xf numFmtId="49" fontId="18" fillId="2" borderId="9" xfId="0" applyNumberFormat="1" applyFont="1" applyFill="1" applyBorder="1" applyAlignment="1">
      <alignment horizontal="left" vertical="center" wrapText="1" readingOrder="1"/>
    </xf>
    <xf numFmtId="10" fontId="13" fillId="2" borderId="29" xfId="5" applyNumberFormat="1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left" vertical="center"/>
    </xf>
    <xf numFmtId="10" fontId="15" fillId="2" borderId="27" xfId="5" applyNumberFormat="1" applyFont="1" applyFill="1" applyBorder="1" applyAlignment="1">
      <alignment horizontal="right" vertical="center"/>
    </xf>
    <xf numFmtId="41" fontId="14" fillId="3" borderId="7" xfId="0" applyNumberFormat="1" applyFont="1" applyFill="1" applyBorder="1" applyAlignment="1">
      <alignment vertical="center"/>
    </xf>
    <xf numFmtId="41" fontId="14" fillId="3" borderId="6" xfId="1" applyNumberFormat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vertical="center"/>
    </xf>
    <xf numFmtId="41" fontId="14" fillId="3" borderId="30" xfId="0" applyNumberFormat="1" applyFont="1" applyFill="1" applyBorder="1" applyAlignment="1">
      <alignment vertical="center"/>
    </xf>
    <xf numFmtId="10" fontId="14" fillId="3" borderId="31" xfId="5" applyNumberFormat="1" applyFont="1" applyFill="1" applyBorder="1" applyAlignment="1">
      <alignment horizontal="right" vertical="center"/>
    </xf>
    <xf numFmtId="0" fontId="6" fillId="3" borderId="15" xfId="2" applyFont="1" applyFill="1" applyBorder="1" applyAlignment="1">
      <alignment horizontal="center" vertical="center" wrapText="1"/>
    </xf>
    <xf numFmtId="43" fontId="13" fillId="0" borderId="24" xfId="0" applyNumberFormat="1" applyFont="1" applyBorder="1" applyAlignment="1">
      <alignment vertical="center" readingOrder="1"/>
    </xf>
    <xf numFmtId="43" fontId="13" fillId="0" borderId="22" xfId="0" applyNumberFormat="1" applyFont="1" applyBorder="1" applyAlignment="1">
      <alignment vertical="center" readingOrder="1"/>
    </xf>
    <xf numFmtId="43" fontId="15" fillId="0" borderId="22" xfId="0" applyNumberFormat="1" applyFont="1" applyBorder="1" applyAlignment="1">
      <alignment vertical="center" readingOrder="1"/>
    </xf>
    <xf numFmtId="43" fontId="15" fillId="0" borderId="23" xfId="0" applyNumberFormat="1" applyFont="1" applyBorder="1" applyAlignment="1">
      <alignment vertical="center" readingOrder="1"/>
    </xf>
    <xf numFmtId="165" fontId="14" fillId="3" borderId="7" xfId="0" applyNumberFormat="1" applyFont="1" applyFill="1" applyBorder="1" applyAlignment="1">
      <alignment vertical="center"/>
    </xf>
    <xf numFmtId="165" fontId="14" fillId="3" borderId="30" xfId="0" applyNumberFormat="1" applyFont="1" applyFill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165" fontId="14" fillId="3" borderId="6" xfId="1" applyNumberFormat="1" applyFont="1" applyFill="1" applyBorder="1" applyAlignment="1">
      <alignment horizontal="right" vertical="center"/>
    </xf>
    <xf numFmtId="44" fontId="4" fillId="2" borderId="0" xfId="6" applyFont="1" applyFill="1" applyAlignment="1">
      <alignment vertical="center"/>
    </xf>
    <xf numFmtId="44" fontId="4" fillId="2" borderId="0" xfId="0" applyNumberFormat="1" applyFont="1" applyFill="1" applyAlignment="1">
      <alignment vertical="center"/>
    </xf>
    <xf numFmtId="43" fontId="13" fillId="2" borderId="28" xfId="0" applyNumberFormat="1" applyFont="1" applyFill="1" applyBorder="1" applyAlignment="1">
      <alignment horizontal="right" vertical="center" readingOrder="1"/>
    </xf>
    <xf numFmtId="0" fontId="6" fillId="3" borderId="15" xfId="2" applyFont="1" applyFill="1" applyBorder="1" applyAlignment="1">
      <alignment horizontal="center" vertical="center" wrapText="1"/>
    </xf>
    <xf numFmtId="43" fontId="17" fillId="4" borderId="1" xfId="5" applyNumberFormat="1" applyFont="1" applyFill="1" applyBorder="1" applyAlignment="1">
      <alignment vertical="center"/>
    </xf>
    <xf numFmtId="43" fontId="15" fillId="2" borderId="3" xfId="5" applyNumberFormat="1" applyFont="1" applyFill="1" applyBorder="1" applyAlignment="1">
      <alignment vertical="center"/>
    </xf>
    <xf numFmtId="43" fontId="15" fillId="2" borderId="1" xfId="5" applyNumberFormat="1" applyFont="1" applyFill="1" applyBorder="1" applyAlignment="1">
      <alignment vertical="center"/>
    </xf>
    <xf numFmtId="43" fontId="15" fillId="2" borderId="2" xfId="5" applyNumberFormat="1" applyFont="1" applyFill="1" applyBorder="1" applyAlignment="1">
      <alignment vertical="center"/>
    </xf>
    <xf numFmtId="43" fontId="17" fillId="4" borderId="3" xfId="5" applyNumberFormat="1" applyFont="1" applyFill="1" applyBorder="1" applyAlignment="1">
      <alignment vertical="center"/>
    </xf>
    <xf numFmtId="43" fontId="13" fillId="0" borderId="3" xfId="5" applyNumberFormat="1" applyFont="1" applyBorder="1" applyAlignment="1">
      <alignment vertical="center"/>
    </xf>
    <xf numFmtId="43" fontId="13" fillId="0" borderId="1" xfId="5" applyNumberFormat="1" applyFont="1" applyBorder="1" applyAlignment="1">
      <alignment vertical="center"/>
    </xf>
    <xf numFmtId="43" fontId="13" fillId="2" borderId="1" xfId="5" applyNumberFormat="1" applyFont="1" applyFill="1" applyBorder="1" applyAlignment="1">
      <alignment vertical="center"/>
    </xf>
    <xf numFmtId="43" fontId="11" fillId="2" borderId="0" xfId="0" applyNumberFormat="1" applyFont="1" applyFill="1" applyBorder="1" applyAlignment="1">
      <alignment horizontal="left" vertical="center" wrapText="1"/>
    </xf>
    <xf numFmtId="43" fontId="2" fillId="2" borderId="0" xfId="0" applyNumberFormat="1" applyFont="1" applyFill="1" applyBorder="1" applyAlignment="1">
      <alignment vertical="center"/>
    </xf>
    <xf numFmtId="43" fontId="14" fillId="3" borderId="6" xfId="5" applyNumberFormat="1" applyFont="1" applyFill="1" applyBorder="1" applyAlignment="1">
      <alignment vertical="center"/>
    </xf>
    <xf numFmtId="43" fontId="5" fillId="2" borderId="0" xfId="1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7" fillId="2" borderId="0" xfId="4" applyFont="1" applyFill="1" applyAlignment="1">
      <alignment horizontal="left" vertical="center"/>
    </xf>
    <xf numFmtId="43" fontId="15" fillId="2" borderId="22" xfId="0" applyNumberFormat="1" applyFont="1" applyFill="1" applyBorder="1" applyAlignment="1">
      <alignment vertical="center" readingOrder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9" fontId="13" fillId="2" borderId="1" xfId="5" applyFont="1" applyFill="1" applyBorder="1" applyAlignment="1">
      <alignment vertical="center" readingOrder="1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6" fillId="3" borderId="21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6" fillId="3" borderId="25" xfId="2" applyFont="1" applyFill="1" applyBorder="1" applyAlignment="1">
      <alignment horizontal="center" vertical="center" wrapText="1"/>
    </xf>
    <xf numFmtId="0" fontId="6" fillId="3" borderId="26" xfId="2" applyFont="1" applyFill="1" applyBorder="1" applyAlignment="1">
      <alignment horizontal="center" vertical="center" wrapText="1"/>
    </xf>
  </cellXfs>
  <cellStyles count="7">
    <cellStyle name="Millares" xfId="1" builtinId="3"/>
    <cellStyle name="Millares 2" xfId="3" xr:uid="{00000000-0005-0000-0000-000001000000}"/>
    <cellStyle name="Moneda" xfId="6" builtinId="4"/>
    <cellStyle name="Normal" xfId="0" builtinId="0"/>
    <cellStyle name="Normal 14" xfId="2" xr:uid="{00000000-0005-0000-0000-000003000000}"/>
    <cellStyle name="Normal 2 2" xfId="4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232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4" name="Imagen 3" descr="LOGO ANI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5" name="Imagen 4" descr="LOGO ANI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2D453D9C-F632-4F52-AFA0-A0A2001239DD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7F98D3DB-919C-4114-AC30-01A28734F27B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E2B4967-06D0-4350-8327-555874DF106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8EC7DCF-2168-4682-8E06-AD2055D05029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zoomScale="91" zoomScaleNormal="100" workbookViewId="0">
      <selection sqref="A1:M1"/>
    </sheetView>
  </sheetViews>
  <sheetFormatPr baseColWidth="10" defaultRowHeight="12.75" x14ac:dyDescent="0.25"/>
  <cols>
    <col min="1" max="1" width="23.7109375" style="28" customWidth="1"/>
    <col min="2" max="2" width="44.28515625" style="7" customWidth="1"/>
    <col min="3" max="3" width="28.85546875" style="7" customWidth="1"/>
    <col min="4" max="4" width="12.140625" style="7" customWidth="1"/>
    <col min="5" max="5" width="13.42578125" style="7" customWidth="1"/>
    <col min="6" max="6" width="17.140625" style="7" bestFit="1" customWidth="1"/>
    <col min="7" max="7" width="28.42578125" style="7" bestFit="1" customWidth="1"/>
    <col min="8" max="8" width="13.42578125" style="7" customWidth="1"/>
    <col min="9" max="9" width="26.28515625" style="7" customWidth="1"/>
    <col min="10" max="10" width="28.140625" style="7" customWidth="1"/>
    <col min="11" max="11" width="13.7109375" style="7" customWidth="1"/>
    <col min="12" max="12" width="19.42578125" style="22" bestFit="1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7.75" customHeight="1" x14ac:dyDescent="0.25">
      <c r="A1" s="182" t="s">
        <v>103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3"/>
      <c r="O1" s="3"/>
      <c r="P1" s="3"/>
      <c r="Q1" s="3"/>
    </row>
    <row r="2" spans="1:24" ht="19.5" customHeight="1" x14ac:dyDescent="0.25">
      <c r="A2" s="178" t="s">
        <v>58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5"/>
      <c r="M2" s="5"/>
      <c r="N2" s="5"/>
      <c r="O2" s="5"/>
      <c r="P2" s="5"/>
      <c r="Q2" s="5"/>
    </row>
    <row r="3" spans="1:24" ht="22.5" customHeight="1" x14ac:dyDescent="0.25">
      <c r="A3" s="179" t="s">
        <v>73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5"/>
      <c r="M3" s="5"/>
      <c r="N3" s="5"/>
      <c r="O3" s="5"/>
      <c r="P3" s="5"/>
      <c r="Q3" s="5"/>
    </row>
    <row r="4" spans="1:24" ht="30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71" t="s">
        <v>1</v>
      </c>
      <c r="J4" s="171"/>
      <c r="K4" s="5"/>
      <c r="L4" s="5"/>
      <c r="M4" s="5"/>
      <c r="N4" s="5"/>
      <c r="O4" s="5"/>
      <c r="P4" s="5"/>
      <c r="Q4" s="5"/>
    </row>
    <row r="5" spans="1:24" ht="15" customHeight="1" thickBot="1" x14ac:dyDescent="0.3">
      <c r="A5" s="8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39" customHeight="1" x14ac:dyDescent="0.25">
      <c r="A6" s="172" t="s">
        <v>72</v>
      </c>
      <c r="B6" s="174" t="s">
        <v>71</v>
      </c>
      <c r="C6" s="174" t="s">
        <v>70</v>
      </c>
      <c r="D6" s="174" t="s">
        <v>69</v>
      </c>
      <c r="E6" s="174"/>
      <c r="F6" s="174"/>
      <c r="G6" s="174" t="s">
        <v>68</v>
      </c>
      <c r="H6" s="176" t="s">
        <v>67</v>
      </c>
      <c r="I6" s="174" t="s">
        <v>66</v>
      </c>
      <c r="J6" s="180" t="s">
        <v>65</v>
      </c>
      <c r="K6" s="180" t="s">
        <v>64</v>
      </c>
    </row>
    <row r="7" spans="1:24" ht="60" customHeight="1" x14ac:dyDescent="0.25">
      <c r="A7" s="173"/>
      <c r="B7" s="175"/>
      <c r="C7" s="175"/>
      <c r="D7" s="79" t="s">
        <v>63</v>
      </c>
      <c r="E7" s="79" t="s">
        <v>62</v>
      </c>
      <c r="F7" s="79" t="s">
        <v>61</v>
      </c>
      <c r="G7" s="175"/>
      <c r="H7" s="177"/>
      <c r="I7" s="175"/>
      <c r="J7" s="181"/>
      <c r="K7" s="181"/>
      <c r="L7" s="51"/>
      <c r="M7" s="51"/>
    </row>
    <row r="8" spans="1:24" s="66" customFormat="1" ht="45" customHeight="1" x14ac:dyDescent="0.25">
      <c r="A8" s="78">
        <v>3</v>
      </c>
      <c r="B8" s="77" t="s">
        <v>2</v>
      </c>
      <c r="C8" s="76">
        <f t="shared" ref="C8:G9" si="0">C9</f>
        <v>284167000000</v>
      </c>
      <c r="D8" s="76">
        <f t="shared" si="0"/>
        <v>0</v>
      </c>
      <c r="E8" s="76">
        <f t="shared" si="0"/>
        <v>0</v>
      </c>
      <c r="F8" s="76">
        <f t="shared" si="0"/>
        <v>0</v>
      </c>
      <c r="G8" s="76">
        <f t="shared" si="0"/>
        <v>284167000000</v>
      </c>
      <c r="H8" s="75">
        <f t="shared" ref="H8:H38" si="1">G8/$G$38</f>
        <v>5.3532668868289383E-2</v>
      </c>
      <c r="I8" s="74">
        <f>I9</f>
        <v>24330104161.790001</v>
      </c>
      <c r="J8" s="74">
        <f>G8-I8</f>
        <v>259836895838.20999</v>
      </c>
      <c r="K8" s="73">
        <f t="shared" ref="K8:K13" si="2">I8/G8</f>
        <v>8.5619034447314432E-2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9" customHeight="1" x14ac:dyDescent="0.25">
      <c r="A9" s="64" t="s">
        <v>3</v>
      </c>
      <c r="B9" s="70" t="s">
        <v>4</v>
      </c>
      <c r="C9" s="68">
        <f t="shared" si="0"/>
        <v>284167000000</v>
      </c>
      <c r="D9" s="68">
        <f t="shared" si="0"/>
        <v>0</v>
      </c>
      <c r="E9" s="68">
        <f t="shared" si="0"/>
        <v>0</v>
      </c>
      <c r="F9" s="68">
        <f t="shared" si="0"/>
        <v>0</v>
      </c>
      <c r="G9" s="68">
        <f t="shared" si="0"/>
        <v>284167000000</v>
      </c>
      <c r="H9" s="69">
        <f t="shared" si="1"/>
        <v>5.3532668868289383E-2</v>
      </c>
      <c r="I9" s="72">
        <f>I10</f>
        <v>24330104161.790001</v>
      </c>
      <c r="J9" s="72">
        <f>J10</f>
        <v>259836895838.21002</v>
      </c>
      <c r="K9" s="71">
        <f t="shared" si="2"/>
        <v>8.5619034447314432E-2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64" t="s">
        <v>5</v>
      </c>
      <c r="B10" s="70" t="s">
        <v>4</v>
      </c>
      <c r="C10" s="68">
        <f>C11+C21</f>
        <v>284167000000</v>
      </c>
      <c r="D10" s="68">
        <f>D11+D21</f>
        <v>0</v>
      </c>
      <c r="E10" s="68">
        <f>E11+E21</f>
        <v>0</v>
      </c>
      <c r="F10" s="68">
        <f>F11+F21</f>
        <v>0</v>
      </c>
      <c r="G10" s="68">
        <f>G11+G21</f>
        <v>284167000000</v>
      </c>
      <c r="H10" s="69">
        <f t="shared" si="1"/>
        <v>5.3532668868289383E-2</v>
      </c>
      <c r="I10" s="72">
        <f>I11+I21</f>
        <v>24330104161.790001</v>
      </c>
      <c r="J10" s="72">
        <f>J11+J21</f>
        <v>259836895838.21002</v>
      </c>
      <c r="K10" s="71">
        <f t="shared" si="2"/>
        <v>8.5619034447314432E-2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64" t="s">
        <v>6</v>
      </c>
      <c r="B11" s="70" t="s">
        <v>7</v>
      </c>
      <c r="C11" s="68">
        <f>C12</f>
        <v>284167000000</v>
      </c>
      <c r="D11" s="68">
        <f>D12</f>
        <v>0</v>
      </c>
      <c r="E11" s="68">
        <f>E12</f>
        <v>0</v>
      </c>
      <c r="F11" s="68">
        <f>F12</f>
        <v>0</v>
      </c>
      <c r="G11" s="68">
        <f>G12</f>
        <v>284167000000</v>
      </c>
      <c r="H11" s="69">
        <f t="shared" si="1"/>
        <v>5.3532668868289383E-2</v>
      </c>
      <c r="I11" s="68">
        <f>I12</f>
        <v>23787389042.709999</v>
      </c>
      <c r="J11" s="68">
        <f>J12</f>
        <v>260379610957.29001</v>
      </c>
      <c r="K11" s="67">
        <f t="shared" si="2"/>
        <v>8.3709188761221395E-2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64" t="s">
        <v>8</v>
      </c>
      <c r="B12" s="63" t="s">
        <v>9</v>
      </c>
      <c r="C12" s="47">
        <f>C13+C16</f>
        <v>284167000000</v>
      </c>
      <c r="D12" s="47">
        <f>D13+D16</f>
        <v>0</v>
      </c>
      <c r="E12" s="47">
        <f>E13+E16</f>
        <v>0</v>
      </c>
      <c r="F12" s="47">
        <f>F13+F16</f>
        <v>0</v>
      </c>
      <c r="G12" s="47">
        <f>G13+G16</f>
        <v>284167000000</v>
      </c>
      <c r="H12" s="62">
        <f t="shared" si="1"/>
        <v>5.3532668868289383E-2</v>
      </c>
      <c r="I12" s="47">
        <f>I13+I16</f>
        <v>23787389042.709999</v>
      </c>
      <c r="J12" s="68">
        <f>J13+J16</f>
        <v>260379610957.29001</v>
      </c>
      <c r="K12" s="67">
        <f t="shared" si="2"/>
        <v>8.3709188761221395E-2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64" t="s">
        <v>10</v>
      </c>
      <c r="B13" s="63" t="s">
        <v>11</v>
      </c>
      <c r="C13" s="47">
        <v>284167000000</v>
      </c>
      <c r="D13" s="47">
        <v>0</v>
      </c>
      <c r="E13" s="47">
        <v>0</v>
      </c>
      <c r="F13" s="47">
        <f>D13-E13</f>
        <v>0</v>
      </c>
      <c r="G13" s="47">
        <f>C13+F13</f>
        <v>284167000000</v>
      </c>
      <c r="H13" s="62">
        <f t="shared" si="1"/>
        <v>5.3532668868289383E-2</v>
      </c>
      <c r="I13" s="47">
        <f>I14+I15</f>
        <v>23734540959.709999</v>
      </c>
      <c r="J13" s="68">
        <f>G13-I13</f>
        <v>260432459040.29001</v>
      </c>
      <c r="K13" s="67">
        <f t="shared" si="2"/>
        <v>8.3523213320723377E-2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60" t="s">
        <v>12</v>
      </c>
      <c r="B14" s="59" t="s">
        <v>13</v>
      </c>
      <c r="C14" s="47">
        <v>0</v>
      </c>
      <c r="D14" s="47">
        <v>0</v>
      </c>
      <c r="E14" s="47">
        <v>0</v>
      </c>
      <c r="F14" s="47">
        <f>D14-E14</f>
        <v>0</v>
      </c>
      <c r="G14" s="47">
        <f>C14+F14</f>
        <v>0</v>
      </c>
      <c r="H14" s="62">
        <f t="shared" si="1"/>
        <v>0</v>
      </c>
      <c r="I14" s="41">
        <v>10827028567.709999</v>
      </c>
      <c r="J14" s="45">
        <f>G14-I14</f>
        <v>-10827028567.709999</v>
      </c>
      <c r="K14" s="58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6" customHeight="1" x14ac:dyDescent="0.25">
      <c r="A15" s="60" t="s">
        <v>14</v>
      </c>
      <c r="B15" s="59" t="s">
        <v>15</v>
      </c>
      <c r="C15" s="41">
        <v>0</v>
      </c>
      <c r="D15" s="41">
        <v>0</v>
      </c>
      <c r="E15" s="41">
        <v>0</v>
      </c>
      <c r="F15" s="47">
        <f>D15-E15</f>
        <v>0</v>
      </c>
      <c r="G15" s="41">
        <f>C15+F15</f>
        <v>0</v>
      </c>
      <c r="H15" s="46">
        <f t="shared" si="1"/>
        <v>0</v>
      </c>
      <c r="I15" s="41">
        <v>12907512392</v>
      </c>
      <c r="J15" s="45">
        <f>G15-I15</f>
        <v>-12907512392</v>
      </c>
      <c r="K15" s="58" t="s">
        <v>60</v>
      </c>
    </row>
    <row r="16" spans="1:24" s="51" customFormat="1" ht="30" customHeight="1" x14ac:dyDescent="0.25">
      <c r="A16" s="64" t="s">
        <v>16</v>
      </c>
      <c r="B16" s="63" t="s">
        <v>17</v>
      </c>
      <c r="C16" s="47">
        <f t="shared" ref="C16:G19" si="3">C17</f>
        <v>0</v>
      </c>
      <c r="D16" s="47">
        <f t="shared" si="3"/>
        <v>0</v>
      </c>
      <c r="E16" s="47">
        <f t="shared" si="3"/>
        <v>0</v>
      </c>
      <c r="F16" s="47">
        <f t="shared" si="3"/>
        <v>0</v>
      </c>
      <c r="G16" s="47">
        <f t="shared" si="3"/>
        <v>0</v>
      </c>
      <c r="H16" s="62">
        <f t="shared" si="1"/>
        <v>0</v>
      </c>
      <c r="I16" s="47">
        <f t="shared" ref="I16:J19" si="4">I17</f>
        <v>52848083</v>
      </c>
      <c r="J16" s="47">
        <f t="shared" si="4"/>
        <v>-52848083</v>
      </c>
      <c r="K16" s="61" t="s">
        <v>60</v>
      </c>
    </row>
    <row r="17" spans="1:13" s="51" customFormat="1" ht="38.25" customHeight="1" x14ac:dyDescent="0.25">
      <c r="A17" s="64" t="s">
        <v>18</v>
      </c>
      <c r="B17" s="63" t="s">
        <v>19</v>
      </c>
      <c r="C17" s="47">
        <f t="shared" si="3"/>
        <v>0</v>
      </c>
      <c r="D17" s="47">
        <f t="shared" si="3"/>
        <v>0</v>
      </c>
      <c r="E17" s="47">
        <f t="shared" si="3"/>
        <v>0</v>
      </c>
      <c r="F17" s="47">
        <f t="shared" si="3"/>
        <v>0</v>
      </c>
      <c r="G17" s="47">
        <f t="shared" si="3"/>
        <v>0</v>
      </c>
      <c r="H17" s="62">
        <f t="shared" si="1"/>
        <v>0</v>
      </c>
      <c r="I17" s="47">
        <f t="shared" si="4"/>
        <v>52848083</v>
      </c>
      <c r="J17" s="47">
        <f t="shared" si="4"/>
        <v>-52848083</v>
      </c>
      <c r="K17" s="61" t="s">
        <v>60</v>
      </c>
    </row>
    <row r="18" spans="1:13" s="51" customFormat="1" ht="60.75" customHeight="1" x14ac:dyDescent="0.25">
      <c r="A18" s="64" t="s">
        <v>20</v>
      </c>
      <c r="B18" s="63" t="s">
        <v>21</v>
      </c>
      <c r="C18" s="47">
        <f t="shared" si="3"/>
        <v>0</v>
      </c>
      <c r="D18" s="47">
        <f t="shared" si="3"/>
        <v>0</v>
      </c>
      <c r="E18" s="47">
        <f t="shared" si="3"/>
        <v>0</v>
      </c>
      <c r="F18" s="47">
        <f t="shared" si="3"/>
        <v>0</v>
      </c>
      <c r="G18" s="47">
        <f t="shared" si="3"/>
        <v>0</v>
      </c>
      <c r="H18" s="62">
        <f t="shared" si="1"/>
        <v>0</v>
      </c>
      <c r="I18" s="47">
        <f t="shared" si="4"/>
        <v>52848083</v>
      </c>
      <c r="J18" s="47">
        <f t="shared" si="4"/>
        <v>-52848083</v>
      </c>
      <c r="K18" s="61" t="s">
        <v>60</v>
      </c>
      <c r="M18" s="65"/>
    </row>
    <row r="19" spans="1:13" s="51" customFormat="1" ht="39" customHeight="1" x14ac:dyDescent="0.25">
      <c r="A19" s="64" t="s">
        <v>22</v>
      </c>
      <c r="B19" s="63" t="s">
        <v>23</v>
      </c>
      <c r="C19" s="47">
        <f t="shared" si="3"/>
        <v>0</v>
      </c>
      <c r="D19" s="47">
        <f t="shared" si="3"/>
        <v>0</v>
      </c>
      <c r="E19" s="47">
        <f t="shared" si="3"/>
        <v>0</v>
      </c>
      <c r="F19" s="47">
        <f t="shared" si="3"/>
        <v>0</v>
      </c>
      <c r="G19" s="47">
        <f t="shared" si="3"/>
        <v>0</v>
      </c>
      <c r="H19" s="62">
        <f t="shared" si="1"/>
        <v>0</v>
      </c>
      <c r="I19" s="47">
        <f t="shared" si="4"/>
        <v>52848083</v>
      </c>
      <c r="J19" s="47">
        <f t="shared" si="4"/>
        <v>-52848083</v>
      </c>
      <c r="K19" s="61" t="s">
        <v>60</v>
      </c>
      <c r="M19" s="65"/>
    </row>
    <row r="20" spans="1:13" s="51" customFormat="1" ht="37.5" customHeight="1" x14ac:dyDescent="0.25">
      <c r="A20" s="60" t="s">
        <v>24</v>
      </c>
      <c r="B20" s="59" t="s">
        <v>25</v>
      </c>
      <c r="C20" s="41">
        <v>0</v>
      </c>
      <c r="D20" s="41">
        <v>0</v>
      </c>
      <c r="E20" s="41">
        <v>0</v>
      </c>
      <c r="F20" s="41">
        <f>D20-E20</f>
        <v>0</v>
      </c>
      <c r="G20" s="41">
        <f>C20+F20</f>
        <v>0</v>
      </c>
      <c r="H20" s="46">
        <f t="shared" si="1"/>
        <v>0</v>
      </c>
      <c r="I20" s="41">
        <v>52848083</v>
      </c>
      <c r="J20" s="45">
        <f>G20-I20</f>
        <v>-52848083</v>
      </c>
      <c r="K20" s="58" t="s">
        <v>60</v>
      </c>
      <c r="M20" s="65"/>
    </row>
    <row r="21" spans="1:13" s="51" customFormat="1" ht="24.95" customHeight="1" x14ac:dyDescent="0.25">
      <c r="A21" s="64" t="s">
        <v>26</v>
      </c>
      <c r="B21" s="63" t="s">
        <v>27</v>
      </c>
      <c r="C21" s="47">
        <f>C22+C29</f>
        <v>0</v>
      </c>
      <c r="D21" s="47">
        <f>D22+D29</f>
        <v>0</v>
      </c>
      <c r="E21" s="47">
        <f>E22+E29</f>
        <v>0</v>
      </c>
      <c r="F21" s="47">
        <f>F22+F29</f>
        <v>0</v>
      </c>
      <c r="G21" s="47">
        <f>G22+G29</f>
        <v>0</v>
      </c>
      <c r="H21" s="62">
        <f t="shared" si="1"/>
        <v>0</v>
      </c>
      <c r="I21" s="47">
        <f>I22+I29</f>
        <v>542715119.07999992</v>
      </c>
      <c r="J21" s="47">
        <f>J22+J29</f>
        <v>-542715119.07999992</v>
      </c>
      <c r="K21" s="61" t="s">
        <v>60</v>
      </c>
      <c r="M21" s="52"/>
    </row>
    <row r="22" spans="1:13" s="51" customFormat="1" ht="24.95" customHeight="1" x14ac:dyDescent="0.25">
      <c r="A22" s="64" t="s">
        <v>28</v>
      </c>
      <c r="B22" s="63" t="s">
        <v>29</v>
      </c>
      <c r="C22" s="47">
        <f>C23+C27</f>
        <v>0</v>
      </c>
      <c r="D22" s="47">
        <f>D23+D27</f>
        <v>0</v>
      </c>
      <c r="E22" s="47">
        <f>E23+E27</f>
        <v>0</v>
      </c>
      <c r="F22" s="47">
        <f>F23+F27</f>
        <v>0</v>
      </c>
      <c r="G22" s="47">
        <f>G23+G27</f>
        <v>0</v>
      </c>
      <c r="H22" s="62">
        <f t="shared" si="1"/>
        <v>0</v>
      </c>
      <c r="I22" s="47">
        <f>I23+I27</f>
        <v>538253293.76999998</v>
      </c>
      <c r="J22" s="47">
        <f>J23+J27</f>
        <v>-538253293.76999998</v>
      </c>
      <c r="K22" s="61" t="s">
        <v>60</v>
      </c>
      <c r="M22" s="52"/>
    </row>
    <row r="23" spans="1:13" s="51" customFormat="1" ht="24.95" customHeight="1" x14ac:dyDescent="0.25">
      <c r="A23" s="64" t="s">
        <v>30</v>
      </c>
      <c r="B23" s="63" t="s">
        <v>31</v>
      </c>
      <c r="C23" s="47">
        <f>C24</f>
        <v>0</v>
      </c>
      <c r="D23" s="47">
        <f>D24</f>
        <v>0</v>
      </c>
      <c r="E23" s="47">
        <f>E24</f>
        <v>0</v>
      </c>
      <c r="F23" s="47">
        <f>F24</f>
        <v>0</v>
      </c>
      <c r="G23" s="47">
        <f>G24</f>
        <v>0</v>
      </c>
      <c r="H23" s="62">
        <f t="shared" si="1"/>
        <v>0</v>
      </c>
      <c r="I23" s="47">
        <f>I24</f>
        <v>8876123.4399999995</v>
      </c>
      <c r="J23" s="47">
        <f>J24</f>
        <v>-8876123.4399999995</v>
      </c>
      <c r="K23" s="61" t="s">
        <v>60</v>
      </c>
    </row>
    <row r="24" spans="1:13" s="51" customFormat="1" ht="24.95" customHeight="1" x14ac:dyDescent="0.25">
      <c r="A24" s="64" t="s">
        <v>32</v>
      </c>
      <c r="B24" s="63" t="s">
        <v>33</v>
      </c>
      <c r="C24" s="47">
        <f>C25+C26</f>
        <v>0</v>
      </c>
      <c r="D24" s="47">
        <f>D25+D26</f>
        <v>0</v>
      </c>
      <c r="E24" s="47">
        <f>E25+E26</f>
        <v>0</v>
      </c>
      <c r="F24" s="47">
        <f>F25+F26</f>
        <v>0</v>
      </c>
      <c r="G24" s="47">
        <f>G25+G26</f>
        <v>0</v>
      </c>
      <c r="H24" s="62">
        <f t="shared" si="1"/>
        <v>0</v>
      </c>
      <c r="I24" s="47">
        <f>I25+I26</f>
        <v>8876123.4399999995</v>
      </c>
      <c r="J24" s="47">
        <f>J25+J26</f>
        <v>-8876123.4399999995</v>
      </c>
      <c r="K24" s="61" t="s">
        <v>60</v>
      </c>
    </row>
    <row r="25" spans="1:13" s="22" customFormat="1" ht="38.25" customHeight="1" x14ac:dyDescent="0.25">
      <c r="A25" s="60" t="s">
        <v>34</v>
      </c>
      <c r="B25" s="59" t="s">
        <v>35</v>
      </c>
      <c r="C25" s="41">
        <v>0</v>
      </c>
      <c r="D25" s="41">
        <v>0</v>
      </c>
      <c r="E25" s="41">
        <v>0</v>
      </c>
      <c r="F25" s="41">
        <f>D25-E25</f>
        <v>0</v>
      </c>
      <c r="G25" s="41">
        <f>C25+F25</f>
        <v>0</v>
      </c>
      <c r="H25" s="46">
        <f t="shared" si="1"/>
        <v>0</v>
      </c>
      <c r="I25" s="41">
        <v>2526908.4700000002</v>
      </c>
      <c r="J25" s="45">
        <f>G25-I25</f>
        <v>-2526908.4700000002</v>
      </c>
      <c r="K25" s="58" t="s">
        <v>60</v>
      </c>
      <c r="L25" s="51"/>
      <c r="M25" s="30"/>
    </row>
    <row r="26" spans="1:13" s="22" customFormat="1" ht="38.25" customHeight="1" x14ac:dyDescent="0.25">
      <c r="A26" s="60" t="s">
        <v>36</v>
      </c>
      <c r="B26" s="59" t="s">
        <v>37</v>
      </c>
      <c r="C26" s="41">
        <v>0</v>
      </c>
      <c r="D26" s="41">
        <v>0</v>
      </c>
      <c r="E26" s="41">
        <v>0</v>
      </c>
      <c r="F26" s="41">
        <f>D26-E26</f>
        <v>0</v>
      </c>
      <c r="G26" s="41">
        <f>C26+F26</f>
        <v>0</v>
      </c>
      <c r="H26" s="46">
        <f t="shared" si="1"/>
        <v>0</v>
      </c>
      <c r="I26" s="41">
        <v>6349214.9699999997</v>
      </c>
      <c r="J26" s="45">
        <f>G26-I26</f>
        <v>-6349214.9699999997</v>
      </c>
      <c r="K26" s="58" t="s">
        <v>60</v>
      </c>
      <c r="M26" s="30"/>
    </row>
    <row r="27" spans="1:13" s="51" customFormat="1" ht="24.95" customHeight="1" x14ac:dyDescent="0.25">
      <c r="A27" s="64" t="s">
        <v>38</v>
      </c>
      <c r="B27" s="63" t="s">
        <v>39</v>
      </c>
      <c r="C27" s="47">
        <f>C28</f>
        <v>0</v>
      </c>
      <c r="D27" s="47">
        <f>D28</f>
        <v>0</v>
      </c>
      <c r="E27" s="47">
        <f>E28</f>
        <v>0</v>
      </c>
      <c r="F27" s="47">
        <f>F28</f>
        <v>0</v>
      </c>
      <c r="G27" s="47">
        <f>G28</f>
        <v>0</v>
      </c>
      <c r="H27" s="62">
        <f t="shared" si="1"/>
        <v>0</v>
      </c>
      <c r="I27" s="47">
        <f>I28</f>
        <v>529377170.32999998</v>
      </c>
      <c r="J27" s="47">
        <f>J28</f>
        <v>-529377170.32999998</v>
      </c>
      <c r="K27" s="61" t="s">
        <v>60</v>
      </c>
      <c r="M27" s="52"/>
    </row>
    <row r="28" spans="1:13" s="22" customFormat="1" ht="54.75" customHeight="1" x14ac:dyDescent="0.25">
      <c r="A28" s="60" t="s">
        <v>40</v>
      </c>
      <c r="B28" s="59" t="s">
        <v>41</v>
      </c>
      <c r="C28" s="41">
        <v>0</v>
      </c>
      <c r="D28" s="41">
        <v>0</v>
      </c>
      <c r="E28" s="41">
        <v>0</v>
      </c>
      <c r="F28" s="41">
        <f>D28-E28</f>
        <v>0</v>
      </c>
      <c r="G28" s="41">
        <f>C28+F28</f>
        <v>0</v>
      </c>
      <c r="H28" s="46">
        <f t="shared" si="1"/>
        <v>0</v>
      </c>
      <c r="I28" s="41">
        <v>529377170.32999998</v>
      </c>
      <c r="J28" s="45">
        <f>G28-I28</f>
        <v>-529377170.32999998</v>
      </c>
      <c r="K28" s="58" t="s">
        <v>60</v>
      </c>
    </row>
    <row r="29" spans="1:13" s="51" customFormat="1" ht="39" customHeight="1" x14ac:dyDescent="0.25">
      <c r="A29" s="64" t="s">
        <v>42</v>
      </c>
      <c r="B29" s="63" t="s">
        <v>43</v>
      </c>
      <c r="C29" s="47">
        <f>C30+C32</f>
        <v>0</v>
      </c>
      <c r="D29" s="47">
        <f>D30+D32</f>
        <v>0</v>
      </c>
      <c r="E29" s="47">
        <f>E30+E32</f>
        <v>0</v>
      </c>
      <c r="F29" s="47">
        <f>F30+F32</f>
        <v>0</v>
      </c>
      <c r="G29" s="47">
        <f>G30+G32</f>
        <v>0</v>
      </c>
      <c r="H29" s="62">
        <f t="shared" si="1"/>
        <v>0</v>
      </c>
      <c r="I29" s="47">
        <f>I30+I32</f>
        <v>4461825.3099999996</v>
      </c>
      <c r="J29" s="47">
        <f>J30+J32</f>
        <v>-4461825.3099999996</v>
      </c>
      <c r="K29" s="61" t="s">
        <v>60</v>
      </c>
      <c r="M29" s="52"/>
    </row>
    <row r="30" spans="1:13" s="51" customFormat="1" ht="24.95" customHeight="1" x14ac:dyDescent="0.25">
      <c r="A30" s="64" t="s">
        <v>44</v>
      </c>
      <c r="B30" s="63" t="s">
        <v>45</v>
      </c>
      <c r="C30" s="47">
        <f>C31</f>
        <v>0</v>
      </c>
      <c r="D30" s="47">
        <f>D31</f>
        <v>0</v>
      </c>
      <c r="E30" s="47">
        <f>E31</f>
        <v>0</v>
      </c>
      <c r="F30" s="47">
        <f>F31</f>
        <v>0</v>
      </c>
      <c r="G30" s="47">
        <f>G31</f>
        <v>0</v>
      </c>
      <c r="H30" s="62">
        <f t="shared" si="1"/>
        <v>0</v>
      </c>
      <c r="I30" s="47">
        <f>I31</f>
        <v>4461820</v>
      </c>
      <c r="J30" s="47">
        <f>J31</f>
        <v>-4461820</v>
      </c>
      <c r="K30" s="61" t="s">
        <v>60</v>
      </c>
    </row>
    <row r="31" spans="1:13" s="51" customFormat="1" ht="24.95" customHeight="1" x14ac:dyDescent="0.25">
      <c r="A31" s="60" t="s">
        <v>46</v>
      </c>
      <c r="B31" s="59" t="s">
        <v>47</v>
      </c>
      <c r="C31" s="41">
        <v>0</v>
      </c>
      <c r="D31" s="41">
        <v>0</v>
      </c>
      <c r="E31" s="41">
        <v>0</v>
      </c>
      <c r="F31" s="41">
        <f>D31-E31</f>
        <v>0</v>
      </c>
      <c r="G31" s="41">
        <f>C31+F31</f>
        <v>0</v>
      </c>
      <c r="H31" s="46">
        <f t="shared" si="1"/>
        <v>0</v>
      </c>
      <c r="I31" s="41">
        <v>4461820</v>
      </c>
      <c r="J31" s="45">
        <f>G31-I31</f>
        <v>-4461820</v>
      </c>
      <c r="K31" s="58" t="s">
        <v>60</v>
      </c>
    </row>
    <row r="32" spans="1:13" s="22" customFormat="1" ht="24.95" customHeight="1" x14ac:dyDescent="0.25">
      <c r="A32" s="64" t="s">
        <v>48</v>
      </c>
      <c r="B32" s="63" t="s">
        <v>49</v>
      </c>
      <c r="C32" s="47">
        <f>C33</f>
        <v>0</v>
      </c>
      <c r="D32" s="47">
        <f>D33</f>
        <v>0</v>
      </c>
      <c r="E32" s="47">
        <f>E33</f>
        <v>0</v>
      </c>
      <c r="F32" s="47">
        <f>F33</f>
        <v>0</v>
      </c>
      <c r="G32" s="47">
        <f>G33</f>
        <v>0</v>
      </c>
      <c r="H32" s="62">
        <f t="shared" si="1"/>
        <v>0</v>
      </c>
      <c r="I32" s="47">
        <f>I33</f>
        <v>5.31</v>
      </c>
      <c r="J32" s="47">
        <f>J33</f>
        <v>-5.31</v>
      </c>
      <c r="K32" s="61" t="s">
        <v>60</v>
      </c>
    </row>
    <row r="33" spans="1:13" s="51" customFormat="1" ht="24.95" customHeight="1" x14ac:dyDescent="0.25">
      <c r="A33" s="60" t="s">
        <v>50</v>
      </c>
      <c r="B33" s="59" t="s">
        <v>51</v>
      </c>
      <c r="C33" s="41">
        <v>0</v>
      </c>
      <c r="D33" s="41">
        <v>0</v>
      </c>
      <c r="E33" s="41">
        <v>0</v>
      </c>
      <c r="F33" s="41">
        <f>D33-E33</f>
        <v>0</v>
      </c>
      <c r="G33" s="41">
        <f>C33+F33</f>
        <v>0</v>
      </c>
      <c r="H33" s="46">
        <f t="shared" si="1"/>
        <v>0</v>
      </c>
      <c r="I33" s="41">
        <v>5.31</v>
      </c>
      <c r="J33" s="45">
        <f>G33-I33</f>
        <v>-5.31</v>
      </c>
      <c r="K33" s="5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/>
      <c r="F34" s="54"/>
      <c r="G34" s="54">
        <f>C34+D34</f>
        <v>5024124292167</v>
      </c>
      <c r="H34" s="55">
        <f t="shared" si="1"/>
        <v>0.94646733113171067</v>
      </c>
      <c r="I34" s="54">
        <f>I35+I36+I37</f>
        <v>118076598129</v>
      </c>
      <c r="J34" s="54">
        <f>G34-I34</f>
        <v>4906047694038</v>
      </c>
      <c r="K34" s="53">
        <f>I34/G34</f>
        <v>2.3501926159169784E-2</v>
      </c>
      <c r="L34" s="52"/>
      <c r="M34" s="52"/>
    </row>
    <row r="35" spans="1:13" s="22" customFormat="1" ht="24.95" customHeight="1" x14ac:dyDescent="0.25">
      <c r="A35" s="50">
        <v>41</v>
      </c>
      <c r="B35" s="49" t="s">
        <v>53</v>
      </c>
      <c r="C35" s="41">
        <v>1408779000</v>
      </c>
      <c r="D35" s="47">
        <v>0</v>
      </c>
      <c r="E35" s="47">
        <v>0</v>
      </c>
      <c r="F35" s="41">
        <f>D35-E35</f>
        <v>0</v>
      </c>
      <c r="G35" s="41">
        <f>C35+F35</f>
        <v>1408779000</v>
      </c>
      <c r="H35" s="46">
        <f t="shared" si="1"/>
        <v>2.653921803573246E-4</v>
      </c>
      <c r="I35" s="41">
        <v>0</v>
      </c>
      <c r="J35" s="45">
        <f>G35-I35</f>
        <v>1408779000</v>
      </c>
      <c r="K35" s="44">
        <f>I35/G35</f>
        <v>0</v>
      </c>
      <c r="M35" s="30"/>
    </row>
    <row r="36" spans="1:13" s="22" customFormat="1" ht="24.95" customHeight="1" x14ac:dyDescent="0.25">
      <c r="A36" s="50">
        <v>42</v>
      </c>
      <c r="B36" s="49" t="s">
        <v>54</v>
      </c>
      <c r="C36" s="48">
        <v>969198470862</v>
      </c>
      <c r="D36" s="47">
        <v>0</v>
      </c>
      <c r="E36" s="47">
        <v>0</v>
      </c>
      <c r="F36" s="41">
        <f>D36-E36</f>
        <v>0</v>
      </c>
      <c r="G36" s="41">
        <f>C36+F36</f>
        <v>969198470862</v>
      </c>
      <c r="H36" s="46">
        <f t="shared" si="1"/>
        <v>0.18258200568084212</v>
      </c>
      <c r="I36" s="45">
        <v>0</v>
      </c>
      <c r="J36" s="45">
        <f>G36-I36</f>
        <v>969198470862</v>
      </c>
      <c r="K36" s="44">
        <f>I36/G36</f>
        <v>0</v>
      </c>
      <c r="L36" s="17"/>
      <c r="M36" s="30"/>
    </row>
    <row r="37" spans="1:13" s="22" customFormat="1" ht="24.95" customHeight="1" x14ac:dyDescent="0.25">
      <c r="A37" s="43">
        <v>43</v>
      </c>
      <c r="B37" s="42" t="s">
        <v>55</v>
      </c>
      <c r="C37" s="39">
        <v>4053517042305</v>
      </c>
      <c r="D37" s="39">
        <v>0</v>
      </c>
      <c r="E37" s="39">
        <v>0</v>
      </c>
      <c r="F37" s="41">
        <f>D37-E37</f>
        <v>0</v>
      </c>
      <c r="G37" s="41">
        <f>C37+F37</f>
        <v>4053517042305</v>
      </c>
      <c r="H37" s="40">
        <f t="shared" si="1"/>
        <v>0.76361993327051114</v>
      </c>
      <c r="I37" s="39">
        <v>118076598129</v>
      </c>
      <c r="J37" s="38">
        <f>G37-I37</f>
        <v>3935440444176</v>
      </c>
      <c r="K37" s="37">
        <f>I37/G37</f>
        <v>2.9129419439138878E-2</v>
      </c>
      <c r="L37" s="30"/>
      <c r="M37" s="30"/>
    </row>
    <row r="38" spans="1:13" s="18" customFormat="1" ht="24.95" customHeight="1" thickBot="1" x14ac:dyDescent="0.3">
      <c r="A38" s="169" t="s">
        <v>59</v>
      </c>
      <c r="B38" s="170"/>
      <c r="C38" s="35">
        <f>C8+C34</f>
        <v>5308291292167</v>
      </c>
      <c r="D38" s="35">
        <f>D8+D34</f>
        <v>0</v>
      </c>
      <c r="E38" s="35">
        <f>E8+E34</f>
        <v>0</v>
      </c>
      <c r="F38" s="35">
        <f>F8+F34</f>
        <v>0</v>
      </c>
      <c r="G38" s="35">
        <f>G8+G34</f>
        <v>5308291292167</v>
      </c>
      <c r="H38" s="36">
        <f t="shared" si="1"/>
        <v>1</v>
      </c>
      <c r="I38" s="35">
        <f>I8+I34</f>
        <v>142406702290.79001</v>
      </c>
      <c r="J38" s="34">
        <f>J8+J34</f>
        <v>5165884589876.21</v>
      </c>
      <c r="K38" s="33">
        <f>I38/G38</f>
        <v>2.6827220748214708E-2</v>
      </c>
      <c r="L38" s="17"/>
      <c r="M38" s="17"/>
    </row>
    <row r="39" spans="1:13" s="18" customFormat="1" ht="20.100000000000001" customHeight="1" x14ac:dyDescent="0.25">
      <c r="A39" s="19" t="s">
        <v>56</v>
      </c>
      <c r="B39" s="19"/>
      <c r="C39" s="32"/>
      <c r="D39" s="32"/>
      <c r="E39" s="32"/>
      <c r="F39" s="32"/>
      <c r="G39" s="32"/>
      <c r="H39" s="32"/>
      <c r="I39" s="32"/>
      <c r="J39" s="31"/>
      <c r="K39" s="31"/>
      <c r="L39" s="17"/>
      <c r="M39" s="17"/>
    </row>
    <row r="40" spans="1:13" ht="20.100000000000001" customHeight="1" x14ac:dyDescent="0.25">
      <c r="A40" s="19" t="s">
        <v>102</v>
      </c>
      <c r="B40" s="19"/>
      <c r="C40" s="20"/>
      <c r="D40" s="20"/>
      <c r="E40" s="20"/>
      <c r="F40" s="20"/>
      <c r="G40" s="20"/>
      <c r="H40" s="20"/>
      <c r="I40" s="20"/>
      <c r="J40" s="24"/>
      <c r="K40" s="24"/>
      <c r="L40" s="30"/>
      <c r="M40" s="30"/>
    </row>
    <row r="41" spans="1:13" s="22" customFormat="1" x14ac:dyDescent="0.25">
      <c r="A41" s="29"/>
    </row>
  </sheetData>
  <mergeCells count="14">
    <mergeCell ref="A2:K2"/>
    <mergeCell ref="A3:K3"/>
    <mergeCell ref="K6:K7"/>
    <mergeCell ref="J6:J7"/>
    <mergeCell ref="A1:M1"/>
    <mergeCell ref="A38:B38"/>
    <mergeCell ref="I4:J4"/>
    <mergeCell ref="A6:A7"/>
    <mergeCell ref="B6:B7"/>
    <mergeCell ref="C6:C7"/>
    <mergeCell ref="D6:F6"/>
    <mergeCell ref="G6:G7"/>
    <mergeCell ref="I6:I7"/>
    <mergeCell ref="H6:H7"/>
  </mergeCells>
  <printOptions horizontalCentered="1"/>
  <pageMargins left="0" right="0" top="0.78740157480314965" bottom="0.39370078740157483" header="0.23622047244094491" footer="0.11811023622047245"/>
  <pageSetup scale="55" orientation="landscape" horizontalDpi="4294967293" verticalDpi="0" r:id="rId1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3"/>
  <sheetViews>
    <sheetView zoomScale="90" zoomScaleNormal="90" workbookViewId="0">
      <selection sqref="A1:M1"/>
    </sheetView>
  </sheetViews>
  <sheetFormatPr baseColWidth="10" defaultRowHeight="12.75" x14ac:dyDescent="0.2"/>
  <cols>
    <col min="1" max="1" width="22.28515625" style="21" customWidth="1"/>
    <col min="2" max="2" width="44.7109375" style="1" customWidth="1"/>
    <col min="3" max="3" width="28.5703125" style="1" bestFit="1" customWidth="1"/>
    <col min="4" max="4" width="8.5703125" style="82" bestFit="1" customWidth="1"/>
    <col min="5" max="5" width="10.7109375" style="82" bestFit="1" customWidth="1"/>
    <col min="6" max="6" width="12.85546875" style="82" bestFit="1" customWidth="1"/>
    <col min="7" max="7" width="28.5703125" style="1" bestFit="1" customWidth="1"/>
    <col min="8" max="8" width="13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19.42578125" style="12" bestFit="1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82" t="s">
        <v>103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3"/>
      <c r="O1" s="3"/>
      <c r="P1" s="3"/>
      <c r="Q1" s="3"/>
    </row>
    <row r="2" spans="1:24" ht="24.75" customHeight="1" x14ac:dyDescent="0.2">
      <c r="A2" s="178" t="s">
        <v>58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3"/>
      <c r="M2" s="3"/>
      <c r="N2" s="3"/>
      <c r="O2" s="3"/>
      <c r="P2" s="3"/>
      <c r="Q2" s="3"/>
    </row>
    <row r="3" spans="1:24" ht="27" customHeight="1" x14ac:dyDescent="0.2">
      <c r="A3" s="179" t="s">
        <v>74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71" t="s">
        <v>1</v>
      </c>
      <c r="J4" s="171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72" t="s">
        <v>72</v>
      </c>
      <c r="B6" s="174" t="s">
        <v>71</v>
      </c>
      <c r="C6" s="174" t="s">
        <v>70</v>
      </c>
      <c r="D6" s="174" t="s">
        <v>69</v>
      </c>
      <c r="E6" s="174"/>
      <c r="F6" s="174"/>
      <c r="G6" s="174" t="s">
        <v>68</v>
      </c>
      <c r="H6" s="176" t="s">
        <v>67</v>
      </c>
      <c r="I6" s="174" t="s">
        <v>66</v>
      </c>
      <c r="J6" s="180" t="s">
        <v>65</v>
      </c>
      <c r="K6" s="183" t="s">
        <v>64</v>
      </c>
    </row>
    <row r="7" spans="1:24" ht="60" customHeight="1" x14ac:dyDescent="0.2">
      <c r="A7" s="173"/>
      <c r="B7" s="175"/>
      <c r="C7" s="175"/>
      <c r="D7" s="119" t="s">
        <v>63</v>
      </c>
      <c r="E7" s="119" t="s">
        <v>62</v>
      </c>
      <c r="F7" s="119" t="s">
        <v>61</v>
      </c>
      <c r="G7" s="175"/>
      <c r="H7" s="177"/>
      <c r="I7" s="175"/>
      <c r="J7" s="181"/>
      <c r="K7" s="184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38728154071.150002</v>
      </c>
      <c r="J8" s="74">
        <f>G8-I8</f>
        <v>245438845928.85001</v>
      </c>
      <c r="K8" s="73">
        <f>I8/G8</f>
        <v>0.13628659932768408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6">
        <f t="shared" si="0"/>
        <v>38728154071.150002</v>
      </c>
      <c r="J9" s="107">
        <f>G9-I9</f>
        <v>245438845928.85001</v>
      </c>
      <c r="K9" s="121">
        <f t="shared" ref="K9:K13" si="2">I9/G9</f>
        <v>0.13628659932768408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">
        <f>I11+I21</f>
        <v>38728154071.150002</v>
      </c>
      <c r="J10" s="92">
        <f t="shared" ref="J10:J30" si="3">G10-I10</f>
        <v>245438845928.85001</v>
      </c>
      <c r="K10" s="123">
        <f t="shared" si="2"/>
        <v>0.13628659932768408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">
        <f>I12</f>
        <v>37541904693.709999</v>
      </c>
      <c r="J11" s="92">
        <f t="shared" si="3"/>
        <v>246625095306.29001</v>
      </c>
      <c r="K11" s="123">
        <f t="shared" si="2"/>
        <v>0.13211211961174238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10">
        <f>I13+I16</f>
        <v>37541904693.709999</v>
      </c>
      <c r="J12" s="92">
        <f t="shared" si="3"/>
        <v>246625095306.29001</v>
      </c>
      <c r="K12" s="123">
        <f t="shared" si="2"/>
        <v>0.13211211961174238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0">
        <f>I14+I15</f>
        <v>37434055731.709999</v>
      </c>
      <c r="J13" s="92">
        <f t="shared" si="3"/>
        <v>246732944268.29001</v>
      </c>
      <c r="K13" s="123">
        <f t="shared" si="2"/>
        <v>0.13173259291793205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11">
        <v>10827028567.709999</v>
      </c>
      <c r="J14" s="93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11">
        <f>12907512392+13699514772</f>
        <v>26607027164</v>
      </c>
      <c r="J15" s="93">
        <f t="shared" si="3"/>
        <v>-26607027164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10">
        <f>I17</f>
        <v>107848962</v>
      </c>
      <c r="J16" s="92">
        <f t="shared" si="3"/>
        <v>-107848962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10">
        <f>I18</f>
        <v>107848962</v>
      </c>
      <c r="J17" s="92">
        <f t="shared" si="3"/>
        <v>-107848962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10">
        <f>I19</f>
        <v>107848962</v>
      </c>
      <c r="J18" s="92">
        <f>J19</f>
        <v>-107848962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10">
        <f>I20</f>
        <v>107848962</v>
      </c>
      <c r="J19" s="92">
        <f>J20</f>
        <v>-107848962</v>
      </c>
      <c r="K19" s="125" t="s">
        <v>60</v>
      </c>
      <c r="M19" s="14"/>
    </row>
    <row r="20" spans="1:13" s="13" customFormat="1" ht="39.950000000000003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11">
        <f>52848083+55000879</f>
        <v>107848962</v>
      </c>
      <c r="J20" s="93">
        <f>G20-I20</f>
        <v>-107848962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10">
        <f>I22+I29</f>
        <v>1186249377.4400001</v>
      </c>
      <c r="J21" s="92">
        <f t="shared" si="3"/>
        <v>-1186249377.4400001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10">
        <f>I23+I27</f>
        <v>549423247.13</v>
      </c>
      <c r="J22" s="92">
        <f t="shared" si="3"/>
        <v>-549423247.13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10">
        <f>I24</f>
        <v>20046076.800000001</v>
      </c>
      <c r="J23" s="92">
        <f t="shared" si="3"/>
        <v>-20046076.800000001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D38" si="5">D25</f>
        <v>0</v>
      </c>
      <c r="E24" s="99">
        <f t="shared" ref="E24:E38" si="6">E25</f>
        <v>0</v>
      </c>
      <c r="F24" s="99">
        <f t="shared" ref="F24:F38" si="7">F25</f>
        <v>0</v>
      </c>
      <c r="G24" s="98">
        <v>0</v>
      </c>
      <c r="H24" s="62">
        <f t="shared" si="1"/>
        <v>0</v>
      </c>
      <c r="I24" s="10">
        <f>I25+I26</f>
        <v>20046076.800000001</v>
      </c>
      <c r="J24" s="92">
        <f t="shared" si="3"/>
        <v>-20046076.800000001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6"/>
        <v>0</v>
      </c>
      <c r="F25" s="101">
        <f t="shared" si="7"/>
        <v>0</v>
      </c>
      <c r="G25" s="83">
        <f>C25-F25</f>
        <v>0</v>
      </c>
      <c r="H25" s="46">
        <f t="shared" si="1"/>
        <v>0</v>
      </c>
      <c r="I25" s="11">
        <f>2526908.47+1548704.58</f>
        <v>4075613.0500000003</v>
      </c>
      <c r="J25" s="93">
        <f>G25-I25</f>
        <v>-4075613.0500000003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6"/>
        <v>0</v>
      </c>
      <c r="F26" s="101">
        <f t="shared" si="7"/>
        <v>0</v>
      </c>
      <c r="G26" s="83">
        <f>C26-F26</f>
        <v>0</v>
      </c>
      <c r="H26" s="46">
        <f t="shared" si="1"/>
        <v>0</v>
      </c>
      <c r="I26" s="11">
        <f>6349214.97+9621248.78</f>
        <v>15970463.75</v>
      </c>
      <c r="J26" s="93">
        <f>G26-I26</f>
        <v>-15970463.75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6"/>
        <v>0</v>
      </c>
      <c r="F27" s="99">
        <f t="shared" si="7"/>
        <v>0</v>
      </c>
      <c r="G27" s="98">
        <f>C27-F27</f>
        <v>0</v>
      </c>
      <c r="H27" s="62">
        <f t="shared" si="1"/>
        <v>0</v>
      </c>
      <c r="I27" s="10">
        <f>I28</f>
        <v>529377170.32999998</v>
      </c>
      <c r="J27" s="92">
        <f t="shared" si="3"/>
        <v>-529377170.32999998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6"/>
        <v>0</v>
      </c>
      <c r="F28" s="101">
        <f t="shared" si="7"/>
        <v>0</v>
      </c>
      <c r="G28" s="83">
        <v>0</v>
      </c>
      <c r="H28" s="46">
        <f t="shared" si="1"/>
        <v>0</v>
      </c>
      <c r="I28" s="11">
        <v>529377170.32999998</v>
      </c>
      <c r="J28" s="93">
        <f>G28-I28</f>
        <v>-529377170.32999998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6"/>
        <v>0</v>
      </c>
      <c r="F29" s="99">
        <f t="shared" si="7"/>
        <v>0</v>
      </c>
      <c r="G29" s="98">
        <v>0</v>
      </c>
      <c r="H29" s="62">
        <f t="shared" si="1"/>
        <v>0</v>
      </c>
      <c r="I29" s="10">
        <f>I30+I32</f>
        <v>636826130.30999994</v>
      </c>
      <c r="J29" s="92">
        <f t="shared" si="3"/>
        <v>-636826130.30999994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6"/>
        <v>0</v>
      </c>
      <c r="F30" s="99">
        <f t="shared" si="7"/>
        <v>0</v>
      </c>
      <c r="G30" s="98">
        <v>0</v>
      </c>
      <c r="H30" s="62">
        <f t="shared" si="1"/>
        <v>0</v>
      </c>
      <c r="I30" s="10">
        <f>I31</f>
        <v>10341601</v>
      </c>
      <c r="J30" s="92">
        <f t="shared" si="3"/>
        <v>-10341601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6"/>
        <v>0</v>
      </c>
      <c r="F31" s="101">
        <f t="shared" si="7"/>
        <v>0</v>
      </c>
      <c r="G31" s="83">
        <v>0</v>
      </c>
      <c r="H31" s="46">
        <f t="shared" si="1"/>
        <v>0</v>
      </c>
      <c r="I31" s="11">
        <f>4461820+5879781</f>
        <v>10341601</v>
      </c>
      <c r="J31" s="93">
        <f>G31-I31</f>
        <v>-10341601</v>
      </c>
      <c r="K31" s="125" t="s">
        <v>60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6"/>
        <v>0</v>
      </c>
      <c r="F32" s="99">
        <f t="shared" si="7"/>
        <v>0</v>
      </c>
      <c r="G32" s="98">
        <f>C32-F32</f>
        <v>0</v>
      </c>
      <c r="H32" s="62">
        <f t="shared" si="1"/>
        <v>0</v>
      </c>
      <c r="I32" s="10">
        <f>I33</f>
        <v>626484529.30999994</v>
      </c>
      <c r="J32" s="92">
        <f>J33</f>
        <v>-626484529.30999994</v>
      </c>
      <c r="K32" s="126" t="s">
        <v>60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6"/>
        <v>0</v>
      </c>
      <c r="F33" s="110">
        <f t="shared" si="7"/>
        <v>0</v>
      </c>
      <c r="G33" s="109">
        <f>C33-F33</f>
        <v>0</v>
      </c>
      <c r="H33" s="40">
        <f t="shared" si="1"/>
        <v>0</v>
      </c>
      <c r="I33" s="111">
        <f>5.31+626484524</f>
        <v>626484529.30999994</v>
      </c>
      <c r="J33" s="112">
        <f>G33-I33</f>
        <v>-626484529.30999994</v>
      </c>
      <c r="K33" s="12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118764911751.61</v>
      </c>
      <c r="J34" s="54">
        <f>G34-I34</f>
        <v>4905359380415.3896</v>
      </c>
      <c r="K34" s="53">
        <f>I34/G34</f>
        <v>2.3638927869832703E-2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6"/>
        <v>0</v>
      </c>
      <c r="F35" s="116">
        <f t="shared" si="7"/>
        <v>0</v>
      </c>
      <c r="G35" s="114">
        <f>C35-F35</f>
        <v>1408779000</v>
      </c>
      <c r="H35" s="117">
        <f t="shared" ref="H35:H38" si="8">G35/$G$38</f>
        <v>2.653921803573246E-4</v>
      </c>
      <c r="I35" s="114">
        <v>0</v>
      </c>
      <c r="J35" s="118">
        <f>G35-I35</f>
        <v>1408779000</v>
      </c>
      <c r="K35" s="130">
        <f t="shared" ref="K35:K37" si="9">I35/G35</f>
        <v>0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ref="D36" si="10">D37</f>
        <v>0</v>
      </c>
      <c r="E36" s="84">
        <f t="shared" ref="E36" si="11">E37</f>
        <v>0</v>
      </c>
      <c r="F36" s="85">
        <f t="shared" ref="F36" si="12">F37</f>
        <v>0</v>
      </c>
      <c r="G36" s="41">
        <f>C36-F36</f>
        <v>969198470862</v>
      </c>
      <c r="H36" s="46">
        <f t="shared" si="8"/>
        <v>0.18258200568084212</v>
      </c>
      <c r="I36" s="45">
        <v>0</v>
      </c>
      <c r="J36" s="90">
        <f>G36-I36</f>
        <v>969198470862</v>
      </c>
      <c r="K36" s="126">
        <f t="shared" si="9"/>
        <v>0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6"/>
        <v>0</v>
      </c>
      <c r="F37" s="87">
        <f t="shared" si="7"/>
        <v>0</v>
      </c>
      <c r="G37" s="39">
        <f>C37-F37</f>
        <v>4053517042305</v>
      </c>
      <c r="H37" s="40">
        <f t="shared" si="8"/>
        <v>0.76361993327051114</v>
      </c>
      <c r="I37" s="39">
        <v>118764911751.61</v>
      </c>
      <c r="J37" s="91">
        <f>G37-I37</f>
        <v>3934752130553.3901</v>
      </c>
      <c r="K37" s="126">
        <f t="shared" si="9"/>
        <v>2.9299225959113096E-2</v>
      </c>
      <c r="L37" s="89"/>
      <c r="M37" s="89"/>
    </row>
    <row r="38" spans="1:13" s="18" customFormat="1" ht="31.5" customHeight="1" thickBot="1" x14ac:dyDescent="0.3">
      <c r="A38" s="169" t="s">
        <v>59</v>
      </c>
      <c r="B38" s="170"/>
      <c r="C38" s="131">
        <f>C8+C34</f>
        <v>5308291292167</v>
      </c>
      <c r="D38" s="132">
        <f t="shared" si="5"/>
        <v>0</v>
      </c>
      <c r="E38" s="132">
        <f t="shared" si="6"/>
        <v>0</v>
      </c>
      <c r="F38" s="132">
        <f t="shared" si="7"/>
        <v>0</v>
      </c>
      <c r="G38" s="131">
        <f>C38+F38</f>
        <v>5308291292167</v>
      </c>
      <c r="H38" s="133">
        <f t="shared" si="8"/>
        <v>1</v>
      </c>
      <c r="I38" s="131">
        <f>I8+I34</f>
        <v>157493065822.76001</v>
      </c>
      <c r="J38" s="134">
        <f>J8+J34</f>
        <v>5150798226344.2393</v>
      </c>
      <c r="K38" s="135">
        <f>I38/G38</f>
        <v>2.9669258364769715E-2</v>
      </c>
      <c r="L38" s="17"/>
      <c r="M38" s="30"/>
    </row>
    <row r="39" spans="1:13" s="18" customFormat="1" ht="20.100000000000001" customHeight="1" x14ac:dyDescent="0.25">
      <c r="A39" s="19" t="s">
        <v>57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102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2"/>
      <c r="J41" s="12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A1:M1"/>
    <mergeCell ref="A38:B38"/>
    <mergeCell ref="H6:H7"/>
    <mergeCell ref="A2:K2"/>
    <mergeCell ref="A3:K3"/>
    <mergeCell ref="I4:J4"/>
    <mergeCell ref="D6:F6"/>
    <mergeCell ref="A6:A7"/>
    <mergeCell ref="B6:B7"/>
    <mergeCell ref="C6:C7"/>
    <mergeCell ref="G6:G7"/>
    <mergeCell ref="J6:J7"/>
    <mergeCell ref="K6:K7"/>
    <mergeCell ref="I6:I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verticalDpi="0" r:id="rId1"/>
  <ignoredErrors>
    <ignoredError sqref="I27 I33 I31 J32 H8 H9:H1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3"/>
  <sheetViews>
    <sheetView zoomScale="80" zoomScaleNormal="80" workbookViewId="0">
      <selection sqref="A1:M1"/>
    </sheetView>
  </sheetViews>
  <sheetFormatPr baseColWidth="10" defaultRowHeight="12.75" x14ac:dyDescent="0.2"/>
  <cols>
    <col min="1" max="1" width="22.28515625" style="21" customWidth="1"/>
    <col min="2" max="2" width="50.140625" style="1" customWidth="1"/>
    <col min="3" max="3" width="29.28515625" style="1" customWidth="1"/>
    <col min="4" max="4" width="9.85546875" style="82" customWidth="1"/>
    <col min="5" max="5" width="10.7109375" style="82" bestFit="1" customWidth="1"/>
    <col min="6" max="6" width="14.28515625" style="82" customWidth="1"/>
    <col min="7" max="7" width="30.42578125" style="1" customWidth="1"/>
    <col min="8" max="8" width="11.4257812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82" t="s">
        <v>103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3"/>
      <c r="O1" s="3"/>
      <c r="P1" s="3"/>
      <c r="Q1" s="3"/>
    </row>
    <row r="2" spans="1:24" ht="24.75" customHeight="1" x14ac:dyDescent="0.2">
      <c r="A2" s="178" t="s">
        <v>58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3"/>
      <c r="M2" s="3"/>
      <c r="N2" s="3"/>
      <c r="O2" s="3"/>
      <c r="P2" s="3"/>
      <c r="Q2" s="3"/>
    </row>
    <row r="3" spans="1:24" ht="27" customHeight="1" x14ac:dyDescent="0.2">
      <c r="A3" s="179" t="s">
        <v>75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71" t="s">
        <v>1</v>
      </c>
      <c r="J4" s="171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72" t="s">
        <v>72</v>
      </c>
      <c r="B6" s="174" t="s">
        <v>71</v>
      </c>
      <c r="C6" s="174" t="s">
        <v>70</v>
      </c>
      <c r="D6" s="174" t="s">
        <v>69</v>
      </c>
      <c r="E6" s="174"/>
      <c r="F6" s="174"/>
      <c r="G6" s="174" t="s">
        <v>68</v>
      </c>
      <c r="H6" s="176" t="s">
        <v>67</v>
      </c>
      <c r="I6" s="174" t="s">
        <v>66</v>
      </c>
      <c r="J6" s="180" t="s">
        <v>65</v>
      </c>
      <c r="K6" s="183" t="s">
        <v>64</v>
      </c>
    </row>
    <row r="7" spans="1:24" ht="78" customHeight="1" x14ac:dyDescent="0.2">
      <c r="A7" s="173"/>
      <c r="B7" s="175"/>
      <c r="C7" s="175"/>
      <c r="D7" s="136" t="s">
        <v>63</v>
      </c>
      <c r="E7" s="136" t="s">
        <v>62</v>
      </c>
      <c r="F7" s="136" t="s">
        <v>61</v>
      </c>
      <c r="G7" s="175"/>
      <c r="H7" s="177"/>
      <c r="I7" s="175"/>
      <c r="J7" s="181"/>
      <c r="K7" s="184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51032738238.010002</v>
      </c>
      <c r="J8" s="74">
        <f>G8-I8</f>
        <v>233134261761.98999</v>
      </c>
      <c r="K8" s="73">
        <f>I8/G8</f>
        <v>0.17958713797875897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3">
        <f t="shared" si="0"/>
        <v>51032738238.010002</v>
      </c>
      <c r="J9" s="137">
        <f>G9-I9</f>
        <v>233134261761.98999</v>
      </c>
      <c r="K9" s="121">
        <f t="shared" ref="K9:K13" si="2">I9/G9</f>
        <v>0.17958713797875897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51032738238.010002</v>
      </c>
      <c r="J10" s="138">
        <f t="shared" ref="J10:J30" si="3">G10-I10</f>
        <v>233134261761.98999</v>
      </c>
      <c r="K10" s="123">
        <f t="shared" si="2"/>
        <v>0.17958713797875897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49838968097.709999</v>
      </c>
      <c r="J11" s="138">
        <f t="shared" si="3"/>
        <v>234328031902.29001</v>
      </c>
      <c r="K11" s="123">
        <f t="shared" si="2"/>
        <v>0.17538619226620261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49838968097.709999</v>
      </c>
      <c r="J12" s="138">
        <f t="shared" si="3"/>
        <v>234328031902.29001</v>
      </c>
      <c r="K12" s="123">
        <f t="shared" si="2"/>
        <v>0.17538619226620261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49731119135.709999</v>
      </c>
      <c r="J13" s="138">
        <f t="shared" si="3"/>
        <v>234435880864.29001</v>
      </c>
      <c r="K13" s="123">
        <f t="shared" si="2"/>
        <v>0.17500666557239228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</f>
        <v>38904090568</v>
      </c>
      <c r="J15" s="139">
        <f t="shared" si="3"/>
        <v>-38904090568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107848962</v>
      </c>
      <c r="J16" s="138">
        <f t="shared" si="3"/>
        <v>-107848962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107848962</v>
      </c>
      <c r="J17" s="138">
        <f t="shared" si="3"/>
        <v>-107848962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107848962</v>
      </c>
      <c r="J18" s="138">
        <f>J19</f>
        <v>-107848962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107848962</v>
      </c>
      <c r="J19" s="138">
        <f>J20</f>
        <v>-107848962</v>
      </c>
      <c r="K19" s="125" t="s">
        <v>60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</f>
        <v>107848962</v>
      </c>
      <c r="J20" s="139">
        <f>G20-I20</f>
        <v>-107848962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1193770140.3</v>
      </c>
      <c r="J21" s="138">
        <f t="shared" si="3"/>
        <v>-1193770140.3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556944009.99000001</v>
      </c>
      <c r="J22" s="138">
        <f t="shared" si="3"/>
        <v>-556944009.99000001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27566839.660000004</v>
      </c>
      <c r="J23" s="138">
        <f t="shared" si="3"/>
        <v>-27566839.660000004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8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27566839.660000004</v>
      </c>
      <c r="J24" s="138">
        <f t="shared" si="3"/>
        <v>-27566839.660000004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</f>
        <v>5601230.5600000005</v>
      </c>
      <c r="J25" s="139">
        <f>G25-I25</f>
        <v>-5601230.5600000005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</f>
        <v>21965609.100000001</v>
      </c>
      <c r="J26" s="139">
        <f>G26-I26</f>
        <v>-21965609.100000001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529377170.32999998</v>
      </c>
      <c r="J27" s="138">
        <f t="shared" si="3"/>
        <v>-529377170.32999998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v>529377170.32999998</v>
      </c>
      <c r="J28" s="139">
        <f>G28-I28</f>
        <v>-529377170.32999998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I30+I32</f>
        <v>636826130.30999994</v>
      </c>
      <c r="J29" s="138">
        <f t="shared" si="3"/>
        <v>-636826130.30999994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</f>
        <v>10341601</v>
      </c>
      <c r="J30" s="138">
        <f t="shared" si="3"/>
        <v>-10341601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5"/>
        <v>0</v>
      </c>
      <c r="F31" s="101">
        <f t="shared" si="5"/>
        <v>0</v>
      </c>
      <c r="G31" s="83">
        <v>0</v>
      </c>
      <c r="H31" s="46">
        <f t="shared" si="1"/>
        <v>0</v>
      </c>
      <c r="I31" s="83">
        <f>4461820+5879781</f>
        <v>10341601</v>
      </c>
      <c r="J31" s="139">
        <f>G31-I31</f>
        <v>-10341601</v>
      </c>
      <c r="K31" s="125" t="s">
        <v>60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5"/>
        <v>0</v>
      </c>
      <c r="F32" s="99">
        <f t="shared" si="5"/>
        <v>0</v>
      </c>
      <c r="G32" s="98">
        <f>C32-F32</f>
        <v>0</v>
      </c>
      <c r="H32" s="62">
        <f t="shared" si="1"/>
        <v>0</v>
      </c>
      <c r="I32" s="98">
        <f>I33</f>
        <v>626484529.30999994</v>
      </c>
      <c r="J32" s="138">
        <f>J33</f>
        <v>-626484529.30999994</v>
      </c>
      <c r="K32" s="126" t="s">
        <v>60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5"/>
        <v>0</v>
      </c>
      <c r="F33" s="110">
        <f t="shared" si="5"/>
        <v>0</v>
      </c>
      <c r="G33" s="109">
        <f>C33-F33</f>
        <v>0</v>
      </c>
      <c r="H33" s="40">
        <f t="shared" si="1"/>
        <v>0</v>
      </c>
      <c r="I33" s="109">
        <f>5.31+626484524</f>
        <v>626484529.30999994</v>
      </c>
      <c r="J33" s="140">
        <f>G33-I33</f>
        <v>-626484529.30999994</v>
      </c>
      <c r="K33" s="12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121539668715.64999</v>
      </c>
      <c r="J34" s="54">
        <f>G34-I34</f>
        <v>4902584623451.3496</v>
      </c>
      <c r="K34" s="53">
        <f>I34/G34</f>
        <v>2.4191214557557777E-2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5"/>
        <v>0</v>
      </c>
      <c r="F35" s="116">
        <f t="shared" si="5"/>
        <v>0</v>
      </c>
      <c r="G35" s="114">
        <f>C35-F35</f>
        <v>1408779000</v>
      </c>
      <c r="H35" s="117">
        <f t="shared" ref="H35:H38" si="6">G35/$G$38</f>
        <v>2.653921803573246E-4</v>
      </c>
      <c r="I35" s="114">
        <v>882524834</v>
      </c>
      <c r="J35" s="118">
        <f>G35-I35</f>
        <v>526254166</v>
      </c>
      <c r="K35" s="130">
        <f t="shared" ref="K35:K37" si="7">I35/G35</f>
        <v>0.62644661369881294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si="5"/>
        <v>0</v>
      </c>
      <c r="E36" s="84">
        <f t="shared" si="5"/>
        <v>0</v>
      </c>
      <c r="F36" s="85">
        <f t="shared" si="5"/>
        <v>0</v>
      </c>
      <c r="G36" s="41">
        <f>C36-F36</f>
        <v>969198470862</v>
      </c>
      <c r="H36" s="46">
        <f t="shared" si="6"/>
        <v>0.18258200568084212</v>
      </c>
      <c r="I36" s="45">
        <v>195566944</v>
      </c>
      <c r="J36" s="90">
        <f>G36-I36</f>
        <v>969002903918</v>
      </c>
      <c r="K36" s="126">
        <f t="shared" si="7"/>
        <v>2.017821425430684E-4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5"/>
        <v>0</v>
      </c>
      <c r="F37" s="87">
        <f t="shared" si="5"/>
        <v>0</v>
      </c>
      <c r="G37" s="39">
        <f>C37-F37</f>
        <v>4053517042305</v>
      </c>
      <c r="H37" s="40">
        <f t="shared" si="6"/>
        <v>0.76361993327051114</v>
      </c>
      <c r="I37" s="39">
        <v>120461576937.64999</v>
      </c>
      <c r="J37" s="91">
        <f>G37-I37</f>
        <v>3933055465367.3501</v>
      </c>
      <c r="K37" s="126">
        <f t="shared" si="7"/>
        <v>2.9717792149493587E-2</v>
      </c>
      <c r="L37" s="89"/>
      <c r="M37" s="89"/>
    </row>
    <row r="38" spans="1:13" s="18" customFormat="1" ht="31.5" customHeight="1" thickBot="1" x14ac:dyDescent="0.3">
      <c r="A38" s="169" t="s">
        <v>59</v>
      </c>
      <c r="B38" s="170"/>
      <c r="C38" s="141">
        <f>C8+C34</f>
        <v>5308291292167</v>
      </c>
      <c r="D38" s="132">
        <f t="shared" si="5"/>
        <v>0</v>
      </c>
      <c r="E38" s="132">
        <f t="shared" si="5"/>
        <v>0</v>
      </c>
      <c r="F38" s="132">
        <f t="shared" si="5"/>
        <v>0</v>
      </c>
      <c r="G38" s="141">
        <f>C38+F38</f>
        <v>5308291292167</v>
      </c>
      <c r="H38" s="133">
        <f t="shared" si="6"/>
        <v>1</v>
      </c>
      <c r="I38" s="141">
        <f>I8+I34</f>
        <v>172572406953.66</v>
      </c>
      <c r="J38" s="142">
        <f>J8+J34</f>
        <v>5135718885213.3398</v>
      </c>
      <c r="K38" s="135">
        <f>I38/G38</f>
        <v>3.2509973069546998E-2</v>
      </c>
      <c r="L38" s="17"/>
      <c r="M38" s="30"/>
    </row>
    <row r="39" spans="1:13" s="18" customFormat="1" ht="20.100000000000001" customHeight="1" x14ac:dyDescent="0.25">
      <c r="A39" s="19" t="s">
        <v>76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102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6"/>
      <c r="J41" s="16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A1:M1"/>
    <mergeCell ref="I6:I7"/>
    <mergeCell ref="J6:J7"/>
    <mergeCell ref="K6:K7"/>
    <mergeCell ref="A38:B38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4"/>
  <sheetViews>
    <sheetView zoomScale="80" zoomScaleNormal="80" workbookViewId="0">
      <selection sqref="A1:M1"/>
    </sheetView>
  </sheetViews>
  <sheetFormatPr baseColWidth="10" defaultRowHeight="12.75" x14ac:dyDescent="0.2"/>
  <cols>
    <col min="1" max="1" width="26.5703125" style="21" customWidth="1"/>
    <col min="2" max="2" width="50.140625" style="1" customWidth="1"/>
    <col min="3" max="3" width="30.7109375" style="1" customWidth="1"/>
    <col min="4" max="4" width="9.85546875" style="82" customWidth="1"/>
    <col min="5" max="5" width="14.7109375" style="82" customWidth="1"/>
    <col min="6" max="6" width="15.85546875" style="82" customWidth="1"/>
    <col min="7" max="7" width="30.42578125" style="1" customWidth="1"/>
    <col min="8" max="8" width="14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82" t="s">
        <v>103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3"/>
      <c r="O1" s="3"/>
      <c r="P1" s="3"/>
      <c r="Q1" s="3"/>
    </row>
    <row r="2" spans="1:24" ht="24.75" customHeight="1" x14ac:dyDescent="0.2">
      <c r="A2" s="178" t="s">
        <v>58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3"/>
      <c r="M2" s="3"/>
      <c r="N2" s="3"/>
      <c r="O2" s="3"/>
      <c r="P2" s="3"/>
      <c r="Q2" s="3"/>
    </row>
    <row r="3" spans="1:24" ht="27" customHeight="1" x14ac:dyDescent="0.2">
      <c r="A3" s="179" t="s">
        <v>79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71" t="s">
        <v>1</v>
      </c>
      <c r="J4" s="171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72" t="s">
        <v>72</v>
      </c>
      <c r="B6" s="174" t="s">
        <v>71</v>
      </c>
      <c r="C6" s="174" t="s">
        <v>70</v>
      </c>
      <c r="D6" s="174" t="s">
        <v>69</v>
      </c>
      <c r="E6" s="174"/>
      <c r="F6" s="174"/>
      <c r="G6" s="174" t="s">
        <v>68</v>
      </c>
      <c r="H6" s="176" t="s">
        <v>67</v>
      </c>
      <c r="I6" s="174" t="s">
        <v>66</v>
      </c>
      <c r="J6" s="180" t="s">
        <v>65</v>
      </c>
      <c r="K6" s="183" t="s">
        <v>64</v>
      </c>
    </row>
    <row r="7" spans="1:24" ht="78" customHeight="1" x14ac:dyDescent="0.2">
      <c r="A7" s="173"/>
      <c r="B7" s="175"/>
      <c r="C7" s="175"/>
      <c r="D7" s="143" t="s">
        <v>63</v>
      </c>
      <c r="E7" s="143" t="s">
        <v>62</v>
      </c>
      <c r="F7" s="143" t="s">
        <v>61</v>
      </c>
      <c r="G7" s="175"/>
      <c r="H7" s="177"/>
      <c r="I7" s="175"/>
      <c r="J7" s="181"/>
      <c r="K7" s="184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35" si="1">G8/$G$39</f>
        <v>5.3532668868289383E-2</v>
      </c>
      <c r="I8" s="74">
        <f t="shared" si="0"/>
        <v>65981415504.959999</v>
      </c>
      <c r="J8" s="74">
        <f>G8-I8</f>
        <v>218185584495.04001</v>
      </c>
      <c r="K8" s="73">
        <f>I8/G8</f>
        <v>0.23219239216714116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65981415504.959999</v>
      </c>
      <c r="J9" s="137">
        <f>G9-I9</f>
        <v>218185584495.04001</v>
      </c>
      <c r="K9" s="121">
        <f t="shared" ref="K9:K13" si="2">I9/G9</f>
        <v>0.23219239216714116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65981415504.959999</v>
      </c>
      <c r="J10" s="138">
        <f t="shared" ref="J10:J30" si="3">G10-I10</f>
        <v>218185584495.04001</v>
      </c>
      <c r="K10" s="123">
        <f t="shared" si="2"/>
        <v>0.23219239216714116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64470233009.970001</v>
      </c>
      <c r="J11" s="138">
        <f t="shared" si="3"/>
        <v>219696766990.03</v>
      </c>
      <c r="K11" s="123">
        <f t="shared" si="2"/>
        <v>0.2268744541412972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64470233009.970001</v>
      </c>
      <c r="J12" s="138">
        <f t="shared" si="3"/>
        <v>219696766990.03</v>
      </c>
      <c r="K12" s="123">
        <f t="shared" si="2"/>
        <v>0.2268744541412972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64253113039.970001</v>
      </c>
      <c r="J13" s="138">
        <f t="shared" si="3"/>
        <v>219913886960.03</v>
      </c>
      <c r="K13" s="123">
        <f t="shared" si="2"/>
        <v>0.22611039649209796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12907512392+13699514772+12297063404+14521993904.26</f>
        <v>53426084472.260002</v>
      </c>
      <c r="J15" s="139">
        <f t="shared" si="3"/>
        <v>-53426084472.260002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217119970</v>
      </c>
      <c r="J16" s="138">
        <f t="shared" si="3"/>
        <v>-217119970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217119970</v>
      </c>
      <c r="J17" s="138">
        <f t="shared" si="3"/>
        <v>-217119970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217119970</v>
      </c>
      <c r="J18" s="138">
        <f>J19</f>
        <v>-217119970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217119970</v>
      </c>
      <c r="J19" s="138">
        <f>J20</f>
        <v>-217119970</v>
      </c>
      <c r="K19" s="125" t="s">
        <v>60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52848083+55000879+109271008</f>
        <v>217119970</v>
      </c>
      <c r="J20" s="139">
        <f>G20-I20</f>
        <v>-217119970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1511182494.9899998</v>
      </c>
      <c r="J21" s="138">
        <f t="shared" si="3"/>
        <v>-1511182494.9899998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876975758.67999995</v>
      </c>
      <c r="J22" s="138">
        <f t="shared" si="3"/>
        <v>-876975758.67999995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35172240.770000003</v>
      </c>
      <c r="J23" s="138">
        <f t="shared" si="3"/>
        <v>-35172240.770000003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9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35172240.770000003</v>
      </c>
      <c r="J24" s="138">
        <f t="shared" si="3"/>
        <v>-35172240.770000003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2526908.47+1548704.58+1525617.51+1519539.41</f>
        <v>7120769.9700000007</v>
      </c>
      <c r="J25" s="139">
        <f>G25-I25</f>
        <v>-7120769.9700000007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6349214.97+9621248.78+5995145.35+6085861.7</f>
        <v>28051470.800000001</v>
      </c>
      <c r="J26" s="139">
        <f>G26-I26</f>
        <v>-28051470.800000001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841803517.90999997</v>
      </c>
      <c r="J27" s="138">
        <f t="shared" si="3"/>
        <v>-841803517.90999997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f>529377170.33+312426347.58</f>
        <v>841803517.90999997</v>
      </c>
      <c r="J28" s="139">
        <f>G28-I28</f>
        <v>-841803517.90999997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I30+I33</f>
        <v>634206736.30999994</v>
      </c>
      <c r="J29" s="138">
        <f t="shared" si="3"/>
        <v>-634206736.30999994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I31+I32</f>
        <v>7722207</v>
      </c>
      <c r="J30" s="138">
        <f t="shared" si="3"/>
        <v>-7722207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>D33</f>
        <v>0</v>
      </c>
      <c r="E31" s="101">
        <f>E33</f>
        <v>0</v>
      </c>
      <c r="F31" s="101">
        <f>F33</f>
        <v>0</v>
      </c>
      <c r="G31" s="83">
        <v>0</v>
      </c>
      <c r="H31" s="46">
        <f t="shared" si="1"/>
        <v>0</v>
      </c>
      <c r="I31" s="83">
        <f>4461820+5879781-3411885</f>
        <v>6929716</v>
      </c>
      <c r="J31" s="139">
        <f>G31-I31</f>
        <v>-6929716</v>
      </c>
      <c r="K31" s="125" t="s">
        <v>60</v>
      </c>
    </row>
    <row r="32" spans="1:13" s="13" customFormat="1" ht="39.950000000000003" customHeight="1" x14ac:dyDescent="0.2">
      <c r="A32" s="124" t="s">
        <v>77</v>
      </c>
      <c r="B32" s="100" t="s">
        <v>78</v>
      </c>
      <c r="C32" s="83">
        <v>0</v>
      </c>
      <c r="D32" s="101">
        <v>0</v>
      </c>
      <c r="E32" s="101">
        <v>0</v>
      </c>
      <c r="F32" s="101">
        <f>F34</f>
        <v>0</v>
      </c>
      <c r="G32" s="83">
        <v>0</v>
      </c>
      <c r="H32" s="46">
        <f t="shared" si="1"/>
        <v>0</v>
      </c>
      <c r="I32" s="83">
        <v>792491</v>
      </c>
      <c r="J32" s="139">
        <f>G32-I32</f>
        <v>-792491</v>
      </c>
      <c r="K32" s="125" t="s">
        <v>60</v>
      </c>
    </row>
    <row r="33" spans="1:13" s="12" customFormat="1" ht="39.950000000000003" customHeight="1" x14ac:dyDescent="0.2">
      <c r="A33" s="122" t="s">
        <v>48</v>
      </c>
      <c r="B33" s="97" t="s">
        <v>49</v>
      </c>
      <c r="C33" s="98">
        <v>0</v>
      </c>
      <c r="D33" s="99">
        <f t="shared" si="5"/>
        <v>0</v>
      </c>
      <c r="E33" s="99">
        <f t="shared" si="5"/>
        <v>0</v>
      </c>
      <c r="F33" s="99">
        <f t="shared" si="5"/>
        <v>0</v>
      </c>
      <c r="G33" s="98">
        <f>C33-F33</f>
        <v>0</v>
      </c>
      <c r="H33" s="62">
        <f t="shared" si="1"/>
        <v>0</v>
      </c>
      <c r="I33" s="98">
        <f>I34</f>
        <v>626484529.30999994</v>
      </c>
      <c r="J33" s="138">
        <f>J34</f>
        <v>-626484529.30999994</v>
      </c>
      <c r="K33" s="126" t="s">
        <v>60</v>
      </c>
    </row>
    <row r="34" spans="1:13" s="13" customFormat="1" ht="39.950000000000003" customHeight="1" x14ac:dyDescent="0.2">
      <c r="A34" s="127" t="s">
        <v>50</v>
      </c>
      <c r="B34" s="108" t="s">
        <v>51</v>
      </c>
      <c r="C34" s="109">
        <v>0</v>
      </c>
      <c r="D34" s="110">
        <f t="shared" si="5"/>
        <v>0</v>
      </c>
      <c r="E34" s="110">
        <f t="shared" si="5"/>
        <v>0</v>
      </c>
      <c r="F34" s="110">
        <f t="shared" si="5"/>
        <v>0</v>
      </c>
      <c r="G34" s="109">
        <f>C34-F34</f>
        <v>0</v>
      </c>
      <c r="H34" s="40">
        <f t="shared" si="1"/>
        <v>0</v>
      </c>
      <c r="I34" s="109">
        <f>5.31+626484524</f>
        <v>626484529.30999994</v>
      </c>
      <c r="J34" s="140">
        <f>G34-I34</f>
        <v>-626484529.30999994</v>
      </c>
      <c r="K34" s="128" t="s">
        <v>60</v>
      </c>
    </row>
    <row r="35" spans="1:13" s="51" customFormat="1" ht="24.95" customHeight="1" x14ac:dyDescent="0.25">
      <c r="A35" s="57">
        <v>4</v>
      </c>
      <c r="B35" s="56" t="s">
        <v>52</v>
      </c>
      <c r="C35" s="54">
        <f>C36+C37+C38</f>
        <v>5024124292167</v>
      </c>
      <c r="D35" s="54">
        <f>D36+D37+D38</f>
        <v>0</v>
      </c>
      <c r="E35" s="54">
        <v>0</v>
      </c>
      <c r="F35" s="54">
        <f>D35-E35</f>
        <v>0</v>
      </c>
      <c r="G35" s="54">
        <f>C35+D35</f>
        <v>5024124292167</v>
      </c>
      <c r="H35" s="55">
        <f t="shared" si="1"/>
        <v>0.94646733113171067</v>
      </c>
      <c r="I35" s="54">
        <f>I36+I37+I38</f>
        <v>187270295997.38</v>
      </c>
      <c r="J35" s="54">
        <f>G35-I35</f>
        <v>4836853996169.6201</v>
      </c>
      <c r="K35" s="53">
        <f>I35/G35</f>
        <v>3.727421638221589E-2</v>
      </c>
      <c r="L35" s="52"/>
      <c r="M35" s="52"/>
    </row>
    <row r="36" spans="1:13" s="88" customFormat="1" ht="24.95" customHeight="1" x14ac:dyDescent="0.25">
      <c r="A36" s="129">
        <v>41</v>
      </c>
      <c r="B36" s="113" t="s">
        <v>53</v>
      </c>
      <c r="C36" s="114">
        <v>1408779000</v>
      </c>
      <c r="D36" s="115">
        <f t="shared" si="5"/>
        <v>0</v>
      </c>
      <c r="E36" s="115">
        <f t="shared" si="5"/>
        <v>0</v>
      </c>
      <c r="F36" s="116">
        <f t="shared" si="5"/>
        <v>0</v>
      </c>
      <c r="G36" s="114">
        <f>C36-F36</f>
        <v>1408779000</v>
      </c>
      <c r="H36" s="117">
        <f t="shared" ref="H36:H39" si="6">G36/$G$39</f>
        <v>2.653921803573246E-4</v>
      </c>
      <c r="I36" s="114">
        <v>882524834</v>
      </c>
      <c r="J36" s="118">
        <f>G36-I36</f>
        <v>526254166</v>
      </c>
      <c r="K36" s="130">
        <f t="shared" ref="K36:K38" si="7">I36/G36</f>
        <v>0.62644661369881294</v>
      </c>
      <c r="L36" s="89"/>
      <c r="M36" s="89"/>
    </row>
    <row r="37" spans="1:13" s="88" customFormat="1" ht="24.95" customHeight="1" x14ac:dyDescent="0.25">
      <c r="A37" s="50">
        <v>42</v>
      </c>
      <c r="B37" s="49" t="s">
        <v>54</v>
      </c>
      <c r="C37" s="48">
        <v>969198470862</v>
      </c>
      <c r="D37" s="84">
        <f t="shared" si="5"/>
        <v>0</v>
      </c>
      <c r="E37" s="84">
        <f t="shared" si="5"/>
        <v>0</v>
      </c>
      <c r="F37" s="85">
        <f t="shared" si="5"/>
        <v>0</v>
      </c>
      <c r="G37" s="41">
        <f>C37-F37</f>
        <v>969198470862</v>
      </c>
      <c r="H37" s="46">
        <f t="shared" si="6"/>
        <v>0.18258200568084212</v>
      </c>
      <c r="I37" s="45">
        <v>64166248238</v>
      </c>
      <c r="J37" s="90">
        <f>G37-I37</f>
        <v>905032222624</v>
      </c>
      <c r="K37" s="126">
        <f t="shared" si="7"/>
        <v>6.6205478203995596E-2</v>
      </c>
      <c r="L37" s="86"/>
      <c r="M37" s="89"/>
    </row>
    <row r="38" spans="1:13" s="88" customFormat="1" ht="24.95" customHeight="1" x14ac:dyDescent="0.25">
      <c r="A38" s="43">
        <v>43</v>
      </c>
      <c r="B38" s="42" t="s">
        <v>55</v>
      </c>
      <c r="C38" s="39">
        <v>4053517042305</v>
      </c>
      <c r="D38" s="87">
        <f t="shared" si="5"/>
        <v>0</v>
      </c>
      <c r="E38" s="87">
        <f t="shared" si="5"/>
        <v>0</v>
      </c>
      <c r="F38" s="87">
        <f t="shared" si="5"/>
        <v>0</v>
      </c>
      <c r="G38" s="39">
        <f>C38-F38</f>
        <v>4053517042305</v>
      </c>
      <c r="H38" s="40">
        <f t="shared" si="6"/>
        <v>0.76361993327051114</v>
      </c>
      <c r="I38" s="39">
        <v>122221522925.38</v>
      </c>
      <c r="J38" s="91">
        <f>G38-I38</f>
        <v>3931295519379.6201</v>
      </c>
      <c r="K38" s="126">
        <f t="shared" si="7"/>
        <v>3.0151969672213272E-2</v>
      </c>
      <c r="L38" s="89"/>
      <c r="M38" s="89"/>
    </row>
    <row r="39" spans="1:13" s="18" customFormat="1" ht="31.5" customHeight="1" thickBot="1" x14ac:dyDescent="0.3">
      <c r="A39" s="169" t="s">
        <v>59</v>
      </c>
      <c r="B39" s="170"/>
      <c r="C39" s="141">
        <f>C8+C35</f>
        <v>5308291292167</v>
      </c>
      <c r="D39" s="132">
        <f t="shared" si="5"/>
        <v>0</v>
      </c>
      <c r="E39" s="132">
        <f t="shared" si="5"/>
        <v>0</v>
      </c>
      <c r="F39" s="132">
        <f t="shared" si="5"/>
        <v>0</v>
      </c>
      <c r="G39" s="141">
        <f>C39+F39</f>
        <v>5308291292167</v>
      </c>
      <c r="H39" s="133">
        <f t="shared" si="6"/>
        <v>1</v>
      </c>
      <c r="I39" s="141">
        <f>I8+I35</f>
        <v>253251711502.34</v>
      </c>
      <c r="J39" s="142">
        <f>J8+J35</f>
        <v>5055039580664.6602</v>
      </c>
      <c r="K39" s="135">
        <f>I39/G39</f>
        <v>4.7708706542921316E-2</v>
      </c>
      <c r="L39" s="17"/>
      <c r="M39" s="30"/>
    </row>
    <row r="40" spans="1:13" s="18" customFormat="1" ht="20.100000000000001" customHeight="1" x14ac:dyDescent="0.25">
      <c r="A40" s="19" t="s">
        <v>80</v>
      </c>
      <c r="B40" s="19"/>
      <c r="C40" s="25"/>
      <c r="D40" s="32"/>
      <c r="E40" s="32"/>
      <c r="F40" s="32"/>
      <c r="G40" s="25"/>
      <c r="H40" s="32"/>
      <c r="I40" s="25"/>
      <c r="J40" s="26"/>
      <c r="K40" s="6"/>
      <c r="L40" s="17"/>
      <c r="M40" s="17"/>
    </row>
    <row r="41" spans="1:13" ht="20.100000000000001" customHeight="1" x14ac:dyDescent="0.2">
      <c r="A41" s="19" t="s">
        <v>102</v>
      </c>
      <c r="B41" s="19"/>
      <c r="C41" s="20"/>
      <c r="D41" s="81"/>
      <c r="E41" s="81"/>
      <c r="F41" s="81"/>
      <c r="G41" s="20"/>
      <c r="H41" s="20"/>
      <c r="I41" s="20"/>
      <c r="J41" s="24"/>
      <c r="K41" s="5"/>
      <c r="L41" s="16"/>
      <c r="M41" s="16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6"/>
      <c r="J42" s="16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  <row r="64" spans="1:11" x14ac:dyDescent="0.2">
      <c r="A64" s="23"/>
      <c r="B64" s="12"/>
      <c r="C64" s="12"/>
      <c r="D64" s="18"/>
      <c r="E64" s="18"/>
      <c r="F64" s="18"/>
      <c r="G64" s="12"/>
      <c r="H64" s="22"/>
      <c r="I64" s="12"/>
      <c r="J64" s="12"/>
      <c r="K64" s="22"/>
    </row>
  </sheetData>
  <mergeCells count="14">
    <mergeCell ref="A1:M1"/>
    <mergeCell ref="I6:I7"/>
    <mergeCell ref="J6:J7"/>
    <mergeCell ref="K6:K7"/>
    <mergeCell ref="A39:B39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7"/>
  <sheetViews>
    <sheetView zoomScale="90" zoomScaleNormal="90" workbookViewId="0">
      <selection sqref="A1:M1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6.28515625" style="7" bestFit="1" customWidth="1"/>
    <col min="10" max="10" width="28.5703125" style="7" bestFit="1" customWidth="1"/>
    <col min="11" max="11" width="14.28515625" style="7" customWidth="1"/>
    <col min="12" max="12" width="25.7109375" style="22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5.5" customHeight="1" x14ac:dyDescent="0.25">
      <c r="A1" s="182" t="s">
        <v>103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3"/>
      <c r="O1" s="3"/>
      <c r="P1" s="3"/>
      <c r="Q1" s="3"/>
    </row>
    <row r="2" spans="1:24" ht="24.75" customHeight="1" x14ac:dyDescent="0.25">
      <c r="A2" s="178" t="s">
        <v>58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3"/>
      <c r="M2" s="3"/>
      <c r="N2" s="3"/>
      <c r="O2" s="3"/>
      <c r="P2" s="3"/>
      <c r="Q2" s="3"/>
    </row>
    <row r="3" spans="1:24" ht="27" customHeight="1" x14ac:dyDescent="0.25">
      <c r="A3" s="179" t="s">
        <v>79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5"/>
      <c r="M3" s="5"/>
      <c r="N3" s="5"/>
      <c r="O3" s="5"/>
      <c r="P3" s="5"/>
      <c r="Q3" s="5"/>
    </row>
    <row r="4" spans="1:24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71" t="s">
        <v>1</v>
      </c>
      <c r="J4" s="171"/>
      <c r="K4" s="5"/>
      <c r="L4" s="5"/>
      <c r="M4" s="5"/>
      <c r="N4" s="5"/>
      <c r="O4" s="5"/>
      <c r="P4" s="5"/>
      <c r="Q4" s="5"/>
    </row>
    <row r="5" spans="1:24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60" customHeight="1" x14ac:dyDescent="0.25">
      <c r="A6" s="172" t="s">
        <v>72</v>
      </c>
      <c r="B6" s="174" t="s">
        <v>71</v>
      </c>
      <c r="C6" s="174" t="s">
        <v>70</v>
      </c>
      <c r="D6" s="174" t="s">
        <v>69</v>
      </c>
      <c r="E6" s="174"/>
      <c r="F6" s="174"/>
      <c r="G6" s="174" t="s">
        <v>68</v>
      </c>
      <c r="H6" s="176" t="s">
        <v>67</v>
      </c>
      <c r="I6" s="174" t="s">
        <v>66</v>
      </c>
      <c r="J6" s="174" t="s">
        <v>65</v>
      </c>
      <c r="K6" s="183" t="s">
        <v>64</v>
      </c>
    </row>
    <row r="7" spans="1:24" ht="78" customHeight="1" x14ac:dyDescent="0.25">
      <c r="A7" s="173"/>
      <c r="B7" s="175"/>
      <c r="C7" s="175"/>
      <c r="D7" s="144" t="s">
        <v>63</v>
      </c>
      <c r="E7" s="144" t="s">
        <v>62</v>
      </c>
      <c r="F7" s="144" t="s">
        <v>61</v>
      </c>
      <c r="G7" s="175"/>
      <c r="H7" s="177"/>
      <c r="I7" s="175"/>
      <c r="J7" s="175"/>
      <c r="K7" s="184"/>
    </row>
    <row r="8" spans="1:24" s="66" customFormat="1" ht="44.25" customHeight="1" x14ac:dyDescent="0.25">
      <c r="A8" s="78">
        <v>3</v>
      </c>
      <c r="B8" s="77" t="s">
        <v>2</v>
      </c>
      <c r="C8" s="76">
        <f t="shared" ref="C8:I26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42" si="1">G8/$G$42</f>
        <v>5.3532668868289383E-2</v>
      </c>
      <c r="I8" s="74">
        <f t="shared" si="0"/>
        <v>90906861668.380005</v>
      </c>
      <c r="J8" s="74">
        <f>G8-I8</f>
        <v>193260138331.62</v>
      </c>
      <c r="K8" s="73">
        <f>I8/G8</f>
        <v>0.31990646932395389</v>
      </c>
      <c r="L8" s="52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90906861668.380005</v>
      </c>
      <c r="J9" s="137">
        <f>G9-I9</f>
        <v>193260138331.62</v>
      </c>
      <c r="K9" s="121">
        <f t="shared" ref="K9:K13" si="2">I9/G9</f>
        <v>0.31990646932395389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I11+I24</f>
        <v>90906861668.380005</v>
      </c>
      <c r="J10" s="138">
        <f t="shared" ref="J10:J33" si="3">G10-I10</f>
        <v>193260138331.62</v>
      </c>
      <c r="K10" s="123">
        <f t="shared" si="2"/>
        <v>0.31990646932395389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89380793879.820007</v>
      </c>
      <c r="J11" s="138">
        <f t="shared" si="3"/>
        <v>194786206120.17999</v>
      </c>
      <c r="K11" s="123">
        <f t="shared" si="2"/>
        <v>0.31453614909479288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I13+I16+I21</f>
        <v>89380793879.820007</v>
      </c>
      <c r="J12" s="138">
        <f t="shared" si="3"/>
        <v>194786206120.17999</v>
      </c>
      <c r="K12" s="123">
        <f t="shared" si="2"/>
        <v>0.31453614909479288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78211058278.230011</v>
      </c>
      <c r="J13" s="138">
        <f t="shared" si="3"/>
        <v>205955941721.76999</v>
      </c>
      <c r="K13" s="123">
        <f t="shared" si="2"/>
        <v>0.27522920774836629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12907512392+13699514772+12297063404+14521993904.26+13957945238.26</f>
        <v>67384029710.520004</v>
      </c>
      <c r="J15" s="139">
        <f t="shared" si="3"/>
        <v>-67384029710.520004</v>
      </c>
      <c r="K15" s="126" t="s">
        <v>60</v>
      </c>
    </row>
    <row r="16" spans="1:24" s="51" customFormat="1" ht="24.95" customHeight="1" x14ac:dyDescent="0.25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217119970</v>
      </c>
      <c r="J16" s="138">
        <f t="shared" si="3"/>
        <v>-217119970</v>
      </c>
      <c r="K16" s="125" t="s">
        <v>60</v>
      </c>
    </row>
    <row r="17" spans="1:13" s="51" customFormat="1" ht="31.5" customHeight="1" x14ac:dyDescent="0.25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 t="shared" ref="G17:G24" si="5">C17-F17</f>
        <v>0</v>
      </c>
      <c r="H17" s="62">
        <f t="shared" si="1"/>
        <v>0</v>
      </c>
      <c r="I17" s="98">
        <f>I18</f>
        <v>217119970</v>
      </c>
      <c r="J17" s="138">
        <f t="shared" si="3"/>
        <v>-217119970</v>
      </c>
      <c r="K17" s="125" t="s">
        <v>60</v>
      </c>
    </row>
    <row r="18" spans="1:13" s="51" customFormat="1" ht="37.5" customHeight="1" x14ac:dyDescent="0.25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 t="shared" si="5"/>
        <v>0</v>
      </c>
      <c r="H18" s="62">
        <f t="shared" si="1"/>
        <v>0</v>
      </c>
      <c r="I18" s="98">
        <f>I19</f>
        <v>217119970</v>
      </c>
      <c r="J18" s="138">
        <f>J19</f>
        <v>-217119970</v>
      </c>
      <c r="K18" s="125" t="s">
        <v>60</v>
      </c>
      <c r="M18" s="65"/>
    </row>
    <row r="19" spans="1:13" s="51" customFormat="1" ht="36.75" customHeight="1" x14ac:dyDescent="0.25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 t="shared" si="5"/>
        <v>0</v>
      </c>
      <c r="H19" s="62">
        <f t="shared" si="1"/>
        <v>0</v>
      </c>
      <c r="I19" s="98">
        <f>I20</f>
        <v>217119970</v>
      </c>
      <c r="J19" s="138">
        <f>J20</f>
        <v>-217119970</v>
      </c>
      <c r="K19" s="125" t="s">
        <v>60</v>
      </c>
      <c r="M19" s="65"/>
    </row>
    <row r="20" spans="1:13" s="51" customFormat="1" ht="36.75" customHeight="1" x14ac:dyDescent="0.25">
      <c r="A20" s="124" t="s">
        <v>24</v>
      </c>
      <c r="B20" s="100" t="s">
        <v>25</v>
      </c>
      <c r="C20" s="83">
        <v>0</v>
      </c>
      <c r="D20" s="101">
        <f>D24</f>
        <v>0</v>
      </c>
      <c r="E20" s="101">
        <f>E24</f>
        <v>0</v>
      </c>
      <c r="F20" s="101">
        <f>F24</f>
        <v>0</v>
      </c>
      <c r="G20" s="83">
        <f t="shared" si="5"/>
        <v>0</v>
      </c>
      <c r="H20" s="46">
        <f t="shared" si="1"/>
        <v>0</v>
      </c>
      <c r="I20" s="83">
        <f>52848083+55000879+109271008</f>
        <v>217119970</v>
      </c>
      <c r="J20" s="139">
        <f>G20-I20</f>
        <v>-217119970</v>
      </c>
      <c r="K20" s="125" t="s">
        <v>60</v>
      </c>
      <c r="M20" s="65"/>
    </row>
    <row r="21" spans="1:13" s="51" customFormat="1" ht="24.95" customHeight="1" x14ac:dyDescent="0.25">
      <c r="A21" s="122" t="s">
        <v>85</v>
      </c>
      <c r="B21" s="97" t="s">
        <v>86</v>
      </c>
      <c r="C21" s="83">
        <v>0</v>
      </c>
      <c r="D21" s="101">
        <v>0</v>
      </c>
      <c r="E21" s="101">
        <v>0</v>
      </c>
      <c r="F21" s="101">
        <v>0</v>
      </c>
      <c r="G21" s="83">
        <f t="shared" si="5"/>
        <v>0</v>
      </c>
      <c r="H21" s="62">
        <f t="shared" si="1"/>
        <v>0</v>
      </c>
      <c r="I21" s="98">
        <f>I22+I23</f>
        <v>10952615631.59</v>
      </c>
      <c r="J21" s="139">
        <f>G21-I21</f>
        <v>-10952615631.59</v>
      </c>
      <c r="K21" s="125" t="s">
        <v>60</v>
      </c>
      <c r="M21" s="65"/>
    </row>
    <row r="22" spans="1:13" s="51" customFormat="1" ht="34.5" customHeight="1" x14ac:dyDescent="0.25">
      <c r="A22" s="124" t="s">
        <v>83</v>
      </c>
      <c r="B22" s="100" t="s">
        <v>84</v>
      </c>
      <c r="C22" s="83">
        <v>0</v>
      </c>
      <c r="D22" s="101">
        <v>0</v>
      </c>
      <c r="E22" s="101">
        <v>0</v>
      </c>
      <c r="F22" s="101">
        <v>0</v>
      </c>
      <c r="G22" s="83">
        <f t="shared" si="5"/>
        <v>0</v>
      </c>
      <c r="H22" s="46">
        <f t="shared" si="1"/>
        <v>0</v>
      </c>
      <c r="I22" s="83">
        <v>10939158930</v>
      </c>
      <c r="J22" s="139">
        <f>G22-I22</f>
        <v>-10939158930</v>
      </c>
      <c r="K22" s="125" t="s">
        <v>60</v>
      </c>
      <c r="M22" s="65"/>
    </row>
    <row r="23" spans="1:13" s="51" customFormat="1" ht="24.95" customHeight="1" x14ac:dyDescent="0.25">
      <c r="A23" s="124" t="s">
        <v>81</v>
      </c>
      <c r="B23" s="100" t="s">
        <v>82</v>
      </c>
      <c r="C23" s="83">
        <v>0</v>
      </c>
      <c r="D23" s="101">
        <v>0</v>
      </c>
      <c r="E23" s="101">
        <v>0</v>
      </c>
      <c r="F23" s="101">
        <v>0</v>
      </c>
      <c r="G23" s="83">
        <f t="shared" si="5"/>
        <v>0</v>
      </c>
      <c r="H23" s="46">
        <f t="shared" si="1"/>
        <v>0</v>
      </c>
      <c r="I23" s="83">
        <v>13456701.59</v>
      </c>
      <c r="J23" s="139">
        <f>G23-I23</f>
        <v>-13456701.59</v>
      </c>
      <c r="K23" s="125" t="s">
        <v>60</v>
      </c>
      <c r="M23" s="65"/>
    </row>
    <row r="24" spans="1:13" s="51" customFormat="1" ht="24.95" customHeight="1" x14ac:dyDescent="0.25">
      <c r="A24" s="122" t="s">
        <v>26</v>
      </c>
      <c r="B24" s="97" t="s">
        <v>27</v>
      </c>
      <c r="C24" s="98">
        <v>0</v>
      </c>
      <c r="D24" s="99">
        <f t="shared" si="0"/>
        <v>0</v>
      </c>
      <c r="E24" s="99">
        <f t="shared" si="0"/>
        <v>0</v>
      </c>
      <c r="F24" s="99">
        <f t="shared" si="0"/>
        <v>0</v>
      </c>
      <c r="G24" s="98">
        <f t="shared" si="5"/>
        <v>0</v>
      </c>
      <c r="H24" s="62">
        <f t="shared" si="1"/>
        <v>0</v>
      </c>
      <c r="I24" s="98">
        <f>I25+I32</f>
        <v>1526067788.5599999</v>
      </c>
      <c r="J24" s="138">
        <f t="shared" si="3"/>
        <v>-1526067788.5599999</v>
      </c>
      <c r="K24" s="125" t="s">
        <v>60</v>
      </c>
      <c r="M24" s="52"/>
    </row>
    <row r="25" spans="1:13" s="51" customFormat="1" ht="24.95" customHeight="1" x14ac:dyDescent="0.25">
      <c r="A25" s="122" t="s">
        <v>28</v>
      </c>
      <c r="B25" s="97" t="s">
        <v>29</v>
      </c>
      <c r="C25" s="98">
        <v>0</v>
      </c>
      <c r="D25" s="99">
        <f t="shared" si="0"/>
        <v>0</v>
      </c>
      <c r="E25" s="99">
        <f t="shared" si="0"/>
        <v>0</v>
      </c>
      <c r="F25" s="99">
        <f t="shared" si="0"/>
        <v>0</v>
      </c>
      <c r="G25" s="98">
        <v>0</v>
      </c>
      <c r="H25" s="62">
        <f t="shared" si="1"/>
        <v>0</v>
      </c>
      <c r="I25" s="98">
        <f>I26+I30</f>
        <v>891861052.25</v>
      </c>
      <c r="J25" s="138">
        <f t="shared" si="3"/>
        <v>-891861052.25</v>
      </c>
      <c r="K25" s="125" t="s">
        <v>60</v>
      </c>
      <c r="M25" s="52"/>
    </row>
    <row r="26" spans="1:13" s="51" customFormat="1" ht="24.95" customHeight="1" x14ac:dyDescent="0.25">
      <c r="A26" s="122" t="s">
        <v>30</v>
      </c>
      <c r="B26" s="97" t="s">
        <v>31</v>
      </c>
      <c r="C26" s="98">
        <v>0</v>
      </c>
      <c r="D26" s="99">
        <f t="shared" si="0"/>
        <v>0</v>
      </c>
      <c r="E26" s="99">
        <f t="shared" si="0"/>
        <v>0</v>
      </c>
      <c r="F26" s="99">
        <f t="shared" si="0"/>
        <v>0</v>
      </c>
      <c r="G26" s="98">
        <f>C26-F26</f>
        <v>0</v>
      </c>
      <c r="H26" s="62">
        <f t="shared" si="1"/>
        <v>0</v>
      </c>
      <c r="I26" s="98">
        <f>I27</f>
        <v>50057534.340000004</v>
      </c>
      <c r="J26" s="138">
        <f t="shared" si="3"/>
        <v>-50057534.340000004</v>
      </c>
      <c r="K26" s="125" t="s">
        <v>60</v>
      </c>
    </row>
    <row r="27" spans="1:13" s="51" customFormat="1" ht="24.95" customHeight="1" x14ac:dyDescent="0.25">
      <c r="A27" s="122" t="s">
        <v>32</v>
      </c>
      <c r="B27" s="97" t="s">
        <v>33</v>
      </c>
      <c r="C27" s="98">
        <v>0</v>
      </c>
      <c r="D27" s="99">
        <f t="shared" ref="D27:F42" si="6">D28</f>
        <v>0</v>
      </c>
      <c r="E27" s="99">
        <f t="shared" si="6"/>
        <v>0</v>
      </c>
      <c r="F27" s="99">
        <f t="shared" si="6"/>
        <v>0</v>
      </c>
      <c r="G27" s="98">
        <v>0</v>
      </c>
      <c r="H27" s="62">
        <f t="shared" si="1"/>
        <v>0</v>
      </c>
      <c r="I27" s="98">
        <f>I28+I29</f>
        <v>50057534.340000004</v>
      </c>
      <c r="J27" s="138">
        <f t="shared" si="3"/>
        <v>-50057534.340000004</v>
      </c>
      <c r="K27" s="125" t="s">
        <v>60</v>
      </c>
    </row>
    <row r="28" spans="1:13" s="22" customFormat="1" ht="37.5" customHeight="1" x14ac:dyDescent="0.25">
      <c r="A28" s="124" t="s">
        <v>34</v>
      </c>
      <c r="B28" s="100" t="s">
        <v>35</v>
      </c>
      <c r="C28" s="83">
        <v>0</v>
      </c>
      <c r="D28" s="101">
        <f t="shared" si="6"/>
        <v>0</v>
      </c>
      <c r="E28" s="101">
        <f t="shared" si="6"/>
        <v>0</v>
      </c>
      <c r="F28" s="101">
        <f t="shared" si="6"/>
        <v>0</v>
      </c>
      <c r="G28" s="83">
        <f>C28-F28</f>
        <v>0</v>
      </c>
      <c r="H28" s="46">
        <f t="shared" si="1"/>
        <v>0</v>
      </c>
      <c r="I28" s="83">
        <f>2526908.47+1548704.58+1525617.51+1519539.41+4367995</f>
        <v>11488764.970000001</v>
      </c>
      <c r="J28" s="139">
        <f>G28-I28</f>
        <v>-11488764.970000001</v>
      </c>
      <c r="K28" s="126" t="s">
        <v>60</v>
      </c>
      <c r="M28" s="30"/>
    </row>
    <row r="29" spans="1:13" s="22" customFormat="1" ht="37.5" customHeight="1" x14ac:dyDescent="0.25">
      <c r="A29" s="124" t="s">
        <v>36</v>
      </c>
      <c r="B29" s="100" t="s">
        <v>37</v>
      </c>
      <c r="C29" s="83">
        <v>0</v>
      </c>
      <c r="D29" s="101">
        <f t="shared" si="6"/>
        <v>0</v>
      </c>
      <c r="E29" s="101">
        <f t="shared" si="6"/>
        <v>0</v>
      </c>
      <c r="F29" s="101">
        <f t="shared" si="6"/>
        <v>0</v>
      </c>
      <c r="G29" s="83">
        <f>C29-F29</f>
        <v>0</v>
      </c>
      <c r="H29" s="46">
        <f t="shared" si="1"/>
        <v>0</v>
      </c>
      <c r="I29" s="83">
        <f>6349214.97+9621248.78+5995145.35+6085861.7+10517298.57</f>
        <v>38568769.370000005</v>
      </c>
      <c r="J29" s="139">
        <f>G29-I29</f>
        <v>-38568769.370000005</v>
      </c>
      <c r="K29" s="126" t="s">
        <v>60</v>
      </c>
      <c r="M29" s="30"/>
    </row>
    <row r="30" spans="1:13" s="51" customFormat="1" ht="24.95" customHeight="1" x14ac:dyDescent="0.25">
      <c r="A30" s="122" t="s">
        <v>38</v>
      </c>
      <c r="B30" s="97" t="s">
        <v>39</v>
      </c>
      <c r="C30" s="98">
        <v>0</v>
      </c>
      <c r="D30" s="99">
        <f t="shared" si="6"/>
        <v>0</v>
      </c>
      <c r="E30" s="99">
        <f t="shared" si="6"/>
        <v>0</v>
      </c>
      <c r="F30" s="99">
        <f t="shared" si="6"/>
        <v>0</v>
      </c>
      <c r="G30" s="98">
        <f>C30-F30</f>
        <v>0</v>
      </c>
      <c r="H30" s="62">
        <f t="shared" si="1"/>
        <v>0</v>
      </c>
      <c r="I30" s="98">
        <f>I31</f>
        <v>841803517.90999997</v>
      </c>
      <c r="J30" s="138">
        <f t="shared" si="3"/>
        <v>-841803517.90999997</v>
      </c>
      <c r="K30" s="125" t="s">
        <v>60</v>
      </c>
      <c r="M30" s="52"/>
    </row>
    <row r="31" spans="1:13" s="22" customFormat="1" ht="50.25" customHeight="1" x14ac:dyDescent="0.25">
      <c r="A31" s="124" t="s">
        <v>40</v>
      </c>
      <c r="B31" s="100" t="s">
        <v>41</v>
      </c>
      <c r="C31" s="83">
        <v>0</v>
      </c>
      <c r="D31" s="101">
        <f t="shared" si="6"/>
        <v>0</v>
      </c>
      <c r="E31" s="101">
        <f t="shared" si="6"/>
        <v>0</v>
      </c>
      <c r="F31" s="101">
        <f t="shared" si="6"/>
        <v>0</v>
      </c>
      <c r="G31" s="83">
        <v>0</v>
      </c>
      <c r="H31" s="46">
        <f t="shared" si="1"/>
        <v>0</v>
      </c>
      <c r="I31" s="83">
        <f>529377170.33+312426347.58</f>
        <v>841803517.90999997</v>
      </c>
      <c r="J31" s="139">
        <f>G31-I31</f>
        <v>-841803517.90999997</v>
      </c>
      <c r="K31" s="126" t="s">
        <v>60</v>
      </c>
    </row>
    <row r="32" spans="1:13" s="51" customFormat="1" ht="24.95" customHeight="1" x14ac:dyDescent="0.25">
      <c r="A32" s="122" t="s">
        <v>42</v>
      </c>
      <c r="B32" s="97" t="s">
        <v>43</v>
      </c>
      <c r="C32" s="98">
        <v>0</v>
      </c>
      <c r="D32" s="99">
        <f t="shared" si="6"/>
        <v>0</v>
      </c>
      <c r="E32" s="99">
        <f t="shared" si="6"/>
        <v>0</v>
      </c>
      <c r="F32" s="99">
        <f t="shared" si="6"/>
        <v>0</v>
      </c>
      <c r="G32" s="98">
        <v>0</v>
      </c>
      <c r="H32" s="62">
        <f t="shared" si="1"/>
        <v>0</v>
      </c>
      <c r="I32" s="98">
        <f>I33+I36</f>
        <v>634206736.30999994</v>
      </c>
      <c r="J32" s="138">
        <f t="shared" si="3"/>
        <v>-634206736.30999994</v>
      </c>
      <c r="K32" s="125" t="s">
        <v>60</v>
      </c>
      <c r="M32" s="52"/>
    </row>
    <row r="33" spans="1:13" s="51" customFormat="1" ht="24.95" customHeight="1" x14ac:dyDescent="0.25">
      <c r="A33" s="122" t="s">
        <v>44</v>
      </c>
      <c r="B33" s="97" t="s">
        <v>45</v>
      </c>
      <c r="C33" s="98">
        <v>0</v>
      </c>
      <c r="D33" s="99">
        <f t="shared" si="6"/>
        <v>0</v>
      </c>
      <c r="E33" s="99">
        <f t="shared" si="6"/>
        <v>0</v>
      </c>
      <c r="F33" s="99">
        <f t="shared" si="6"/>
        <v>0</v>
      </c>
      <c r="G33" s="98">
        <v>0</v>
      </c>
      <c r="H33" s="62">
        <f t="shared" si="1"/>
        <v>0</v>
      </c>
      <c r="I33" s="98">
        <f>I34+I35</f>
        <v>7722207</v>
      </c>
      <c r="J33" s="138">
        <f t="shared" si="3"/>
        <v>-7722207</v>
      </c>
      <c r="K33" s="125" t="s">
        <v>60</v>
      </c>
    </row>
    <row r="34" spans="1:13" s="51" customFormat="1" ht="24.95" customHeight="1" x14ac:dyDescent="0.25">
      <c r="A34" s="124" t="s">
        <v>46</v>
      </c>
      <c r="B34" s="100" t="s">
        <v>47</v>
      </c>
      <c r="C34" s="83">
        <v>0</v>
      </c>
      <c r="D34" s="101">
        <f>D36</f>
        <v>0</v>
      </c>
      <c r="E34" s="101">
        <f>E36</f>
        <v>0</v>
      </c>
      <c r="F34" s="101">
        <f>F36</f>
        <v>0</v>
      </c>
      <c r="G34" s="83">
        <v>0</v>
      </c>
      <c r="H34" s="46">
        <f t="shared" si="1"/>
        <v>0</v>
      </c>
      <c r="I34" s="83">
        <f>4461820+5879781-3411885</f>
        <v>6929716</v>
      </c>
      <c r="J34" s="139">
        <f>G34-I34</f>
        <v>-6929716</v>
      </c>
      <c r="K34" s="125" t="s">
        <v>60</v>
      </c>
    </row>
    <row r="35" spans="1:13" s="51" customFormat="1" ht="24.95" customHeight="1" x14ac:dyDescent="0.25">
      <c r="A35" s="124" t="s">
        <v>77</v>
      </c>
      <c r="B35" s="100" t="s">
        <v>78</v>
      </c>
      <c r="C35" s="83">
        <v>0</v>
      </c>
      <c r="D35" s="101">
        <v>0</v>
      </c>
      <c r="E35" s="101">
        <v>0</v>
      </c>
      <c r="F35" s="101">
        <f>F37</f>
        <v>0</v>
      </c>
      <c r="G35" s="83">
        <v>0</v>
      </c>
      <c r="H35" s="46">
        <f t="shared" si="1"/>
        <v>0</v>
      </c>
      <c r="I35" s="83">
        <v>792491</v>
      </c>
      <c r="J35" s="139">
        <f>G35-I35</f>
        <v>-792491</v>
      </c>
      <c r="K35" s="125" t="s">
        <v>60</v>
      </c>
    </row>
    <row r="36" spans="1:13" s="22" customFormat="1" ht="24.95" customHeight="1" x14ac:dyDescent="0.25">
      <c r="A36" s="122" t="s">
        <v>48</v>
      </c>
      <c r="B36" s="97" t="s">
        <v>49</v>
      </c>
      <c r="C36" s="98">
        <v>0</v>
      </c>
      <c r="D36" s="99">
        <f t="shared" si="6"/>
        <v>0</v>
      </c>
      <c r="E36" s="99">
        <f t="shared" si="6"/>
        <v>0</v>
      </c>
      <c r="F36" s="99">
        <f t="shared" si="6"/>
        <v>0</v>
      </c>
      <c r="G36" s="98">
        <f>C36-F36</f>
        <v>0</v>
      </c>
      <c r="H36" s="62">
        <f t="shared" si="1"/>
        <v>0</v>
      </c>
      <c r="I36" s="98">
        <f>I37</f>
        <v>626484529.30999994</v>
      </c>
      <c r="J36" s="138">
        <f>J37</f>
        <v>-626484529.30999994</v>
      </c>
      <c r="K36" s="126" t="s">
        <v>60</v>
      </c>
    </row>
    <row r="37" spans="1:13" s="51" customFormat="1" ht="24.95" customHeight="1" x14ac:dyDescent="0.25">
      <c r="A37" s="127" t="s">
        <v>50</v>
      </c>
      <c r="B37" s="108" t="s">
        <v>51</v>
      </c>
      <c r="C37" s="109">
        <v>0</v>
      </c>
      <c r="D37" s="110">
        <f t="shared" si="6"/>
        <v>0</v>
      </c>
      <c r="E37" s="110">
        <f t="shared" si="6"/>
        <v>0</v>
      </c>
      <c r="F37" s="110">
        <f t="shared" si="6"/>
        <v>0</v>
      </c>
      <c r="G37" s="109">
        <f>C37-F37</f>
        <v>0</v>
      </c>
      <c r="H37" s="40">
        <f t="shared" si="1"/>
        <v>0</v>
      </c>
      <c r="I37" s="109">
        <f>5.31+626484524</f>
        <v>626484529.30999994</v>
      </c>
      <c r="J37" s="140">
        <f>G37-I37</f>
        <v>-626484529.30999994</v>
      </c>
      <c r="K37" s="128" t="s">
        <v>60</v>
      </c>
    </row>
    <row r="38" spans="1:13" s="51" customFormat="1" ht="24.95" customHeight="1" x14ac:dyDescent="0.25">
      <c r="A38" s="57">
        <v>4</v>
      </c>
      <c r="B38" s="56" t="s">
        <v>52</v>
      </c>
      <c r="C38" s="54">
        <f>C39+C40+C41</f>
        <v>5024124292167</v>
      </c>
      <c r="D38" s="54">
        <f>D39+D40+D41</f>
        <v>0</v>
      </c>
      <c r="E38" s="54">
        <v>0</v>
      </c>
      <c r="F38" s="54">
        <f>D38-E38</f>
        <v>0</v>
      </c>
      <c r="G38" s="54">
        <f>C38+D38</f>
        <v>5024124292167</v>
      </c>
      <c r="H38" s="55">
        <f t="shared" si="1"/>
        <v>0.94646733113171067</v>
      </c>
      <c r="I38" s="54">
        <f>I39+I40+I41</f>
        <v>189886746102.67999</v>
      </c>
      <c r="J38" s="54">
        <f>G38-I38</f>
        <v>4834237546064.3203</v>
      </c>
      <c r="K38" s="53">
        <f>I38/G38</f>
        <v>3.7794993726315285E-2</v>
      </c>
      <c r="L38" s="52"/>
      <c r="M38" s="52"/>
    </row>
    <row r="39" spans="1:13" s="88" customFormat="1" ht="24.95" customHeight="1" x14ac:dyDescent="0.25">
      <c r="A39" s="129">
        <v>41</v>
      </c>
      <c r="B39" s="113" t="s">
        <v>53</v>
      </c>
      <c r="C39" s="114">
        <v>1408779000</v>
      </c>
      <c r="D39" s="115">
        <f t="shared" si="6"/>
        <v>0</v>
      </c>
      <c r="E39" s="115">
        <f t="shared" si="6"/>
        <v>0</v>
      </c>
      <c r="F39" s="116">
        <f t="shared" si="6"/>
        <v>0</v>
      </c>
      <c r="G39" s="114">
        <f>C39-F39</f>
        <v>1408779000</v>
      </c>
      <c r="H39" s="117">
        <f t="shared" si="1"/>
        <v>2.653921803573246E-4</v>
      </c>
      <c r="I39" s="114">
        <v>882524834</v>
      </c>
      <c r="J39" s="118">
        <f>G39-I39</f>
        <v>526254166</v>
      </c>
      <c r="K39" s="130">
        <f t="shared" ref="K39:K41" si="7">I39/G39</f>
        <v>0.62644661369881294</v>
      </c>
      <c r="L39" s="89"/>
      <c r="M39" s="89"/>
    </row>
    <row r="40" spans="1:13" s="88" customFormat="1" ht="24.95" customHeight="1" x14ac:dyDescent="0.25">
      <c r="A40" s="50">
        <v>42</v>
      </c>
      <c r="B40" s="49" t="s">
        <v>54</v>
      </c>
      <c r="C40" s="48">
        <v>969198470862</v>
      </c>
      <c r="D40" s="84">
        <f t="shared" si="6"/>
        <v>0</v>
      </c>
      <c r="E40" s="84">
        <f t="shared" si="6"/>
        <v>0</v>
      </c>
      <c r="F40" s="85">
        <f t="shared" si="6"/>
        <v>0</v>
      </c>
      <c r="G40" s="41">
        <f>C40-F40</f>
        <v>969198470862</v>
      </c>
      <c r="H40" s="46">
        <f t="shared" si="1"/>
        <v>0.18258200568084212</v>
      </c>
      <c r="I40" s="45">
        <v>64166248238</v>
      </c>
      <c r="J40" s="90">
        <f>G40-I40</f>
        <v>905032222624</v>
      </c>
      <c r="K40" s="126">
        <f t="shared" si="7"/>
        <v>6.6205478203995596E-2</v>
      </c>
      <c r="L40" s="86"/>
      <c r="M40" s="89"/>
    </row>
    <row r="41" spans="1:13" s="88" customFormat="1" ht="24.95" customHeight="1" x14ac:dyDescent="0.25">
      <c r="A41" s="43">
        <v>43</v>
      </c>
      <c r="B41" s="42" t="s">
        <v>55</v>
      </c>
      <c r="C41" s="39">
        <v>4053517042305</v>
      </c>
      <c r="D41" s="87">
        <f t="shared" si="6"/>
        <v>0</v>
      </c>
      <c r="E41" s="87">
        <f t="shared" si="6"/>
        <v>0</v>
      </c>
      <c r="F41" s="87">
        <f t="shared" si="6"/>
        <v>0</v>
      </c>
      <c r="G41" s="39">
        <f>C41-F41</f>
        <v>4053517042305</v>
      </c>
      <c r="H41" s="40">
        <f t="shared" si="1"/>
        <v>0.76361993327051114</v>
      </c>
      <c r="I41" s="39">
        <v>124837973030.68001</v>
      </c>
      <c r="J41" s="91">
        <f>G41-I41</f>
        <v>3928679069274.3198</v>
      </c>
      <c r="K41" s="126">
        <f t="shared" si="7"/>
        <v>3.0797446199878783E-2</v>
      </c>
      <c r="L41" s="89"/>
      <c r="M41" s="89"/>
    </row>
    <row r="42" spans="1:13" s="18" customFormat="1" ht="24.95" customHeight="1" thickBot="1" x14ac:dyDescent="0.3">
      <c r="A42" s="169" t="s">
        <v>59</v>
      </c>
      <c r="B42" s="170"/>
      <c r="C42" s="141">
        <f>C8+C38</f>
        <v>5308291292167</v>
      </c>
      <c r="D42" s="146">
        <f t="shared" si="6"/>
        <v>0</v>
      </c>
      <c r="E42" s="146">
        <f t="shared" si="6"/>
        <v>0</v>
      </c>
      <c r="F42" s="146">
        <f t="shared" si="6"/>
        <v>0</v>
      </c>
      <c r="G42" s="146">
        <f>C42+F42</f>
        <v>5308291292167</v>
      </c>
      <c r="H42" s="133">
        <f t="shared" si="1"/>
        <v>1</v>
      </c>
      <c r="I42" s="146">
        <f>I8+I38</f>
        <v>280793607771.06</v>
      </c>
      <c r="J42" s="146">
        <f>J8+J38</f>
        <v>5027497684395.9404</v>
      </c>
      <c r="K42" s="33">
        <f>I42/G42</f>
        <v>5.2897173933428174E-2</v>
      </c>
      <c r="L42" s="17"/>
      <c r="M42" s="30"/>
    </row>
    <row r="43" spans="1:13" s="18" customFormat="1" ht="20.100000000000001" customHeight="1" x14ac:dyDescent="0.25">
      <c r="A43" s="19" t="s">
        <v>80</v>
      </c>
      <c r="B43" s="19"/>
      <c r="C43" s="25"/>
      <c r="D43" s="32"/>
      <c r="E43" s="32"/>
      <c r="F43" s="32"/>
      <c r="G43" s="25"/>
      <c r="H43" s="32"/>
      <c r="I43" s="25"/>
      <c r="J43" s="26"/>
      <c r="K43" s="6"/>
      <c r="L43" s="17"/>
      <c r="M43" s="17"/>
    </row>
    <row r="44" spans="1:13" ht="20.100000000000001" customHeight="1" x14ac:dyDescent="0.25">
      <c r="A44" s="19" t="s">
        <v>102</v>
      </c>
      <c r="B44" s="19"/>
      <c r="C44" s="20"/>
      <c r="D44" s="81"/>
      <c r="E44" s="81"/>
      <c r="F44" s="81"/>
      <c r="G44" s="20"/>
      <c r="H44" s="20"/>
      <c r="I44" s="20"/>
      <c r="J44" s="24"/>
      <c r="K44" s="5"/>
      <c r="L44" s="30"/>
      <c r="M44" s="30"/>
    </row>
    <row r="45" spans="1:13" x14ac:dyDescent="0.25">
      <c r="A45" s="29"/>
      <c r="B45" s="22"/>
      <c r="C45" s="22"/>
      <c r="D45" s="18"/>
      <c r="E45" s="18"/>
      <c r="F45" s="18"/>
      <c r="G45" s="22"/>
      <c r="H45" s="22"/>
      <c r="I45" s="30"/>
      <c r="J45" s="30"/>
      <c r="K45" s="22"/>
    </row>
    <row r="46" spans="1:13" x14ac:dyDescent="0.25">
      <c r="A46" s="29"/>
      <c r="B46" s="22"/>
      <c r="C46" s="22"/>
      <c r="D46" s="18"/>
      <c r="E46" s="18"/>
      <c r="F46" s="18"/>
      <c r="G46" s="22"/>
      <c r="H46" s="22"/>
      <c r="I46" s="22"/>
      <c r="J46" s="22"/>
      <c r="K46" s="22"/>
    </row>
    <row r="47" spans="1:13" x14ac:dyDescent="0.25">
      <c r="A47" s="29"/>
      <c r="B47" s="22"/>
      <c r="C47" s="22"/>
      <c r="D47" s="18"/>
      <c r="E47" s="18"/>
      <c r="F47" s="18"/>
      <c r="G47" s="22"/>
      <c r="H47" s="22"/>
      <c r="I47" s="22"/>
      <c r="J47" s="22"/>
      <c r="K47" s="22"/>
    </row>
    <row r="48" spans="1:13" x14ac:dyDescent="0.25">
      <c r="A48" s="29"/>
      <c r="B48" s="22"/>
      <c r="C48" s="22"/>
      <c r="D48" s="18"/>
      <c r="E48" s="18"/>
      <c r="F48" s="18"/>
      <c r="G48" s="22"/>
      <c r="H48" s="22"/>
      <c r="I48" s="22"/>
      <c r="J48" s="22"/>
      <c r="K48" s="22"/>
    </row>
    <row r="49" spans="1:11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22"/>
      <c r="K49" s="22"/>
    </row>
    <row r="50" spans="1:11" x14ac:dyDescent="0.25">
      <c r="A50" s="29"/>
      <c r="B50" s="22"/>
      <c r="C50" s="22"/>
      <c r="D50" s="18"/>
      <c r="E50" s="18"/>
      <c r="F50" s="18"/>
      <c r="G50" s="22"/>
      <c r="H50" s="22"/>
      <c r="I50" s="22"/>
      <c r="J50" s="22"/>
      <c r="K50" s="22"/>
    </row>
    <row r="51" spans="1:11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22"/>
      <c r="K51" s="22"/>
    </row>
    <row r="52" spans="1:11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22"/>
      <c r="K52" s="22"/>
    </row>
    <row r="53" spans="1:11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22"/>
      <c r="K53" s="22"/>
    </row>
    <row r="54" spans="1:11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22"/>
      <c r="K54" s="22"/>
    </row>
    <row r="55" spans="1:11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22"/>
      <c r="K55" s="22"/>
    </row>
    <row r="56" spans="1:11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22"/>
      <c r="K56" s="22"/>
    </row>
    <row r="57" spans="1:11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22"/>
      <c r="K57" s="22"/>
    </row>
    <row r="58" spans="1:11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22"/>
      <c r="K58" s="22"/>
    </row>
    <row r="59" spans="1:11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22"/>
      <c r="K59" s="22"/>
    </row>
    <row r="60" spans="1:11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22"/>
      <c r="K60" s="22"/>
    </row>
    <row r="61" spans="1:11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22"/>
      <c r="K61" s="22"/>
    </row>
    <row r="62" spans="1:11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22"/>
      <c r="K62" s="22"/>
    </row>
    <row r="63" spans="1:11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22"/>
      <c r="K63" s="22"/>
    </row>
    <row r="64" spans="1:11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22"/>
      <c r="K64" s="22"/>
    </row>
    <row r="65" spans="1:11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22"/>
      <c r="K65" s="22"/>
    </row>
    <row r="66" spans="1:11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22"/>
      <c r="K66" s="22"/>
    </row>
    <row r="67" spans="1:11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22"/>
      <c r="K67" s="22"/>
    </row>
  </sheetData>
  <mergeCells count="14">
    <mergeCell ref="A1:M1"/>
    <mergeCell ref="I6:I7"/>
    <mergeCell ref="J6:J7"/>
    <mergeCell ref="K6:K7"/>
    <mergeCell ref="A42:B42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03D0-B4AA-4EF4-8FAC-3677C9B789C3}">
  <dimension ref="A1:X70"/>
  <sheetViews>
    <sheetView topLeftCell="A43" zoomScale="90" zoomScaleNormal="90" workbookViewId="0">
      <selection sqref="A1:M1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6.28515625" style="7" bestFit="1" customWidth="1"/>
    <col min="10" max="10" width="28.5703125" style="7" bestFit="1" customWidth="1"/>
    <col min="11" max="11" width="14.28515625" style="7" customWidth="1"/>
    <col min="12" max="12" width="25.7109375" style="22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5.5" customHeight="1" x14ac:dyDescent="0.25">
      <c r="A1" s="182" t="s">
        <v>103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3"/>
      <c r="O1" s="3"/>
      <c r="P1" s="3"/>
      <c r="Q1" s="3"/>
    </row>
    <row r="2" spans="1:24" ht="24.75" customHeight="1" x14ac:dyDescent="0.25">
      <c r="A2" s="178" t="s">
        <v>58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3"/>
      <c r="M2" s="3"/>
      <c r="N2" s="3"/>
      <c r="O2" s="3"/>
      <c r="P2" s="3"/>
      <c r="Q2" s="3"/>
    </row>
    <row r="3" spans="1:24" ht="27" customHeight="1" x14ac:dyDescent="0.25">
      <c r="A3" s="179" t="s">
        <v>87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5"/>
      <c r="M3" s="5"/>
      <c r="N3" s="5"/>
      <c r="O3" s="5"/>
      <c r="P3" s="5"/>
      <c r="Q3" s="5"/>
    </row>
    <row r="4" spans="1:24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71" t="s">
        <v>1</v>
      </c>
      <c r="J4" s="171"/>
      <c r="K4" s="5"/>
      <c r="L4" s="5"/>
      <c r="M4" s="5"/>
      <c r="N4" s="5"/>
      <c r="O4" s="5"/>
      <c r="P4" s="5"/>
      <c r="Q4" s="5"/>
    </row>
    <row r="5" spans="1:24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60" customHeight="1" x14ac:dyDescent="0.25">
      <c r="A6" s="172" t="s">
        <v>72</v>
      </c>
      <c r="B6" s="174" t="s">
        <v>71</v>
      </c>
      <c r="C6" s="174" t="s">
        <v>70</v>
      </c>
      <c r="D6" s="174" t="s">
        <v>69</v>
      </c>
      <c r="E6" s="174"/>
      <c r="F6" s="174"/>
      <c r="G6" s="174" t="s">
        <v>68</v>
      </c>
      <c r="H6" s="176" t="s">
        <v>67</v>
      </c>
      <c r="I6" s="174" t="s">
        <v>66</v>
      </c>
      <c r="J6" s="174" t="s">
        <v>65</v>
      </c>
      <c r="K6" s="183" t="s">
        <v>64</v>
      </c>
    </row>
    <row r="7" spans="1:24" ht="78" customHeight="1" x14ac:dyDescent="0.25">
      <c r="A7" s="173"/>
      <c r="B7" s="175"/>
      <c r="C7" s="175"/>
      <c r="D7" s="145" t="s">
        <v>63</v>
      </c>
      <c r="E7" s="145" t="s">
        <v>62</v>
      </c>
      <c r="F7" s="145" t="s">
        <v>61</v>
      </c>
      <c r="G7" s="175"/>
      <c r="H7" s="177"/>
      <c r="I7" s="175"/>
      <c r="J7" s="175"/>
      <c r="K7" s="184"/>
    </row>
    <row r="8" spans="1:24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74">
        <f t="shared" si="0"/>
        <v>104468349089.61</v>
      </c>
      <c r="J8" s="74">
        <f>G8-I8</f>
        <v>179698650910.39001</v>
      </c>
      <c r="K8" s="73">
        <f>I8/G8</f>
        <v>0.36763012274335161</v>
      </c>
      <c r="L8" s="52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104468349089.61</v>
      </c>
      <c r="J9" s="137">
        <f>G9-I9</f>
        <v>179698650910.39001</v>
      </c>
      <c r="K9" s="121">
        <f t="shared" ref="K9:K13" si="2">I9/G9</f>
        <v>0.36763012274335161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I11+I27</f>
        <v>104468349089.61</v>
      </c>
      <c r="J10" s="138">
        <f t="shared" ref="J10:J36" si="3">G10-I10</f>
        <v>179698650910.39001</v>
      </c>
      <c r="K10" s="123">
        <f t="shared" si="2"/>
        <v>0.36763012274335161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102932825658.60001</v>
      </c>
      <c r="J11" s="138">
        <f t="shared" si="3"/>
        <v>181234174341.39999</v>
      </c>
      <c r="K11" s="123">
        <f t="shared" si="2"/>
        <v>0.36222652756512896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G13+G19</f>
        <v>284167000000</v>
      </c>
      <c r="H12" s="62">
        <f t="shared" si="1"/>
        <v>5.3532668868289383E-2</v>
      </c>
      <c r="I12" s="98">
        <f>I13+I19+I24+I16</f>
        <v>102932825658.60001</v>
      </c>
      <c r="J12" s="138">
        <f t="shared" si="3"/>
        <v>181234174341.39999</v>
      </c>
      <c r="K12" s="123">
        <f t="shared" si="2"/>
        <v>0.36222652756512896</v>
      </c>
      <c r="L12" s="147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91612081386</v>
      </c>
      <c r="J13" s="138">
        <f t="shared" si="3"/>
        <v>192554918614</v>
      </c>
      <c r="K13" s="123">
        <f t="shared" si="2"/>
        <v>0.32238817802911668</v>
      </c>
      <c r="L13" s="148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83">
        <f>12907512392+13699514772+12297063404+14521993904.26+13957945238.26+13401023107.77</f>
        <v>80785052818.290009</v>
      </c>
      <c r="J15" s="139">
        <f t="shared" si="3"/>
        <v>-80785052818.290009</v>
      </c>
      <c r="K15" s="126" t="s">
        <v>60</v>
      </c>
    </row>
    <row r="16" spans="1:24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I16" si="5">D17</f>
        <v>0</v>
      </c>
      <c r="E16" s="98">
        <f t="shared" si="5"/>
        <v>0</v>
      </c>
      <c r="F16" s="98">
        <f t="shared" si="5"/>
        <v>0</v>
      </c>
      <c r="G16" s="98">
        <f t="shared" si="5"/>
        <v>0</v>
      </c>
      <c r="H16" s="98">
        <f t="shared" si="5"/>
        <v>0</v>
      </c>
      <c r="I16" s="98">
        <f t="shared" si="5"/>
        <v>26186917</v>
      </c>
      <c r="J16" s="98">
        <f t="shared" ref="J16" si="6">J17</f>
        <v>-26186917</v>
      </c>
      <c r="K16" s="149" t="str">
        <f t="shared" ref="K16" si="7">K17</f>
        <v>N.A.</v>
      </c>
    </row>
    <row r="17" spans="1:13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ref="D17:J17" si="8">D18</f>
        <v>0</v>
      </c>
      <c r="E17" s="101">
        <f t="shared" si="8"/>
        <v>0</v>
      </c>
      <c r="F17" s="101">
        <f t="shared" si="8"/>
        <v>0</v>
      </c>
      <c r="G17" s="83">
        <f t="shared" si="8"/>
        <v>0</v>
      </c>
      <c r="H17" s="46">
        <f t="shared" si="8"/>
        <v>0</v>
      </c>
      <c r="I17" s="83">
        <f t="shared" si="8"/>
        <v>26186917</v>
      </c>
      <c r="J17" s="139">
        <f t="shared" si="8"/>
        <v>-26186917</v>
      </c>
      <c r="K17" s="126" t="s">
        <v>60</v>
      </c>
    </row>
    <row r="18" spans="1:13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9">G18/$G$45</f>
        <v>0</v>
      </c>
      <c r="I18" s="83">
        <v>26186917</v>
      </c>
      <c r="J18" s="139">
        <f t="shared" si="3"/>
        <v>-26186917</v>
      </c>
      <c r="K18" s="126" t="s">
        <v>60</v>
      </c>
    </row>
    <row r="19" spans="1:13" s="51" customFormat="1" ht="24.95" customHeight="1" x14ac:dyDescent="0.25">
      <c r="A19" s="122" t="s">
        <v>16</v>
      </c>
      <c r="B19" s="97" t="s">
        <v>17</v>
      </c>
      <c r="C19" s="98"/>
      <c r="D19" s="99">
        <f t="shared" si="0"/>
        <v>0</v>
      </c>
      <c r="E19" s="99">
        <f t="shared" si="0"/>
        <v>0</v>
      </c>
      <c r="F19" s="99">
        <f t="shared" si="0"/>
        <v>0</v>
      </c>
      <c r="G19" s="98"/>
      <c r="H19" s="62">
        <f t="shared" si="9"/>
        <v>0</v>
      </c>
      <c r="I19" s="98">
        <f>I20</f>
        <v>217119970</v>
      </c>
      <c r="J19" s="138">
        <f t="shared" si="3"/>
        <v>-217119970</v>
      </c>
      <c r="K19" s="125" t="s">
        <v>60</v>
      </c>
    </row>
    <row r="20" spans="1:13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10">C20-F20</f>
        <v>0</v>
      </c>
      <c r="H20" s="62">
        <f t="shared" si="9"/>
        <v>0</v>
      </c>
      <c r="I20" s="98">
        <f>I21</f>
        <v>217119970</v>
      </c>
      <c r="J20" s="138">
        <f t="shared" si="3"/>
        <v>-217119970</v>
      </c>
      <c r="K20" s="125" t="s">
        <v>60</v>
      </c>
    </row>
    <row r="21" spans="1:13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10"/>
        <v>0</v>
      </c>
      <c r="H21" s="62">
        <f t="shared" si="9"/>
        <v>0</v>
      </c>
      <c r="I21" s="98">
        <f>I22</f>
        <v>217119970</v>
      </c>
      <c r="J21" s="138">
        <f>J22</f>
        <v>-217119970</v>
      </c>
      <c r="K21" s="125" t="s">
        <v>60</v>
      </c>
      <c r="M21" s="65"/>
    </row>
    <row r="22" spans="1:13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10"/>
        <v>0</v>
      </c>
      <c r="H22" s="62">
        <f t="shared" si="9"/>
        <v>0</v>
      </c>
      <c r="I22" s="98">
        <f>I23</f>
        <v>217119970</v>
      </c>
      <c r="J22" s="138">
        <f>J23</f>
        <v>-217119970</v>
      </c>
      <c r="K22" s="125" t="s">
        <v>60</v>
      </c>
      <c r="M22" s="65"/>
    </row>
    <row r="23" spans="1:13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10"/>
        <v>0</v>
      </c>
      <c r="H23" s="46">
        <f t="shared" si="9"/>
        <v>0</v>
      </c>
      <c r="I23" s="83">
        <f>52848083+55000879+109271008</f>
        <v>217119970</v>
      </c>
      <c r="J23" s="139">
        <f>G23-I23</f>
        <v>-217119970</v>
      </c>
      <c r="K23" s="125" t="s">
        <v>60</v>
      </c>
      <c r="M23" s="65"/>
    </row>
    <row r="24" spans="1:13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10"/>
        <v>0</v>
      </c>
      <c r="H24" s="62">
        <f t="shared" si="9"/>
        <v>0</v>
      </c>
      <c r="I24" s="98">
        <f>I25+I26</f>
        <v>11077437385.6</v>
      </c>
      <c r="J24" s="139">
        <f>G24-I24</f>
        <v>-11077437385.6</v>
      </c>
      <c r="K24" s="125" t="s">
        <v>60</v>
      </c>
      <c r="M24" s="65"/>
    </row>
    <row r="25" spans="1:13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10"/>
        <v>0</v>
      </c>
      <c r="H25" s="46">
        <f t="shared" si="9"/>
        <v>0</v>
      </c>
      <c r="I25" s="83">
        <f>10939158930+120722414</f>
        <v>11059881344</v>
      </c>
      <c r="J25" s="139">
        <f>G25-I25</f>
        <v>-11059881344</v>
      </c>
      <c r="K25" s="125" t="s">
        <v>60</v>
      </c>
      <c r="M25" s="65"/>
    </row>
    <row r="26" spans="1:13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10"/>
        <v>0</v>
      </c>
      <c r="H26" s="46">
        <f t="shared" si="9"/>
        <v>0</v>
      </c>
      <c r="I26" s="83">
        <f>13456701.59+4099340.01</f>
        <v>17556041.600000001</v>
      </c>
      <c r="J26" s="139">
        <f>G26-I26</f>
        <v>-17556041.600000001</v>
      </c>
      <c r="K26" s="125" t="s">
        <v>60</v>
      </c>
      <c r="M26" s="65"/>
    </row>
    <row r="27" spans="1:13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10"/>
        <v>0</v>
      </c>
      <c r="H27" s="62">
        <f t="shared" si="9"/>
        <v>0</v>
      </c>
      <c r="I27" s="98">
        <f>I28+I35</f>
        <v>1535523431.0099998</v>
      </c>
      <c r="J27" s="138">
        <f t="shared" si="3"/>
        <v>-1535523431.0099998</v>
      </c>
      <c r="K27" s="125" t="s">
        <v>60</v>
      </c>
      <c r="M27" s="52"/>
    </row>
    <row r="28" spans="1:13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9"/>
        <v>0</v>
      </c>
      <c r="I28" s="98">
        <f>I29+I33</f>
        <v>901316694.69999993</v>
      </c>
      <c r="J28" s="138">
        <f t="shared" si="3"/>
        <v>-901316694.69999993</v>
      </c>
      <c r="K28" s="125" t="s">
        <v>60</v>
      </c>
      <c r="M28" s="52"/>
    </row>
    <row r="29" spans="1:13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9"/>
        <v>0</v>
      </c>
      <c r="I29" s="98">
        <f>I30</f>
        <v>59513176.790000007</v>
      </c>
      <c r="J29" s="138">
        <f t="shared" si="3"/>
        <v>-59513176.790000007</v>
      </c>
      <c r="K29" s="125" t="s">
        <v>60</v>
      </c>
    </row>
    <row r="30" spans="1:13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5" si="11">D31</f>
        <v>0</v>
      </c>
      <c r="E30" s="99">
        <f t="shared" si="11"/>
        <v>0</v>
      </c>
      <c r="F30" s="99">
        <f t="shared" si="11"/>
        <v>0</v>
      </c>
      <c r="G30" s="98">
        <v>0</v>
      </c>
      <c r="H30" s="62">
        <f t="shared" si="9"/>
        <v>0</v>
      </c>
      <c r="I30" s="98">
        <f>I31+I32</f>
        <v>59513176.790000007</v>
      </c>
      <c r="J30" s="138">
        <f t="shared" si="3"/>
        <v>-59513176.790000007</v>
      </c>
      <c r="K30" s="125" t="s">
        <v>60</v>
      </c>
    </row>
    <row r="31" spans="1:13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11"/>
        <v>0</v>
      </c>
      <c r="E31" s="101">
        <f t="shared" si="11"/>
        <v>0</v>
      </c>
      <c r="F31" s="101">
        <f t="shared" si="11"/>
        <v>0</v>
      </c>
      <c r="G31" s="83">
        <f>C31-F31</f>
        <v>0</v>
      </c>
      <c r="H31" s="46">
        <f t="shared" si="9"/>
        <v>0</v>
      </c>
      <c r="I31" s="83">
        <f>2526908.47+1548704.58+1525617.51+1519539.41+4367995+4943337.6</f>
        <v>16432102.57</v>
      </c>
      <c r="J31" s="139">
        <f>G31-I31</f>
        <v>-16432102.57</v>
      </c>
      <c r="K31" s="126" t="s">
        <v>60</v>
      </c>
      <c r="M31" s="30"/>
    </row>
    <row r="32" spans="1:13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11"/>
        <v>0</v>
      </c>
      <c r="E32" s="101">
        <f t="shared" si="11"/>
        <v>0</v>
      </c>
      <c r="F32" s="101">
        <f t="shared" si="11"/>
        <v>0</v>
      </c>
      <c r="G32" s="83">
        <f>C32-F32</f>
        <v>0</v>
      </c>
      <c r="H32" s="46">
        <f t="shared" si="9"/>
        <v>0</v>
      </c>
      <c r="I32" s="83">
        <f>6349214.97+9621248.78+5995145.35+6085861.7+10517298.57+4512304.85</f>
        <v>43081074.220000006</v>
      </c>
      <c r="J32" s="139">
        <f>G32-I32</f>
        <v>-43081074.220000006</v>
      </c>
      <c r="K32" s="126" t="s">
        <v>60</v>
      </c>
      <c r="M32" s="30"/>
    </row>
    <row r="33" spans="1:13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11"/>
        <v>0</v>
      </c>
      <c r="E33" s="99">
        <f t="shared" si="11"/>
        <v>0</v>
      </c>
      <c r="F33" s="99">
        <f t="shared" si="11"/>
        <v>0</v>
      </c>
      <c r="G33" s="98">
        <f>C33-F33</f>
        <v>0</v>
      </c>
      <c r="H33" s="62">
        <f t="shared" si="9"/>
        <v>0</v>
      </c>
      <c r="I33" s="98">
        <f>I34</f>
        <v>841803517.90999997</v>
      </c>
      <c r="J33" s="138">
        <f t="shared" si="3"/>
        <v>-841803517.90999997</v>
      </c>
      <c r="K33" s="125" t="s">
        <v>60</v>
      </c>
      <c r="M33" s="52"/>
    </row>
    <row r="34" spans="1:13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11"/>
        <v>0</v>
      </c>
      <c r="E34" s="101">
        <f t="shared" si="11"/>
        <v>0</v>
      </c>
      <c r="F34" s="101">
        <f t="shared" si="11"/>
        <v>0</v>
      </c>
      <c r="G34" s="83">
        <v>0</v>
      </c>
      <c r="H34" s="46">
        <f t="shared" si="9"/>
        <v>0</v>
      </c>
      <c r="I34" s="83">
        <f>529377170.33+312426347.58</f>
        <v>841803517.90999997</v>
      </c>
      <c r="J34" s="139">
        <f>G34-I34</f>
        <v>-841803517.90999997</v>
      </c>
      <c r="K34" s="126" t="s">
        <v>60</v>
      </c>
    </row>
    <row r="35" spans="1:13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11"/>
        <v>0</v>
      </c>
      <c r="E35" s="99">
        <f t="shared" si="11"/>
        <v>0</v>
      </c>
      <c r="F35" s="99">
        <f t="shared" si="11"/>
        <v>0</v>
      </c>
      <c r="G35" s="98">
        <v>0</v>
      </c>
      <c r="H35" s="62">
        <f t="shared" si="9"/>
        <v>0</v>
      </c>
      <c r="I35" s="98">
        <f>I36+I39</f>
        <v>634206736.30999994</v>
      </c>
      <c r="J35" s="138">
        <f t="shared" si="3"/>
        <v>-634206736.30999994</v>
      </c>
      <c r="K35" s="125" t="s">
        <v>60</v>
      </c>
      <c r="M35" s="52"/>
    </row>
    <row r="36" spans="1:13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11"/>
        <v>0</v>
      </c>
      <c r="E36" s="99">
        <f t="shared" si="11"/>
        <v>0</v>
      </c>
      <c r="F36" s="99">
        <f t="shared" si="11"/>
        <v>0</v>
      </c>
      <c r="G36" s="98">
        <v>0</v>
      </c>
      <c r="H36" s="62">
        <f t="shared" si="9"/>
        <v>0</v>
      </c>
      <c r="I36" s="98">
        <f>I37+I38</f>
        <v>7722207</v>
      </c>
      <c r="J36" s="138">
        <f t="shared" si="3"/>
        <v>-7722207</v>
      </c>
      <c r="K36" s="125" t="s">
        <v>60</v>
      </c>
    </row>
    <row r="37" spans="1:13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9"/>
        <v>0</v>
      </c>
      <c r="I37" s="83">
        <f>4461820+5879781-3411885</f>
        <v>6929716</v>
      </c>
      <c r="J37" s="139">
        <f>G37-I37</f>
        <v>-6929716</v>
      </c>
      <c r="K37" s="125" t="s">
        <v>60</v>
      </c>
    </row>
    <row r="38" spans="1:13" s="51" customFormat="1" ht="24.95" customHeight="1" x14ac:dyDescent="0.25">
      <c r="A38" s="124" t="s">
        <v>77</v>
      </c>
      <c r="B38" s="100" t="s">
        <v>78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9"/>
        <v>0</v>
      </c>
      <c r="I38" s="83">
        <v>792491</v>
      </c>
      <c r="J38" s="139">
        <f>G38-I38</f>
        <v>-792491</v>
      </c>
      <c r="K38" s="125" t="s">
        <v>60</v>
      </c>
    </row>
    <row r="39" spans="1:13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11"/>
        <v>0</v>
      </c>
      <c r="E39" s="99">
        <f t="shared" si="11"/>
        <v>0</v>
      </c>
      <c r="F39" s="99">
        <f t="shared" si="11"/>
        <v>0</v>
      </c>
      <c r="G39" s="98">
        <f>C39-F39</f>
        <v>0</v>
      </c>
      <c r="H39" s="62">
        <f t="shared" si="9"/>
        <v>0</v>
      </c>
      <c r="I39" s="98">
        <f>I40</f>
        <v>626484529.30999994</v>
      </c>
      <c r="J39" s="138">
        <f>J40</f>
        <v>-626484529.30999994</v>
      </c>
      <c r="K39" s="126" t="s">
        <v>60</v>
      </c>
    </row>
    <row r="40" spans="1:13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11"/>
        <v>0</v>
      </c>
      <c r="E40" s="110">
        <f t="shared" si="11"/>
        <v>0</v>
      </c>
      <c r="F40" s="110">
        <f t="shared" si="11"/>
        <v>0</v>
      </c>
      <c r="G40" s="109">
        <f>C40-F40</f>
        <v>0</v>
      </c>
      <c r="H40" s="40">
        <f t="shared" si="9"/>
        <v>0</v>
      </c>
      <c r="I40" s="109">
        <f>5.31+626484524</f>
        <v>626484529.30999994</v>
      </c>
      <c r="J40" s="140">
        <f>G40-I40</f>
        <v>-626484529.30999994</v>
      </c>
      <c r="K40" s="128" t="s">
        <v>60</v>
      </c>
    </row>
    <row r="41" spans="1:13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9"/>
        <v>0.94646733113171067</v>
      </c>
      <c r="I41" s="54">
        <f>I42+I43+I44</f>
        <v>476963171479</v>
      </c>
      <c r="J41" s="54">
        <f>G41-I41</f>
        <v>4547161120688</v>
      </c>
      <c r="K41" s="53">
        <f>I41/G41</f>
        <v>9.4934588346594573E-2</v>
      </c>
      <c r="L41" s="52"/>
      <c r="M41" s="52"/>
    </row>
    <row r="42" spans="1:13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11"/>
        <v>0</v>
      </c>
      <c r="E42" s="115">
        <f t="shared" si="11"/>
        <v>0</v>
      </c>
      <c r="F42" s="116">
        <f t="shared" si="11"/>
        <v>0</v>
      </c>
      <c r="G42" s="114">
        <f>C42-F42</f>
        <v>1408779000</v>
      </c>
      <c r="H42" s="117">
        <f t="shared" si="9"/>
        <v>2.653921803573246E-4</v>
      </c>
      <c r="I42" s="114">
        <v>882524834</v>
      </c>
      <c r="J42" s="118">
        <f>G42-I42</f>
        <v>526254166</v>
      </c>
      <c r="K42" s="130">
        <f t="shared" ref="K42:K44" si="12">I42/G42</f>
        <v>0.62644661369881294</v>
      </c>
      <c r="L42" s="89"/>
      <c r="M42" s="89"/>
    </row>
    <row r="43" spans="1:13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11"/>
        <v>0</v>
      </c>
      <c r="E43" s="84">
        <f t="shared" si="11"/>
        <v>0</v>
      </c>
      <c r="F43" s="85">
        <f t="shared" si="11"/>
        <v>0</v>
      </c>
      <c r="G43" s="41">
        <f>C43-F43</f>
        <v>969198470862</v>
      </c>
      <c r="H43" s="46">
        <f t="shared" si="9"/>
        <v>0.18258200568084212</v>
      </c>
      <c r="I43" s="45">
        <v>349333811590</v>
      </c>
      <c r="J43" s="90">
        <f>G43-I43</f>
        <v>619864659272</v>
      </c>
      <c r="K43" s="126">
        <f t="shared" si="12"/>
        <v>0.36043578492164186</v>
      </c>
      <c r="L43" s="86"/>
      <c r="M43" s="89"/>
    </row>
    <row r="44" spans="1:13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11"/>
        <v>0</v>
      </c>
      <c r="E44" s="87">
        <f t="shared" si="11"/>
        <v>0</v>
      </c>
      <c r="F44" s="87">
        <f t="shared" si="11"/>
        <v>0</v>
      </c>
      <c r="G44" s="39">
        <f>C44-F44</f>
        <v>4053517042305</v>
      </c>
      <c r="H44" s="40">
        <f t="shared" si="9"/>
        <v>0.76361993327051114</v>
      </c>
      <c r="I44" s="39">
        <v>126746835055</v>
      </c>
      <c r="J44" s="91">
        <f>G44-I44</f>
        <v>3926770207250</v>
      </c>
      <c r="K44" s="126">
        <f t="shared" si="12"/>
        <v>3.1268361211311553E-2</v>
      </c>
      <c r="L44" s="89"/>
      <c r="M44" s="89"/>
    </row>
    <row r="45" spans="1:13" s="18" customFormat="1" ht="24.95" customHeight="1" thickBot="1" x14ac:dyDescent="0.3">
      <c r="A45" s="169" t="s">
        <v>59</v>
      </c>
      <c r="B45" s="170"/>
      <c r="C45" s="141">
        <f>C8+C41</f>
        <v>5308291292167</v>
      </c>
      <c r="D45" s="146">
        <f t="shared" si="11"/>
        <v>0</v>
      </c>
      <c r="E45" s="146">
        <f t="shared" si="11"/>
        <v>0</v>
      </c>
      <c r="F45" s="146">
        <f t="shared" si="11"/>
        <v>0</v>
      </c>
      <c r="G45" s="146">
        <f>C45+F45</f>
        <v>5308291292167</v>
      </c>
      <c r="H45" s="133">
        <f t="shared" si="9"/>
        <v>1</v>
      </c>
      <c r="I45" s="146">
        <f>I8+I41</f>
        <v>581431520568.60999</v>
      </c>
      <c r="J45" s="146">
        <f>J8+J41</f>
        <v>4726859771598.3896</v>
      </c>
      <c r="K45" s="33">
        <f>I45/G45</f>
        <v>0.10953270809131739</v>
      </c>
      <c r="L45" s="17"/>
      <c r="M45" s="30"/>
    </row>
    <row r="46" spans="1:13" s="18" customFormat="1" ht="20.100000000000001" customHeight="1" x14ac:dyDescent="0.25">
      <c r="A46" s="19" t="s">
        <v>88</v>
      </c>
      <c r="B46" s="19"/>
      <c r="C46" s="25"/>
      <c r="D46" s="32"/>
      <c r="E46" s="32"/>
      <c r="F46" s="32"/>
      <c r="G46" s="25"/>
      <c r="H46" s="32"/>
      <c r="I46" s="25"/>
      <c r="J46" s="26"/>
      <c r="K46" s="6"/>
      <c r="L46" s="17"/>
      <c r="M46" s="17"/>
    </row>
    <row r="47" spans="1:13" ht="20.100000000000001" customHeight="1" x14ac:dyDescent="0.25">
      <c r="A47" s="19" t="s">
        <v>102</v>
      </c>
      <c r="B47" s="19"/>
      <c r="C47" s="20"/>
      <c r="D47" s="81"/>
      <c r="E47" s="81"/>
      <c r="F47" s="81"/>
      <c r="G47" s="20"/>
      <c r="H47" s="20"/>
      <c r="I47" s="20"/>
      <c r="J47" s="24"/>
      <c r="K47" s="5"/>
      <c r="L47" s="30"/>
      <c r="M47" s="30"/>
    </row>
    <row r="48" spans="1:13" x14ac:dyDescent="0.25">
      <c r="A48" s="29"/>
      <c r="B48" s="22"/>
      <c r="C48" s="22"/>
      <c r="D48" s="18"/>
      <c r="E48" s="18"/>
      <c r="F48" s="18"/>
      <c r="G48" s="22"/>
      <c r="H48" s="22"/>
      <c r="I48" s="30"/>
      <c r="J48" s="30"/>
      <c r="K48" s="22"/>
    </row>
    <row r="49" spans="1:11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22"/>
      <c r="K49" s="22"/>
    </row>
    <row r="50" spans="1:11" x14ac:dyDescent="0.25">
      <c r="A50" s="29"/>
      <c r="B50" s="22"/>
      <c r="C50" s="22"/>
      <c r="D50" s="18"/>
      <c r="E50" s="18"/>
      <c r="F50" s="18"/>
      <c r="G50" s="22"/>
      <c r="H50" s="22"/>
      <c r="I50" s="22"/>
      <c r="J50" s="22"/>
      <c r="K50" s="22"/>
    </row>
    <row r="51" spans="1:11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22"/>
      <c r="K51" s="22"/>
    </row>
    <row r="52" spans="1:11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22"/>
      <c r="K52" s="22"/>
    </row>
    <row r="53" spans="1:11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22"/>
      <c r="K53" s="22"/>
    </row>
    <row r="54" spans="1:11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22"/>
      <c r="K54" s="22"/>
    </row>
    <row r="55" spans="1:11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22"/>
      <c r="K55" s="22"/>
    </row>
    <row r="56" spans="1:11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22"/>
      <c r="K56" s="22"/>
    </row>
    <row r="57" spans="1:11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22"/>
      <c r="K57" s="22"/>
    </row>
    <row r="58" spans="1:11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22"/>
      <c r="K58" s="22"/>
    </row>
    <row r="59" spans="1:11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22"/>
      <c r="K59" s="22"/>
    </row>
    <row r="60" spans="1:11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22"/>
      <c r="K60" s="22"/>
    </row>
    <row r="61" spans="1:11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22"/>
      <c r="K61" s="22"/>
    </row>
    <row r="62" spans="1:11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22"/>
      <c r="K62" s="22"/>
    </row>
    <row r="63" spans="1:11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22"/>
      <c r="K63" s="22"/>
    </row>
    <row r="64" spans="1:11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22"/>
      <c r="K64" s="22"/>
    </row>
    <row r="65" spans="1:11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22"/>
      <c r="K65" s="22"/>
    </row>
    <row r="66" spans="1:11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22"/>
      <c r="K66" s="22"/>
    </row>
    <row r="67" spans="1:11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22"/>
      <c r="K67" s="22"/>
    </row>
    <row r="68" spans="1:11" x14ac:dyDescent="0.25">
      <c r="A68" s="29"/>
      <c r="B68" s="22"/>
      <c r="C68" s="22"/>
      <c r="D68" s="18"/>
      <c r="E68" s="18"/>
      <c r="F68" s="18"/>
      <c r="G68" s="22"/>
      <c r="H68" s="22"/>
      <c r="I68" s="22"/>
      <c r="J68" s="22"/>
      <c r="K68" s="22"/>
    </row>
    <row r="69" spans="1:11" x14ac:dyDescent="0.25">
      <c r="A69" s="29"/>
      <c r="B69" s="22"/>
      <c r="C69" s="22"/>
      <c r="D69" s="18"/>
      <c r="E69" s="18"/>
      <c r="F69" s="18"/>
      <c r="G69" s="22"/>
      <c r="H69" s="22"/>
      <c r="I69" s="22"/>
      <c r="J69" s="22"/>
      <c r="K69" s="22"/>
    </row>
    <row r="70" spans="1:11" x14ac:dyDescent="0.25">
      <c r="A70" s="29"/>
      <c r="B70" s="22"/>
      <c r="C70" s="22"/>
      <c r="D70" s="18"/>
      <c r="E70" s="18"/>
      <c r="F70" s="18"/>
      <c r="G70" s="22"/>
      <c r="H70" s="22"/>
      <c r="I70" s="22"/>
      <c r="J70" s="22"/>
      <c r="K70" s="22"/>
    </row>
  </sheetData>
  <mergeCells count="14">
    <mergeCell ref="A1:M1"/>
    <mergeCell ref="I6:I7"/>
    <mergeCell ref="J6:J7"/>
    <mergeCell ref="K6:K7"/>
    <mergeCell ref="A45:B45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ignoredErrors>
    <ignoredError sqref="J3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263F-BC57-4113-8B89-025414F9EC2F}">
  <dimension ref="A1:Z66"/>
  <sheetViews>
    <sheetView topLeftCell="E36" zoomScale="90" zoomScaleNormal="90" workbookViewId="0">
      <selection activeCell="K47" sqref="K47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4.28515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82" t="s">
        <v>103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3"/>
      <c r="O1" s="3"/>
      <c r="P1" s="3"/>
      <c r="Q1" s="3"/>
      <c r="R1" s="3"/>
      <c r="S1" s="3"/>
    </row>
    <row r="2" spans="1:26" ht="24.75" customHeight="1" x14ac:dyDescent="0.25">
      <c r="A2" s="178" t="s">
        <v>58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"/>
      <c r="O2" s="3"/>
      <c r="P2" s="3"/>
      <c r="Q2" s="3"/>
      <c r="R2" s="3"/>
      <c r="S2" s="3"/>
    </row>
    <row r="3" spans="1:26" ht="27" customHeight="1" x14ac:dyDescent="0.25">
      <c r="A3" s="179" t="s">
        <v>95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1" t="s">
        <v>1</v>
      </c>
      <c r="L4" s="171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60" customHeight="1" x14ac:dyDescent="0.25">
      <c r="A6" s="172" t="s">
        <v>72</v>
      </c>
      <c r="B6" s="174" t="s">
        <v>71</v>
      </c>
      <c r="C6" s="174" t="s">
        <v>70</v>
      </c>
      <c r="D6" s="174" t="s">
        <v>69</v>
      </c>
      <c r="E6" s="174"/>
      <c r="F6" s="174"/>
      <c r="G6" s="174" t="s">
        <v>68</v>
      </c>
      <c r="H6" s="176" t="s">
        <v>67</v>
      </c>
      <c r="I6" s="176" t="s">
        <v>101</v>
      </c>
      <c r="J6" s="176" t="s">
        <v>97</v>
      </c>
      <c r="K6" s="176" t="s">
        <v>98</v>
      </c>
      <c r="L6" s="174" t="s">
        <v>99</v>
      </c>
      <c r="M6" s="183" t="s">
        <v>100</v>
      </c>
    </row>
    <row r="7" spans="1:26" ht="78" customHeight="1" x14ac:dyDescent="0.25">
      <c r="A7" s="173"/>
      <c r="B7" s="175"/>
      <c r="C7" s="175"/>
      <c r="D7" s="150" t="s">
        <v>63</v>
      </c>
      <c r="E7" s="150" t="s">
        <v>62</v>
      </c>
      <c r="F7" s="150" t="s">
        <v>61</v>
      </c>
      <c r="G7" s="175"/>
      <c r="H7" s="177"/>
      <c r="I7" s="177"/>
      <c r="J7" s="177"/>
      <c r="K7" s="177"/>
      <c r="L7" s="175"/>
      <c r="M7" s="184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155">
        <f t="shared" si="0"/>
        <v>118652877304.48001</v>
      </c>
      <c r="J8" s="155">
        <f>J9</f>
        <v>55707931.380000003</v>
      </c>
      <c r="K8" s="155">
        <f>I8-J8</f>
        <v>118597169373.10001</v>
      </c>
      <c r="L8" s="74">
        <f>G8-K8</f>
        <v>165569830626.89999</v>
      </c>
      <c r="M8" s="73">
        <f>K8/G8</f>
        <v>0.4173502531015213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118652877304.48001</v>
      </c>
      <c r="J9" s="156">
        <f>J10</f>
        <v>55707931.380000003</v>
      </c>
      <c r="K9" s="103">
        <f>I9-J9</f>
        <v>118597169373.10001</v>
      </c>
      <c r="L9" s="137">
        <f>G9-K9</f>
        <v>165569830626.89999</v>
      </c>
      <c r="M9" s="121">
        <f t="shared" ref="M9:M13" si="2">K9/G9</f>
        <v>0.4173502531015213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I11+I27</f>
        <v>118652877304.48001</v>
      </c>
      <c r="J10" s="157">
        <f>J27</f>
        <v>55707931.380000003</v>
      </c>
      <c r="K10" s="95">
        <f>I10-J10</f>
        <v>118597169373.10001</v>
      </c>
      <c r="L10" s="138">
        <f t="shared" ref="L10:L36" si="3">G10-K10</f>
        <v>165569830626.89999</v>
      </c>
      <c r="M10" s="123">
        <f t="shared" si="2"/>
        <v>0.4173502531015213</v>
      </c>
      <c r="N10" s="51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116906807482.60001</v>
      </c>
      <c r="J11" s="157">
        <v>0</v>
      </c>
      <c r="K11" s="95">
        <f t="shared" ref="K11:K39" si="4">I11-J11</f>
        <v>116906807482.60001</v>
      </c>
      <c r="L11" s="138">
        <f t="shared" si="3"/>
        <v>167260192517.39999</v>
      </c>
      <c r="M11" s="123">
        <f t="shared" si="2"/>
        <v>0.41140177248800885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116906807482.60001</v>
      </c>
      <c r="J12" s="158">
        <v>0</v>
      </c>
      <c r="K12" s="98">
        <f t="shared" si="4"/>
        <v>116906807482.60001</v>
      </c>
      <c r="L12" s="138">
        <f t="shared" si="3"/>
        <v>167260192517.39999</v>
      </c>
      <c r="M12" s="123">
        <f t="shared" si="2"/>
        <v>0.41140177248800885</v>
      </c>
      <c r="N12" s="147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105586063210</v>
      </c>
      <c r="J13" s="158">
        <v>0</v>
      </c>
      <c r="K13" s="98">
        <f t="shared" si="4"/>
        <v>105586063210</v>
      </c>
      <c r="L13" s="138">
        <f t="shared" si="3"/>
        <v>178580936790</v>
      </c>
      <c r="M13" s="123">
        <f t="shared" si="2"/>
        <v>0.37156342295199651</v>
      </c>
      <c r="N13" s="148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</f>
        <v>94759034642.290009</v>
      </c>
      <c r="J15" s="153">
        <v>0</v>
      </c>
      <c r="K15" s="83">
        <f t="shared" si="4"/>
        <v>94759034642.290009</v>
      </c>
      <c r="L15" s="139">
        <f t="shared" si="3"/>
        <v>-94759034642.290009</v>
      </c>
      <c r="M15" s="126" t="s">
        <v>60</v>
      </c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98">
        <f t="shared" si="6"/>
        <v>0</v>
      </c>
      <c r="I16" s="98">
        <f t="shared" si="6"/>
        <v>26186917</v>
      </c>
      <c r="J16" s="98"/>
      <c r="K16" s="98">
        <f t="shared" si="4"/>
        <v>26186917</v>
      </c>
      <c r="L16" s="98">
        <f t="shared" si="6"/>
        <v>-26186917</v>
      </c>
      <c r="M16" s="149" t="str">
        <f t="shared" si="6"/>
        <v>N.A.</v>
      </c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26186917</v>
      </c>
      <c r="J17" s="153">
        <v>0</v>
      </c>
      <c r="K17" s="83">
        <f t="shared" si="4"/>
        <v>26186917</v>
      </c>
      <c r="L17" s="139">
        <f t="shared" si="6"/>
        <v>-26186917</v>
      </c>
      <c r="M17" s="126" t="s">
        <v>60</v>
      </c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7">G18/$G$45</f>
        <v>0</v>
      </c>
      <c r="I18" s="153">
        <v>26186917</v>
      </c>
      <c r="J18" s="153">
        <v>0</v>
      </c>
      <c r="K18" s="83">
        <f t="shared" si="4"/>
        <v>26186917</v>
      </c>
      <c r="L18" s="139">
        <f t="shared" si="3"/>
        <v>-26186917</v>
      </c>
      <c r="M18" s="126" t="s">
        <v>60</v>
      </c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217119970</v>
      </c>
      <c r="J19" s="158">
        <v>0</v>
      </c>
      <c r="K19" s="98">
        <f t="shared" si="4"/>
        <v>217119970</v>
      </c>
      <c r="L19" s="138">
        <f t="shared" si="3"/>
        <v>-217119970</v>
      </c>
      <c r="M19" s="125" t="s">
        <v>60</v>
      </c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8">C20-F20</f>
        <v>0</v>
      </c>
      <c r="H20" s="62">
        <f t="shared" si="7"/>
        <v>0</v>
      </c>
      <c r="I20" s="158">
        <f>I21</f>
        <v>217119970</v>
      </c>
      <c r="J20" s="158">
        <v>0</v>
      </c>
      <c r="K20" s="98">
        <f t="shared" si="4"/>
        <v>217119970</v>
      </c>
      <c r="L20" s="138">
        <f t="shared" si="3"/>
        <v>-217119970</v>
      </c>
      <c r="M20" s="125" t="s">
        <v>60</v>
      </c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217119970</v>
      </c>
      <c r="J21" s="158">
        <v>0</v>
      </c>
      <c r="K21" s="98">
        <f t="shared" si="4"/>
        <v>217119970</v>
      </c>
      <c r="L21" s="138">
        <f>L22</f>
        <v>-217119970</v>
      </c>
      <c r="M21" s="125" t="s">
        <v>60</v>
      </c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217119970</v>
      </c>
      <c r="J22" s="158">
        <v>0</v>
      </c>
      <c r="K22" s="98">
        <f t="shared" si="4"/>
        <v>217119970</v>
      </c>
      <c r="L22" s="138">
        <f>L23</f>
        <v>-217119970</v>
      </c>
      <c r="M22" s="125" t="s">
        <v>60</v>
      </c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8"/>
        <v>0</v>
      </c>
      <c r="H23" s="46">
        <f t="shared" si="7"/>
        <v>0</v>
      </c>
      <c r="I23" s="153">
        <f>52848083+55000879+109271008</f>
        <v>217119970</v>
      </c>
      <c r="J23" s="153">
        <v>0</v>
      </c>
      <c r="K23" s="83">
        <f t="shared" si="4"/>
        <v>217119970</v>
      </c>
      <c r="L23" s="139">
        <f>G23-K23</f>
        <v>-217119970</v>
      </c>
      <c r="M23" s="125" t="s">
        <v>60</v>
      </c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11077437385.6</v>
      </c>
      <c r="J24" s="158">
        <v>0</v>
      </c>
      <c r="K24" s="98">
        <f t="shared" si="4"/>
        <v>11077437385.6</v>
      </c>
      <c r="L24" s="139">
        <f>G24-K24</f>
        <v>-11077437385.6</v>
      </c>
      <c r="M24" s="125" t="s">
        <v>60</v>
      </c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</f>
        <v>11059881344</v>
      </c>
      <c r="J25" s="153">
        <v>0</v>
      </c>
      <c r="K25" s="83">
        <f t="shared" si="4"/>
        <v>11059881344</v>
      </c>
      <c r="L25" s="139">
        <f>G25-K25</f>
        <v>-11059881344</v>
      </c>
      <c r="M25" s="125" t="s">
        <v>60</v>
      </c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</f>
        <v>17556041.600000001</v>
      </c>
      <c r="J26" s="153">
        <v>0</v>
      </c>
      <c r="K26" s="83">
        <f t="shared" si="4"/>
        <v>17556041.600000001</v>
      </c>
      <c r="L26" s="139">
        <f>G26-K26</f>
        <v>-17556041.600000001</v>
      </c>
      <c r="M26" s="125" t="s">
        <v>60</v>
      </c>
      <c r="O26" s="65"/>
    </row>
    <row r="27" spans="1:15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8"/>
        <v>0</v>
      </c>
      <c r="H27" s="62">
        <f t="shared" si="7"/>
        <v>0</v>
      </c>
      <c r="I27" s="158">
        <f>I28+I35</f>
        <v>1746069821.8799996</v>
      </c>
      <c r="J27" s="158">
        <f>J28</f>
        <v>55707931.380000003</v>
      </c>
      <c r="K27" s="98">
        <f>I27-J27</f>
        <v>1690361890.4999995</v>
      </c>
      <c r="L27" s="138">
        <f t="shared" si="3"/>
        <v>-1690361890.4999995</v>
      </c>
      <c r="M27" s="125" t="s">
        <v>60</v>
      </c>
      <c r="O27" s="52"/>
    </row>
    <row r="28" spans="1:15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7"/>
        <v>0</v>
      </c>
      <c r="I28" s="158">
        <f>I29+I33</f>
        <v>1104993266.1399999</v>
      </c>
      <c r="J28" s="158">
        <f>J33</f>
        <v>55707931.380000003</v>
      </c>
      <c r="K28" s="98">
        <f>I28-J28</f>
        <v>1049285334.7599999</v>
      </c>
      <c r="L28" s="138">
        <f t="shared" si="3"/>
        <v>-1049285334.7599999</v>
      </c>
      <c r="M28" s="125" t="s">
        <v>60</v>
      </c>
      <c r="O28" s="52"/>
    </row>
    <row r="29" spans="1:15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7"/>
        <v>0</v>
      </c>
      <c r="I29" s="158">
        <f>I30</f>
        <v>64306580.960000008</v>
      </c>
      <c r="J29" s="158">
        <v>0</v>
      </c>
      <c r="K29" s="98">
        <f t="shared" si="4"/>
        <v>64306580.960000008</v>
      </c>
      <c r="L29" s="138">
        <f t="shared" si="3"/>
        <v>-64306580.960000008</v>
      </c>
      <c r="M29" s="125" t="s">
        <v>60</v>
      </c>
    </row>
    <row r="30" spans="1:15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4" si="9">D31</f>
        <v>0</v>
      </c>
      <c r="E30" s="99">
        <f t="shared" si="9"/>
        <v>0</v>
      </c>
      <c r="F30" s="99">
        <f t="shared" si="9"/>
        <v>0</v>
      </c>
      <c r="G30" s="98">
        <v>0</v>
      </c>
      <c r="H30" s="62">
        <f t="shared" si="7"/>
        <v>0</v>
      </c>
      <c r="I30" s="158">
        <f>I31+I32</f>
        <v>64306580.960000008</v>
      </c>
      <c r="J30" s="158">
        <v>0</v>
      </c>
      <c r="K30" s="98">
        <f t="shared" si="4"/>
        <v>64306580.960000008</v>
      </c>
      <c r="L30" s="138">
        <f t="shared" si="3"/>
        <v>-64306580.960000008</v>
      </c>
      <c r="M30" s="125" t="s">
        <v>60</v>
      </c>
    </row>
    <row r="31" spans="1:15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9"/>
        <v>0</v>
      </c>
      <c r="E31" s="101">
        <f t="shared" si="9"/>
        <v>0</v>
      </c>
      <c r="F31" s="101">
        <f t="shared" si="9"/>
        <v>0</v>
      </c>
      <c r="G31" s="83">
        <f>C31-F31</f>
        <v>0</v>
      </c>
      <c r="H31" s="46">
        <f t="shared" si="7"/>
        <v>0</v>
      </c>
      <c r="I31" s="153">
        <f>2526908.47+1548704.58+1525617.51+1519539.41+4367995+4943337.6+3193136.14</f>
        <v>19625238.710000001</v>
      </c>
      <c r="J31" s="153">
        <v>0</v>
      </c>
      <c r="K31" s="83">
        <f t="shared" si="4"/>
        <v>19625238.710000001</v>
      </c>
      <c r="L31" s="139">
        <f>G31-K31</f>
        <v>-19625238.710000001</v>
      </c>
      <c r="M31" s="126" t="s">
        <v>60</v>
      </c>
      <c r="O31" s="30"/>
    </row>
    <row r="32" spans="1:15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9"/>
        <v>0</v>
      </c>
      <c r="E32" s="101">
        <f t="shared" si="9"/>
        <v>0</v>
      </c>
      <c r="F32" s="101">
        <f t="shared" si="9"/>
        <v>0</v>
      </c>
      <c r="G32" s="83">
        <f>C32-F32</f>
        <v>0</v>
      </c>
      <c r="H32" s="46">
        <f t="shared" si="7"/>
        <v>0</v>
      </c>
      <c r="I32" s="153">
        <f>6349214.97+9621248.78+5995145.35+6085861.7+10517298.57+4512304.85+1600268.03</f>
        <v>44681342.250000007</v>
      </c>
      <c r="J32" s="153">
        <v>0</v>
      </c>
      <c r="K32" s="83">
        <f t="shared" si="4"/>
        <v>44681342.250000007</v>
      </c>
      <c r="L32" s="139">
        <f>G32-K32</f>
        <v>-44681342.250000007</v>
      </c>
      <c r="M32" s="126" t="s">
        <v>60</v>
      </c>
      <c r="O32" s="30"/>
    </row>
    <row r="33" spans="1:15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9"/>
        <v>0</v>
      </c>
      <c r="E33" s="99">
        <f t="shared" si="9"/>
        <v>0</v>
      </c>
      <c r="F33" s="99">
        <f t="shared" si="9"/>
        <v>0</v>
      </c>
      <c r="G33" s="98">
        <f>C33-F33</f>
        <v>0</v>
      </c>
      <c r="H33" s="62">
        <f t="shared" si="7"/>
        <v>0</v>
      </c>
      <c r="I33" s="158">
        <f>I34</f>
        <v>1040686685.1799999</v>
      </c>
      <c r="J33" s="158">
        <f>J34</f>
        <v>55707931.380000003</v>
      </c>
      <c r="K33" s="98">
        <f>I33-J33</f>
        <v>984978753.79999995</v>
      </c>
      <c r="L33" s="138">
        <f t="shared" si="3"/>
        <v>-984978753.79999995</v>
      </c>
      <c r="M33" s="125" t="s">
        <v>60</v>
      </c>
      <c r="O33" s="52"/>
    </row>
    <row r="34" spans="1:15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9"/>
        <v>0</v>
      </c>
      <c r="E34" s="101">
        <f t="shared" si="9"/>
        <v>0</v>
      </c>
      <c r="F34" s="101">
        <f t="shared" si="9"/>
        <v>0</v>
      </c>
      <c r="G34" s="83">
        <v>0</v>
      </c>
      <c r="H34" s="46">
        <f t="shared" si="7"/>
        <v>0</v>
      </c>
      <c r="I34" s="153">
        <f>529377170.33+312426347.58+198883167.27</f>
        <v>1040686685.1799999</v>
      </c>
      <c r="J34" s="153">
        <v>55707931.380000003</v>
      </c>
      <c r="K34" s="83">
        <f>I34-J34</f>
        <v>984978753.79999995</v>
      </c>
      <c r="L34" s="165">
        <f>G34-K34</f>
        <v>-984978753.79999995</v>
      </c>
      <c r="M34" s="126" t="s">
        <v>60</v>
      </c>
    </row>
    <row r="35" spans="1:15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9"/>
        <v>0</v>
      </c>
      <c r="E35" s="99">
        <f t="shared" si="9"/>
        <v>0</v>
      </c>
      <c r="F35" s="99">
        <f t="shared" si="9"/>
        <v>0</v>
      </c>
      <c r="G35" s="98">
        <v>0</v>
      </c>
      <c r="H35" s="62">
        <f t="shared" si="7"/>
        <v>0</v>
      </c>
      <c r="I35" s="158">
        <f>I36+I39</f>
        <v>641076555.73999989</v>
      </c>
      <c r="J35" s="158">
        <v>0</v>
      </c>
      <c r="K35" s="98">
        <f t="shared" si="4"/>
        <v>641076555.73999989</v>
      </c>
      <c r="L35" s="138">
        <f t="shared" si="3"/>
        <v>-641076555.73999989</v>
      </c>
      <c r="M35" s="125" t="s">
        <v>60</v>
      </c>
      <c r="O35" s="52"/>
    </row>
    <row r="36" spans="1:15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9"/>
        <v>0</v>
      </c>
      <c r="E36" s="99">
        <f t="shared" si="9"/>
        <v>0</v>
      </c>
      <c r="F36" s="99">
        <f t="shared" si="9"/>
        <v>0</v>
      </c>
      <c r="G36" s="98">
        <v>0</v>
      </c>
      <c r="H36" s="62">
        <f t="shared" si="7"/>
        <v>0</v>
      </c>
      <c r="I36" s="158">
        <f>I37+I38</f>
        <v>14558062</v>
      </c>
      <c r="J36" s="158">
        <v>0</v>
      </c>
      <c r="K36" s="98">
        <f t="shared" si="4"/>
        <v>14558062</v>
      </c>
      <c r="L36" s="138">
        <f t="shared" si="3"/>
        <v>-14558062</v>
      </c>
      <c r="M36" s="125" t="s">
        <v>60</v>
      </c>
    </row>
    <row r="37" spans="1:15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7"/>
        <v>0</v>
      </c>
      <c r="I37" s="153">
        <f>4461820+5879781-3411885+6835855</f>
        <v>13765571</v>
      </c>
      <c r="J37" s="153">
        <v>0</v>
      </c>
      <c r="K37" s="83">
        <f t="shared" si="4"/>
        <v>13765571</v>
      </c>
      <c r="L37" s="139">
        <f>G37-K37</f>
        <v>-13765571</v>
      </c>
      <c r="M37" s="125" t="s">
        <v>60</v>
      </c>
    </row>
    <row r="38" spans="1:15" s="51" customFormat="1" ht="24.95" customHeight="1" x14ac:dyDescent="0.25">
      <c r="A38" s="124" t="s">
        <v>77</v>
      </c>
      <c r="B38" s="100" t="s">
        <v>78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7"/>
        <v>0</v>
      </c>
      <c r="I38" s="153">
        <v>792491</v>
      </c>
      <c r="J38" s="153">
        <v>0</v>
      </c>
      <c r="K38" s="83">
        <f t="shared" si="4"/>
        <v>792491</v>
      </c>
      <c r="L38" s="139">
        <f>G38-K38</f>
        <v>-792491</v>
      </c>
      <c r="M38" s="125" t="s">
        <v>60</v>
      </c>
    </row>
    <row r="39" spans="1:15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9"/>
        <v>0</v>
      </c>
      <c r="E39" s="99">
        <f t="shared" si="9"/>
        <v>0</v>
      </c>
      <c r="F39" s="99">
        <f t="shared" si="9"/>
        <v>0</v>
      </c>
      <c r="G39" s="98">
        <f>C39-F39</f>
        <v>0</v>
      </c>
      <c r="H39" s="62">
        <f t="shared" si="7"/>
        <v>0</v>
      </c>
      <c r="I39" s="158">
        <f>I40</f>
        <v>626518493.73999989</v>
      </c>
      <c r="J39" s="158">
        <v>0</v>
      </c>
      <c r="K39" s="98">
        <f t="shared" si="4"/>
        <v>626518493.73999989</v>
      </c>
      <c r="L39" s="138">
        <f>L40</f>
        <v>-626518493.73999989</v>
      </c>
      <c r="M39" s="126" t="s">
        <v>60</v>
      </c>
    </row>
    <row r="40" spans="1:15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9"/>
        <v>0</v>
      </c>
      <c r="E40" s="110">
        <f t="shared" si="9"/>
        <v>0</v>
      </c>
      <c r="F40" s="110">
        <f t="shared" si="9"/>
        <v>0</v>
      </c>
      <c r="G40" s="109">
        <f>C40-F40</f>
        <v>0</v>
      </c>
      <c r="H40" s="40">
        <f t="shared" si="7"/>
        <v>0</v>
      </c>
      <c r="I40" s="154">
        <f>5.31+626484524+33964.43</f>
        <v>626518493.73999989</v>
      </c>
      <c r="J40" s="154">
        <v>0</v>
      </c>
      <c r="K40" s="109">
        <f>I40-J40</f>
        <v>626518493.73999989</v>
      </c>
      <c r="L40" s="140">
        <f>G40-K40</f>
        <v>-626518493.73999989</v>
      </c>
      <c r="M40" s="128" t="s">
        <v>60</v>
      </c>
    </row>
    <row r="41" spans="1:15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7"/>
        <v>0.94646733113171067</v>
      </c>
      <c r="I41" s="151">
        <f>I42+I43+I44</f>
        <v>547056994046.41003</v>
      </c>
      <c r="J41" s="151">
        <f>SUM(J42:J44)</f>
        <v>0</v>
      </c>
      <c r="K41" s="54">
        <f>I41-J41</f>
        <v>547056994046.41003</v>
      </c>
      <c r="L41" s="54">
        <f>G41-K41</f>
        <v>4477067298120.5898</v>
      </c>
      <c r="M41" s="53">
        <f>K41/G41</f>
        <v>0.10888603908532167</v>
      </c>
      <c r="N41" s="52"/>
      <c r="O41" s="52"/>
    </row>
    <row r="42" spans="1:15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9"/>
        <v>0</v>
      </c>
      <c r="E42" s="115">
        <f t="shared" si="9"/>
        <v>0</v>
      </c>
      <c r="F42" s="116">
        <f t="shared" si="9"/>
        <v>0</v>
      </c>
      <c r="G42" s="114">
        <f>C42-F42</f>
        <v>1408779000</v>
      </c>
      <c r="H42" s="117">
        <f t="shared" si="7"/>
        <v>2.653921803573246E-4</v>
      </c>
      <c r="I42" s="152">
        <v>1408779000</v>
      </c>
      <c r="J42" s="152">
        <v>0</v>
      </c>
      <c r="K42" s="114">
        <f t="shared" ref="K42:K44" si="10">I42-J42</f>
        <v>1408779000</v>
      </c>
      <c r="L42" s="118">
        <f>G42-K42</f>
        <v>0</v>
      </c>
      <c r="M42" s="130">
        <f t="shared" ref="M42:M44" si="11">K42/G42</f>
        <v>1</v>
      </c>
      <c r="N42" s="89"/>
      <c r="O42" s="89"/>
    </row>
    <row r="43" spans="1:15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9"/>
        <v>0</v>
      </c>
      <c r="E43" s="84">
        <f t="shared" si="9"/>
        <v>0</v>
      </c>
      <c r="F43" s="85">
        <f t="shared" si="9"/>
        <v>0</v>
      </c>
      <c r="G43" s="41">
        <f>C43-F43</f>
        <v>969198470862</v>
      </c>
      <c r="H43" s="46">
        <f t="shared" si="7"/>
        <v>0.18258200568084212</v>
      </c>
      <c r="I43" s="153">
        <v>416716266330</v>
      </c>
      <c r="J43" s="153">
        <v>0</v>
      </c>
      <c r="K43" s="45">
        <f t="shared" si="10"/>
        <v>416716266330</v>
      </c>
      <c r="L43" s="90">
        <f>G43-K43</f>
        <v>552482204532</v>
      </c>
      <c r="M43" s="126">
        <f t="shared" si="11"/>
        <v>0.42995968200339274</v>
      </c>
      <c r="N43" s="86"/>
      <c r="O43" s="89"/>
    </row>
    <row r="44" spans="1:15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9"/>
        <v>0</v>
      </c>
      <c r="E44" s="87">
        <f t="shared" si="9"/>
        <v>0</v>
      </c>
      <c r="F44" s="87">
        <f t="shared" si="9"/>
        <v>0</v>
      </c>
      <c r="G44" s="39">
        <f>C44-F44</f>
        <v>4053517042305</v>
      </c>
      <c r="H44" s="40">
        <f t="shared" si="7"/>
        <v>0.76361993327051114</v>
      </c>
      <c r="I44" s="154">
        <v>128931948716.41</v>
      </c>
      <c r="J44" s="154">
        <v>0</v>
      </c>
      <c r="K44" s="39">
        <f t="shared" si="10"/>
        <v>128931948716.41</v>
      </c>
      <c r="L44" s="91">
        <f>G44-K44</f>
        <v>3924585093588.5898</v>
      </c>
      <c r="M44" s="126">
        <f t="shared" si="11"/>
        <v>3.1807427320718472E-2</v>
      </c>
      <c r="N44" s="89"/>
      <c r="O44" s="89"/>
    </row>
    <row r="45" spans="1:15" s="18" customFormat="1" ht="24.95" customHeight="1" thickBot="1" x14ac:dyDescent="0.3">
      <c r="A45" s="169" t="s">
        <v>59</v>
      </c>
      <c r="B45" s="170"/>
      <c r="C45" s="141">
        <f>C8+C41</f>
        <v>5308291292167</v>
      </c>
      <c r="D45" s="146">
        <f>D46</f>
        <v>0</v>
      </c>
      <c r="E45" s="146">
        <f>E46</f>
        <v>0</v>
      </c>
      <c r="F45" s="146">
        <f>F46</f>
        <v>0</v>
      </c>
      <c r="G45" s="146">
        <f>C45+F45</f>
        <v>5308291292167</v>
      </c>
      <c r="H45" s="133">
        <f t="shared" si="7"/>
        <v>1</v>
      </c>
      <c r="I45" s="161">
        <f>I8+I41</f>
        <v>665709871350.89001</v>
      </c>
      <c r="J45" s="161">
        <f>J8+J41</f>
        <v>55707931.380000003</v>
      </c>
      <c r="K45" s="146">
        <f>K8+K41</f>
        <v>665654163419.51001</v>
      </c>
      <c r="L45" s="146">
        <f>L8+L41</f>
        <v>4642637128747.4902</v>
      </c>
      <c r="M45" s="33">
        <f>K45/G45</f>
        <v>0.12539895171196802</v>
      </c>
      <c r="N45" s="17"/>
      <c r="O45" s="30"/>
    </row>
    <row r="46" spans="1:15" s="18" customFormat="1" ht="10.5" customHeight="1" x14ac:dyDescent="0.25">
      <c r="B46" s="164"/>
      <c r="C46" s="25"/>
      <c r="D46" s="32"/>
      <c r="E46" s="32"/>
      <c r="F46" s="32"/>
      <c r="G46" s="25"/>
      <c r="H46" s="32"/>
      <c r="I46" s="32"/>
      <c r="J46" s="162"/>
      <c r="K46" s="25"/>
      <c r="L46" s="26"/>
      <c r="M46" s="6"/>
      <c r="N46" s="17"/>
      <c r="O46" s="17"/>
    </row>
    <row r="47" spans="1:15" x14ac:dyDescent="0.25">
      <c r="A47" s="19" t="s">
        <v>96</v>
      </c>
      <c r="B47" s="22"/>
      <c r="C47" s="22"/>
      <c r="D47" s="18"/>
      <c r="E47" s="18"/>
      <c r="F47" s="18"/>
      <c r="G47" s="22"/>
      <c r="H47" s="22"/>
      <c r="I47" s="22"/>
      <c r="J47" s="30"/>
      <c r="K47" s="22"/>
      <c r="L47" s="22"/>
      <c r="M47" s="22"/>
    </row>
    <row r="48" spans="1:15" x14ac:dyDescent="0.25">
      <c r="A48" s="19" t="s">
        <v>102</v>
      </c>
      <c r="B48" s="22"/>
      <c r="C48" s="22"/>
      <c r="D48" s="18"/>
      <c r="E48" s="18"/>
      <c r="F48" s="18"/>
      <c r="G48" s="22"/>
      <c r="H48" s="22"/>
      <c r="I48" s="22"/>
      <c r="J48" s="30"/>
      <c r="K48" s="22"/>
      <c r="L48" s="30"/>
      <c r="M48" s="22"/>
    </row>
    <row r="49" spans="1:13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30"/>
      <c r="K49" s="22">
        <v>0</v>
      </c>
      <c r="L49" s="22"/>
      <c r="M49" s="22"/>
    </row>
    <row r="50" spans="1:13" x14ac:dyDescent="0.25">
      <c r="A50" s="29"/>
      <c r="B50" s="22"/>
      <c r="C50" s="22"/>
      <c r="D50" s="18"/>
      <c r="E50" s="18"/>
      <c r="F50" s="18"/>
      <c r="G50" s="22"/>
      <c r="H50" s="22"/>
      <c r="I50" s="30"/>
      <c r="J50" s="30"/>
      <c r="K50" s="30"/>
      <c r="L50" s="22"/>
      <c r="M50" s="22"/>
    </row>
    <row r="51" spans="1:13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30"/>
      <c r="K51" s="22"/>
      <c r="L51" s="22"/>
      <c r="M51" s="22"/>
    </row>
    <row r="52" spans="1:13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30"/>
      <c r="K52" s="22"/>
      <c r="L52" s="22"/>
      <c r="M52" s="22"/>
    </row>
    <row r="53" spans="1:13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30"/>
      <c r="K53" s="22"/>
      <c r="L53" s="22"/>
      <c r="M53" s="22"/>
    </row>
    <row r="54" spans="1:13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3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3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3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3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3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3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3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3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3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3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</sheetData>
  <mergeCells count="16">
    <mergeCell ref="K6:K7"/>
    <mergeCell ref="L6:L7"/>
    <mergeCell ref="M6:M7"/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9BFC-9A1A-4251-BF1F-5605CD7252F2}">
  <dimension ref="A1:Z66"/>
  <sheetViews>
    <sheetView topLeftCell="E36" zoomScale="90" zoomScaleNormal="90" workbookViewId="0">
      <selection activeCell="B53" sqref="B53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4.28515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82" t="s">
        <v>103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3"/>
      <c r="O1" s="3"/>
      <c r="P1" s="3"/>
      <c r="Q1" s="3"/>
      <c r="R1" s="3"/>
      <c r="S1" s="3"/>
    </row>
    <row r="2" spans="1:26" ht="24.75" customHeight="1" x14ac:dyDescent="0.25">
      <c r="A2" s="178" t="s">
        <v>58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"/>
      <c r="O2" s="3"/>
      <c r="P2" s="3"/>
      <c r="Q2" s="3"/>
      <c r="R2" s="3"/>
      <c r="S2" s="3"/>
    </row>
    <row r="3" spans="1:26" ht="27" customHeight="1" x14ac:dyDescent="0.25">
      <c r="A3" s="179" t="s">
        <v>105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1" t="s">
        <v>1</v>
      </c>
      <c r="L4" s="171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60" customHeight="1" x14ac:dyDescent="0.25">
      <c r="A6" s="172" t="s">
        <v>72</v>
      </c>
      <c r="B6" s="174" t="s">
        <v>71</v>
      </c>
      <c r="C6" s="174" t="s">
        <v>70</v>
      </c>
      <c r="D6" s="174" t="s">
        <v>69</v>
      </c>
      <c r="E6" s="174"/>
      <c r="F6" s="174"/>
      <c r="G6" s="174" t="s">
        <v>68</v>
      </c>
      <c r="H6" s="176" t="s">
        <v>67</v>
      </c>
      <c r="I6" s="176" t="s">
        <v>101</v>
      </c>
      <c r="J6" s="176" t="s">
        <v>97</v>
      </c>
      <c r="K6" s="176" t="s">
        <v>98</v>
      </c>
      <c r="L6" s="174" t="s">
        <v>99</v>
      </c>
      <c r="M6" s="183" t="s">
        <v>100</v>
      </c>
    </row>
    <row r="7" spans="1:26" ht="78" customHeight="1" x14ac:dyDescent="0.25">
      <c r="A7" s="173"/>
      <c r="B7" s="175"/>
      <c r="C7" s="175"/>
      <c r="D7" s="166" t="s">
        <v>63</v>
      </c>
      <c r="E7" s="166" t="s">
        <v>62</v>
      </c>
      <c r="F7" s="166" t="s">
        <v>61</v>
      </c>
      <c r="G7" s="175"/>
      <c r="H7" s="177"/>
      <c r="I7" s="177"/>
      <c r="J7" s="177"/>
      <c r="K7" s="177"/>
      <c r="L7" s="175"/>
      <c r="M7" s="184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155">
        <f t="shared" si="0"/>
        <v>131304527457.64</v>
      </c>
      <c r="J8" s="155">
        <f>J9</f>
        <v>55707931.380000003</v>
      </c>
      <c r="K8" s="155">
        <f>I8-J8</f>
        <v>131248819526.25999</v>
      </c>
      <c r="L8" s="74">
        <f>G8-K8</f>
        <v>152918180473.73999</v>
      </c>
      <c r="M8" s="73">
        <f>K8/G8</f>
        <v>0.46187213689928808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131304527457.64</v>
      </c>
      <c r="J9" s="156">
        <f>J10</f>
        <v>55707931.380000003</v>
      </c>
      <c r="K9" s="103">
        <f>I9-J9</f>
        <v>131248819526.25999</v>
      </c>
      <c r="L9" s="137">
        <f>G9-K9</f>
        <v>152918180473.73999</v>
      </c>
      <c r="M9" s="121">
        <f t="shared" ref="M9:M13" si="2">K9/G9</f>
        <v>0.46187213689928808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I11+I27</f>
        <v>131304527457.64</v>
      </c>
      <c r="J10" s="157">
        <f>J27</f>
        <v>55707931.380000003</v>
      </c>
      <c r="K10" s="95">
        <f>I10-J10</f>
        <v>131248819526.25999</v>
      </c>
      <c r="L10" s="138">
        <f t="shared" ref="L10:L36" si="3">G10-K10</f>
        <v>152918180473.73999</v>
      </c>
      <c r="M10" s="123">
        <f t="shared" si="2"/>
        <v>0.46187213689928808</v>
      </c>
      <c r="N10" s="51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129545260973.60001</v>
      </c>
      <c r="J11" s="157">
        <v>0</v>
      </c>
      <c r="K11" s="95">
        <f t="shared" ref="K11:K39" si="4">I11-J11</f>
        <v>129545260973.60001</v>
      </c>
      <c r="L11" s="138">
        <f>G11-K11</f>
        <v>154621739026.39999</v>
      </c>
      <c r="M11" s="123">
        <f t="shared" si="2"/>
        <v>0.45587721647341178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129545260973.60001</v>
      </c>
      <c r="J12" s="158">
        <v>0</v>
      </c>
      <c r="K12" s="98">
        <f t="shared" si="4"/>
        <v>129545260973.60001</v>
      </c>
      <c r="L12" s="138">
        <f t="shared" si="3"/>
        <v>154621739026.39999</v>
      </c>
      <c r="M12" s="123">
        <f t="shared" si="2"/>
        <v>0.45587721647341178</v>
      </c>
      <c r="N12" s="147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118214247303</v>
      </c>
      <c r="J13" s="158">
        <v>0</v>
      </c>
      <c r="K13" s="98">
        <f t="shared" si="4"/>
        <v>118214247303</v>
      </c>
      <c r="L13" s="138">
        <f t="shared" si="3"/>
        <v>165952752697</v>
      </c>
      <c r="M13" s="123">
        <f t="shared" si="2"/>
        <v>0.41600272833580254</v>
      </c>
      <c r="N13" s="148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12907512392+13699514772+12297063404+14521993904.26+13957945238.26+13401023107.77+13973981824+12628184093</f>
        <v>107387218735.29001</v>
      </c>
      <c r="J15" s="153">
        <v>0</v>
      </c>
      <c r="K15" s="83">
        <f t="shared" si="4"/>
        <v>107387218735.29001</v>
      </c>
      <c r="L15" s="139">
        <f t="shared" si="3"/>
        <v>-107387218735.29001</v>
      </c>
      <c r="M15" s="126" t="s">
        <v>60</v>
      </c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98">
        <f t="shared" si="6"/>
        <v>0</v>
      </c>
      <c r="I16" s="98">
        <f t="shared" si="6"/>
        <v>26186917</v>
      </c>
      <c r="J16" s="98"/>
      <c r="K16" s="98">
        <f t="shared" si="4"/>
        <v>26186917</v>
      </c>
      <c r="L16" s="98">
        <f t="shared" si="6"/>
        <v>-26186917</v>
      </c>
      <c r="M16" s="149" t="str">
        <f t="shared" si="6"/>
        <v>N.A.</v>
      </c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26186917</v>
      </c>
      <c r="J17" s="153">
        <v>0</v>
      </c>
      <c r="K17" s="83">
        <f t="shared" si="4"/>
        <v>26186917</v>
      </c>
      <c r="L17" s="139">
        <f t="shared" si="6"/>
        <v>-26186917</v>
      </c>
      <c r="M17" s="126" t="s">
        <v>60</v>
      </c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7">G18/$G$45</f>
        <v>0</v>
      </c>
      <c r="I18" s="153">
        <v>26186917</v>
      </c>
      <c r="J18" s="153">
        <v>0</v>
      </c>
      <c r="K18" s="83">
        <f t="shared" si="4"/>
        <v>26186917</v>
      </c>
      <c r="L18" s="139">
        <f t="shared" si="3"/>
        <v>-26186917</v>
      </c>
      <c r="M18" s="126" t="s">
        <v>60</v>
      </c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227389368</v>
      </c>
      <c r="J19" s="158">
        <v>0</v>
      </c>
      <c r="K19" s="98">
        <f t="shared" si="4"/>
        <v>227389368</v>
      </c>
      <c r="L19" s="138">
        <f t="shared" si="3"/>
        <v>-227389368</v>
      </c>
      <c r="M19" s="125" t="s">
        <v>60</v>
      </c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8">C20-F20</f>
        <v>0</v>
      </c>
      <c r="H20" s="62">
        <f t="shared" si="7"/>
        <v>0</v>
      </c>
      <c r="I20" s="158">
        <f>I21</f>
        <v>227389368</v>
      </c>
      <c r="J20" s="158">
        <v>0</v>
      </c>
      <c r="K20" s="98">
        <f t="shared" si="4"/>
        <v>227389368</v>
      </c>
      <c r="L20" s="138">
        <f t="shared" si="3"/>
        <v>-227389368</v>
      </c>
      <c r="M20" s="125" t="s">
        <v>60</v>
      </c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227389368</v>
      </c>
      <c r="J21" s="158">
        <v>0</v>
      </c>
      <c r="K21" s="98">
        <f t="shared" si="4"/>
        <v>227389368</v>
      </c>
      <c r="L21" s="138">
        <f>L22</f>
        <v>-227389368</v>
      </c>
      <c r="M21" s="125" t="s">
        <v>60</v>
      </c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227389368</v>
      </c>
      <c r="J22" s="158">
        <v>0</v>
      </c>
      <c r="K22" s="98">
        <f t="shared" si="4"/>
        <v>227389368</v>
      </c>
      <c r="L22" s="138">
        <f>L23</f>
        <v>-227389368</v>
      </c>
      <c r="M22" s="125" t="s">
        <v>60</v>
      </c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8"/>
        <v>0</v>
      </c>
      <c r="H23" s="46">
        <f t="shared" si="7"/>
        <v>0</v>
      </c>
      <c r="I23" s="153">
        <f>52848083+55000879+109271008+10269398</f>
        <v>227389368</v>
      </c>
      <c r="J23" s="153">
        <v>0</v>
      </c>
      <c r="K23" s="83">
        <f t="shared" si="4"/>
        <v>227389368</v>
      </c>
      <c r="L23" s="139">
        <f>G23-K23</f>
        <v>-227389368</v>
      </c>
      <c r="M23" s="125" t="s">
        <v>60</v>
      </c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11077437385.6</v>
      </c>
      <c r="J24" s="158">
        <v>0</v>
      </c>
      <c r="K24" s="98">
        <f t="shared" si="4"/>
        <v>11077437385.6</v>
      </c>
      <c r="L24" s="138">
        <f>G24-K24</f>
        <v>-11077437385.6</v>
      </c>
      <c r="M24" s="125" t="s">
        <v>60</v>
      </c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</f>
        <v>11059881344</v>
      </c>
      <c r="J25" s="153">
        <v>0</v>
      </c>
      <c r="K25" s="83">
        <f t="shared" si="4"/>
        <v>11059881344</v>
      </c>
      <c r="L25" s="139">
        <f>G25-K25</f>
        <v>-11059881344</v>
      </c>
      <c r="M25" s="125" t="s">
        <v>60</v>
      </c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</f>
        <v>17556041.600000001</v>
      </c>
      <c r="J26" s="153">
        <v>0</v>
      </c>
      <c r="K26" s="83">
        <f t="shared" si="4"/>
        <v>17556041.600000001</v>
      </c>
      <c r="L26" s="139">
        <f>G26-K26</f>
        <v>-17556041.600000001</v>
      </c>
      <c r="M26" s="125" t="s">
        <v>60</v>
      </c>
      <c r="O26" s="65"/>
    </row>
    <row r="27" spans="1:15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8"/>
        <v>0</v>
      </c>
      <c r="H27" s="62">
        <f t="shared" si="7"/>
        <v>0</v>
      </c>
      <c r="I27" s="158">
        <f>I28+I35</f>
        <v>1759266484.04</v>
      </c>
      <c r="J27" s="158">
        <f>J28</f>
        <v>55707931.380000003</v>
      </c>
      <c r="K27" s="98">
        <f>I27-J27</f>
        <v>1703558552.6599998</v>
      </c>
      <c r="L27" s="138">
        <f t="shared" si="3"/>
        <v>-1703558552.6599998</v>
      </c>
      <c r="M27" s="125" t="s">
        <v>60</v>
      </c>
      <c r="O27" s="52"/>
    </row>
    <row r="28" spans="1:15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7"/>
        <v>0</v>
      </c>
      <c r="I28" s="158">
        <f>I29+I33</f>
        <v>1118189928.3</v>
      </c>
      <c r="J28" s="158">
        <f>J33</f>
        <v>55707931.380000003</v>
      </c>
      <c r="K28" s="98">
        <f>I28-J28</f>
        <v>1062481996.92</v>
      </c>
      <c r="L28" s="138">
        <f t="shared" si="3"/>
        <v>-1062481996.92</v>
      </c>
      <c r="M28" s="125" t="s">
        <v>60</v>
      </c>
      <c r="O28" s="52"/>
    </row>
    <row r="29" spans="1:15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7"/>
        <v>0</v>
      </c>
      <c r="I29" s="158">
        <f>I30</f>
        <v>72359829.360000014</v>
      </c>
      <c r="J29" s="158">
        <v>0</v>
      </c>
      <c r="K29" s="98">
        <f t="shared" si="4"/>
        <v>72359829.360000014</v>
      </c>
      <c r="L29" s="138">
        <f t="shared" si="3"/>
        <v>-72359829.360000014</v>
      </c>
      <c r="M29" s="125" t="s">
        <v>60</v>
      </c>
    </row>
    <row r="30" spans="1:15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4" si="9">D31</f>
        <v>0</v>
      </c>
      <c r="E30" s="99">
        <f t="shared" si="9"/>
        <v>0</v>
      </c>
      <c r="F30" s="99">
        <f t="shared" si="9"/>
        <v>0</v>
      </c>
      <c r="G30" s="98">
        <v>0</v>
      </c>
      <c r="H30" s="62">
        <f t="shared" si="7"/>
        <v>0</v>
      </c>
      <c r="I30" s="158">
        <f>I31+I32</f>
        <v>72359829.360000014</v>
      </c>
      <c r="J30" s="158">
        <v>0</v>
      </c>
      <c r="K30" s="98">
        <f t="shared" si="4"/>
        <v>72359829.360000014</v>
      </c>
      <c r="L30" s="138">
        <f t="shared" si="3"/>
        <v>-72359829.360000014</v>
      </c>
      <c r="M30" s="125" t="s">
        <v>60</v>
      </c>
    </row>
    <row r="31" spans="1:15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9"/>
        <v>0</v>
      </c>
      <c r="E31" s="101">
        <f t="shared" si="9"/>
        <v>0</v>
      </c>
      <c r="F31" s="101">
        <f t="shared" si="9"/>
        <v>0</v>
      </c>
      <c r="G31" s="83">
        <f>C31-F31</f>
        <v>0</v>
      </c>
      <c r="H31" s="46">
        <f t="shared" si="7"/>
        <v>0</v>
      </c>
      <c r="I31" s="153">
        <f>2526908.47+1548704.58+1525617.51+1519539.41+4367995+4943337.6+3193136.14+3589356.62</f>
        <v>23214595.330000002</v>
      </c>
      <c r="J31" s="153">
        <v>0</v>
      </c>
      <c r="K31" s="83">
        <f t="shared" si="4"/>
        <v>23214595.330000002</v>
      </c>
      <c r="L31" s="139">
        <f>G31-K31</f>
        <v>-23214595.330000002</v>
      </c>
      <c r="M31" s="126" t="s">
        <v>60</v>
      </c>
      <c r="O31" s="30"/>
    </row>
    <row r="32" spans="1:15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9"/>
        <v>0</v>
      </c>
      <c r="E32" s="101">
        <f t="shared" si="9"/>
        <v>0</v>
      </c>
      <c r="F32" s="101">
        <f t="shared" si="9"/>
        <v>0</v>
      </c>
      <c r="G32" s="83">
        <f>C32-F32</f>
        <v>0</v>
      </c>
      <c r="H32" s="46">
        <f t="shared" si="7"/>
        <v>0</v>
      </c>
      <c r="I32" s="153">
        <f>6349214.97+9621248.78+5995145.35+6085861.7+10517298.57+4512304.85+1600268.03+4463891.78</f>
        <v>49145234.030000009</v>
      </c>
      <c r="J32" s="153">
        <v>0</v>
      </c>
      <c r="K32" s="83">
        <f t="shared" si="4"/>
        <v>49145234.030000009</v>
      </c>
      <c r="L32" s="139">
        <f>G32-K32</f>
        <v>-49145234.030000009</v>
      </c>
      <c r="M32" s="126" t="s">
        <v>60</v>
      </c>
      <c r="O32" s="30"/>
    </row>
    <row r="33" spans="1:15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9"/>
        <v>0</v>
      </c>
      <c r="E33" s="99">
        <f t="shared" si="9"/>
        <v>0</v>
      </c>
      <c r="F33" s="99">
        <f t="shared" si="9"/>
        <v>0</v>
      </c>
      <c r="G33" s="98">
        <f>C33-F33</f>
        <v>0</v>
      </c>
      <c r="H33" s="62">
        <f t="shared" si="7"/>
        <v>0</v>
      </c>
      <c r="I33" s="158">
        <f>I34</f>
        <v>1045830098.9399999</v>
      </c>
      <c r="J33" s="158">
        <f>J34</f>
        <v>55707931.380000003</v>
      </c>
      <c r="K33" s="98">
        <f>I33-J33</f>
        <v>990122167.55999994</v>
      </c>
      <c r="L33" s="138">
        <f t="shared" si="3"/>
        <v>-990122167.55999994</v>
      </c>
      <c r="M33" s="125" t="s">
        <v>60</v>
      </c>
      <c r="O33" s="52"/>
    </row>
    <row r="34" spans="1:15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9"/>
        <v>0</v>
      </c>
      <c r="E34" s="101">
        <f t="shared" si="9"/>
        <v>0</v>
      </c>
      <c r="F34" s="101">
        <f t="shared" si="9"/>
        <v>0</v>
      </c>
      <c r="G34" s="83">
        <v>0</v>
      </c>
      <c r="H34" s="46">
        <f t="shared" si="7"/>
        <v>0</v>
      </c>
      <c r="I34" s="153">
        <f>529377170.33+312426347.58+198883167.27+5143413.76</f>
        <v>1045830098.9399999</v>
      </c>
      <c r="J34" s="153">
        <v>55707931.380000003</v>
      </c>
      <c r="K34" s="83">
        <f>I34-J34</f>
        <v>990122167.55999994</v>
      </c>
      <c r="L34" s="165">
        <f>G34-K34</f>
        <v>-990122167.55999994</v>
      </c>
      <c r="M34" s="126" t="s">
        <v>60</v>
      </c>
    </row>
    <row r="35" spans="1:15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9"/>
        <v>0</v>
      </c>
      <c r="E35" s="99">
        <f t="shared" si="9"/>
        <v>0</v>
      </c>
      <c r="F35" s="99">
        <f t="shared" si="9"/>
        <v>0</v>
      </c>
      <c r="G35" s="98">
        <v>0</v>
      </c>
      <c r="H35" s="62">
        <f t="shared" si="7"/>
        <v>0</v>
      </c>
      <c r="I35" s="158">
        <f>I36+I39</f>
        <v>641076555.73999989</v>
      </c>
      <c r="J35" s="158">
        <v>0</v>
      </c>
      <c r="K35" s="98">
        <f t="shared" si="4"/>
        <v>641076555.73999989</v>
      </c>
      <c r="L35" s="138">
        <f t="shared" si="3"/>
        <v>-641076555.73999989</v>
      </c>
      <c r="M35" s="125" t="s">
        <v>60</v>
      </c>
      <c r="O35" s="52"/>
    </row>
    <row r="36" spans="1:15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9"/>
        <v>0</v>
      </c>
      <c r="E36" s="99">
        <f t="shared" si="9"/>
        <v>0</v>
      </c>
      <c r="F36" s="99">
        <f t="shared" si="9"/>
        <v>0</v>
      </c>
      <c r="G36" s="98">
        <v>0</v>
      </c>
      <c r="H36" s="62">
        <f t="shared" si="7"/>
        <v>0</v>
      </c>
      <c r="I36" s="158">
        <f>I37+I38</f>
        <v>14558062</v>
      </c>
      <c r="J36" s="158">
        <v>0</v>
      </c>
      <c r="K36" s="98">
        <f t="shared" si="4"/>
        <v>14558062</v>
      </c>
      <c r="L36" s="138">
        <f t="shared" si="3"/>
        <v>-14558062</v>
      </c>
      <c r="M36" s="125" t="s">
        <v>60</v>
      </c>
    </row>
    <row r="37" spans="1:15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7"/>
        <v>0</v>
      </c>
      <c r="I37" s="153">
        <f>4461820+5879781-3411885+6835855</f>
        <v>13765571</v>
      </c>
      <c r="J37" s="153">
        <v>0</v>
      </c>
      <c r="K37" s="83">
        <f t="shared" si="4"/>
        <v>13765571</v>
      </c>
      <c r="L37" s="139">
        <f>G37-K37</f>
        <v>-13765571</v>
      </c>
      <c r="M37" s="125" t="s">
        <v>60</v>
      </c>
    </row>
    <row r="38" spans="1:15" s="51" customFormat="1" ht="24.95" customHeight="1" x14ac:dyDescent="0.25">
      <c r="A38" s="124" t="s">
        <v>77</v>
      </c>
      <c r="B38" s="100" t="s">
        <v>78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7"/>
        <v>0</v>
      </c>
      <c r="I38" s="153">
        <v>792491</v>
      </c>
      <c r="J38" s="153">
        <v>0</v>
      </c>
      <c r="K38" s="83">
        <f t="shared" si="4"/>
        <v>792491</v>
      </c>
      <c r="L38" s="139">
        <f>G38-K38</f>
        <v>-792491</v>
      </c>
      <c r="M38" s="125" t="s">
        <v>60</v>
      </c>
    </row>
    <row r="39" spans="1:15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9"/>
        <v>0</v>
      </c>
      <c r="E39" s="99">
        <f t="shared" si="9"/>
        <v>0</v>
      </c>
      <c r="F39" s="99">
        <f t="shared" si="9"/>
        <v>0</v>
      </c>
      <c r="G39" s="98">
        <f>C39-F39</f>
        <v>0</v>
      </c>
      <c r="H39" s="62">
        <f t="shared" si="7"/>
        <v>0</v>
      </c>
      <c r="I39" s="158">
        <f>I40</f>
        <v>626518493.73999989</v>
      </c>
      <c r="J39" s="158">
        <v>0</v>
      </c>
      <c r="K39" s="98">
        <f t="shared" si="4"/>
        <v>626518493.73999989</v>
      </c>
      <c r="L39" s="138">
        <f>L40</f>
        <v>-626518493.73999989</v>
      </c>
      <c r="M39" s="126" t="s">
        <v>60</v>
      </c>
    </row>
    <row r="40" spans="1:15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9"/>
        <v>0</v>
      </c>
      <c r="E40" s="110">
        <f t="shared" si="9"/>
        <v>0</v>
      </c>
      <c r="F40" s="110">
        <f t="shared" si="9"/>
        <v>0</v>
      </c>
      <c r="G40" s="109">
        <f>C40-F40</f>
        <v>0</v>
      </c>
      <c r="H40" s="40">
        <f t="shared" si="7"/>
        <v>0</v>
      </c>
      <c r="I40" s="154">
        <f>5.31+626484524+33964.43</f>
        <v>626518493.73999989</v>
      </c>
      <c r="J40" s="154">
        <v>0</v>
      </c>
      <c r="K40" s="109">
        <f>I40-J40</f>
        <v>626518493.73999989</v>
      </c>
      <c r="L40" s="140">
        <f>G40-K40</f>
        <v>-626518493.73999989</v>
      </c>
      <c r="M40" s="128" t="s">
        <v>60</v>
      </c>
    </row>
    <row r="41" spans="1:15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7"/>
        <v>0.94646733113171067</v>
      </c>
      <c r="I41" s="151">
        <f>I42+I43+I44</f>
        <v>549224930027.96997</v>
      </c>
      <c r="J41" s="151">
        <f>SUM(J42:J44)</f>
        <v>0</v>
      </c>
      <c r="K41" s="54">
        <f>I41-J41</f>
        <v>549224930027.96997</v>
      </c>
      <c r="L41" s="54">
        <f>G41-K41</f>
        <v>4474899362139.0303</v>
      </c>
      <c r="M41" s="53">
        <f>K41/G41</f>
        <v>0.10931754432991522</v>
      </c>
      <c r="N41" s="52"/>
      <c r="O41" s="52"/>
    </row>
    <row r="42" spans="1:15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9"/>
        <v>0</v>
      </c>
      <c r="E42" s="115">
        <f t="shared" si="9"/>
        <v>0</v>
      </c>
      <c r="F42" s="116">
        <f t="shared" si="9"/>
        <v>0</v>
      </c>
      <c r="G42" s="114">
        <f>C42-F42</f>
        <v>1408779000</v>
      </c>
      <c r="H42" s="117">
        <f t="shared" si="7"/>
        <v>2.653921803573246E-4</v>
      </c>
      <c r="I42" s="152">
        <v>1408779000</v>
      </c>
      <c r="J42" s="152">
        <v>0</v>
      </c>
      <c r="K42" s="114">
        <f>I42-J42</f>
        <v>1408779000</v>
      </c>
      <c r="L42" s="118">
        <f>G42-K42</f>
        <v>0</v>
      </c>
      <c r="M42" s="130">
        <f t="shared" ref="M42:M44" si="10">K42/G42</f>
        <v>1</v>
      </c>
      <c r="N42" s="89"/>
      <c r="O42" s="89"/>
    </row>
    <row r="43" spans="1:15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9"/>
        <v>0</v>
      </c>
      <c r="E43" s="84">
        <f t="shared" si="9"/>
        <v>0</v>
      </c>
      <c r="F43" s="85">
        <f t="shared" si="9"/>
        <v>0</v>
      </c>
      <c r="G43" s="41">
        <f>C43-F43</f>
        <v>969198470862</v>
      </c>
      <c r="H43" s="46">
        <f t="shared" si="7"/>
        <v>0.18258200568084212</v>
      </c>
      <c r="I43" s="153">
        <v>416716266330</v>
      </c>
      <c r="J43" s="153">
        <v>0</v>
      </c>
      <c r="K43" s="45">
        <f t="shared" ref="K43:K44" si="11">I43-J43</f>
        <v>416716266330</v>
      </c>
      <c r="L43" s="90">
        <f>G43-K43</f>
        <v>552482204532</v>
      </c>
      <c r="M43" s="126">
        <f t="shared" si="10"/>
        <v>0.42995968200339274</v>
      </c>
      <c r="N43" s="86"/>
      <c r="O43" s="89"/>
    </row>
    <row r="44" spans="1:15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9"/>
        <v>0</v>
      </c>
      <c r="E44" s="87">
        <f t="shared" si="9"/>
        <v>0</v>
      </c>
      <c r="F44" s="87">
        <f t="shared" si="9"/>
        <v>0</v>
      </c>
      <c r="G44" s="39">
        <f>C44-F44</f>
        <v>4053517042305</v>
      </c>
      <c r="H44" s="40">
        <f t="shared" si="7"/>
        <v>0.76361993327051114</v>
      </c>
      <c r="I44" s="154">
        <v>131099884697.97</v>
      </c>
      <c r="J44" s="154">
        <v>0</v>
      </c>
      <c r="K44" s="39">
        <f t="shared" si="11"/>
        <v>131099884697.97</v>
      </c>
      <c r="L44" s="91">
        <f>G44-K44</f>
        <v>3922417157607.0298</v>
      </c>
      <c r="M44" s="126">
        <f t="shared" si="10"/>
        <v>3.2342255707754744E-2</v>
      </c>
      <c r="N44" s="89"/>
      <c r="O44" s="89"/>
    </row>
    <row r="45" spans="1:15" s="18" customFormat="1" ht="24.95" customHeight="1" thickBot="1" x14ac:dyDescent="0.3">
      <c r="A45" s="169" t="s">
        <v>59</v>
      </c>
      <c r="B45" s="170"/>
      <c r="C45" s="141">
        <f>C8+C41</f>
        <v>5308291292167</v>
      </c>
      <c r="D45" s="146">
        <f>D46</f>
        <v>0</v>
      </c>
      <c r="E45" s="146">
        <f>E46</f>
        <v>0</v>
      </c>
      <c r="F45" s="146">
        <f>F46</f>
        <v>0</v>
      </c>
      <c r="G45" s="146">
        <f>C45+F45</f>
        <v>5308291292167</v>
      </c>
      <c r="H45" s="133">
        <f t="shared" si="7"/>
        <v>1</v>
      </c>
      <c r="I45" s="161">
        <f>I8+I41</f>
        <v>680529457485.60999</v>
      </c>
      <c r="J45" s="161">
        <f>J8+J41</f>
        <v>55707931.380000003</v>
      </c>
      <c r="K45" s="146">
        <f>K8+K41</f>
        <v>680473749554.22998</v>
      </c>
      <c r="L45" s="146">
        <f>L8+L41</f>
        <v>4627817542612.7705</v>
      </c>
      <c r="M45" s="33">
        <f>K45/G45</f>
        <v>0.12819073259192615</v>
      </c>
      <c r="N45" s="17"/>
      <c r="O45" s="30"/>
    </row>
    <row r="46" spans="1:15" s="18" customFormat="1" ht="10.5" customHeight="1" x14ac:dyDescent="0.25">
      <c r="B46" s="164"/>
      <c r="C46" s="25"/>
      <c r="D46" s="32"/>
      <c r="E46" s="32"/>
      <c r="F46" s="32"/>
      <c r="G46" s="25"/>
      <c r="H46" s="32"/>
      <c r="I46" s="32"/>
      <c r="J46" s="162"/>
      <c r="K46" s="25"/>
      <c r="L46" s="26"/>
      <c r="M46" s="6"/>
      <c r="N46" s="17"/>
      <c r="O46" s="17"/>
    </row>
    <row r="47" spans="1:15" x14ac:dyDescent="0.25">
      <c r="A47" s="19" t="s">
        <v>104</v>
      </c>
      <c r="B47" s="22"/>
      <c r="C47" s="22"/>
      <c r="D47" s="18"/>
      <c r="E47" s="18"/>
      <c r="F47" s="18"/>
      <c r="G47" s="22"/>
      <c r="H47" s="22"/>
      <c r="I47" s="30"/>
      <c r="J47" s="30"/>
      <c r="K47" s="22"/>
      <c r="L47" s="30"/>
      <c r="M47" s="22"/>
    </row>
    <row r="48" spans="1:15" x14ac:dyDescent="0.25">
      <c r="A48" s="19" t="s">
        <v>106</v>
      </c>
      <c r="B48" s="22"/>
      <c r="C48" s="22"/>
      <c r="D48" s="18"/>
      <c r="E48" s="18"/>
      <c r="F48" s="18"/>
      <c r="G48" s="22"/>
      <c r="H48" s="22"/>
      <c r="I48" s="22"/>
      <c r="J48" s="30"/>
      <c r="K48" s="22"/>
      <c r="L48" s="30"/>
      <c r="M48" s="22"/>
    </row>
    <row r="49" spans="1:13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30"/>
      <c r="K49" s="30"/>
      <c r="L49" s="22"/>
      <c r="M49" s="22"/>
    </row>
    <row r="50" spans="1:13" x14ac:dyDescent="0.25">
      <c r="A50" s="29"/>
      <c r="B50" s="22"/>
      <c r="C50" s="22"/>
      <c r="D50" s="18"/>
      <c r="E50" s="18"/>
      <c r="F50" s="18"/>
      <c r="G50" s="22"/>
      <c r="H50" s="22"/>
      <c r="I50" s="30"/>
      <c r="J50" s="30"/>
      <c r="K50" s="30"/>
      <c r="L50" s="22"/>
      <c r="M50" s="22"/>
    </row>
    <row r="51" spans="1:13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30"/>
      <c r="K51" s="22"/>
      <c r="L51" s="22"/>
      <c r="M51" s="22"/>
    </row>
    <row r="52" spans="1:13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30"/>
      <c r="K52" s="22"/>
      <c r="L52" s="22"/>
      <c r="M52" s="22"/>
    </row>
    <row r="53" spans="1:13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30"/>
      <c r="K53" s="22"/>
      <c r="L53" s="22"/>
      <c r="M53" s="22"/>
    </row>
    <row r="54" spans="1:13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3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3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3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3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3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3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3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3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3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3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</sheetData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9DFC6-06E2-4991-8FB8-BF8802A8DF02}">
  <dimension ref="A1:Z68"/>
  <sheetViews>
    <sheetView tabSelected="1" topLeftCell="A29" zoomScale="90" zoomScaleNormal="90" workbookViewId="0">
      <selection activeCell="B34" sqref="B34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4.28515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82" t="s">
        <v>103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3"/>
      <c r="O1" s="3"/>
      <c r="P1" s="3"/>
      <c r="Q1" s="3"/>
      <c r="R1" s="3"/>
      <c r="S1" s="3"/>
    </row>
    <row r="2" spans="1:26" ht="24.75" customHeight="1" x14ac:dyDescent="0.25">
      <c r="A2" s="178" t="s">
        <v>58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"/>
      <c r="O2" s="3"/>
      <c r="P2" s="3"/>
      <c r="Q2" s="3"/>
      <c r="R2" s="3"/>
      <c r="S2" s="3"/>
    </row>
    <row r="3" spans="1:26" ht="27" customHeight="1" x14ac:dyDescent="0.25">
      <c r="A3" s="179" t="s">
        <v>108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71" t="s">
        <v>1</v>
      </c>
      <c r="L4" s="171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60" customHeight="1" x14ac:dyDescent="0.25">
      <c r="A6" s="172" t="s">
        <v>72</v>
      </c>
      <c r="B6" s="174" t="s">
        <v>71</v>
      </c>
      <c r="C6" s="174" t="s">
        <v>70</v>
      </c>
      <c r="D6" s="174" t="s">
        <v>69</v>
      </c>
      <c r="E6" s="174"/>
      <c r="F6" s="174"/>
      <c r="G6" s="174" t="s">
        <v>68</v>
      </c>
      <c r="H6" s="176" t="s">
        <v>67</v>
      </c>
      <c r="I6" s="176" t="s">
        <v>101</v>
      </c>
      <c r="J6" s="176" t="s">
        <v>97</v>
      </c>
      <c r="K6" s="176" t="s">
        <v>98</v>
      </c>
      <c r="L6" s="174" t="s">
        <v>99</v>
      </c>
      <c r="M6" s="183" t="s">
        <v>100</v>
      </c>
    </row>
    <row r="7" spans="1:26" ht="78" customHeight="1" x14ac:dyDescent="0.25">
      <c r="A7" s="173"/>
      <c r="B7" s="175"/>
      <c r="C7" s="175"/>
      <c r="D7" s="167" t="s">
        <v>63</v>
      </c>
      <c r="E7" s="167" t="s">
        <v>62</v>
      </c>
      <c r="F7" s="167" t="s">
        <v>61</v>
      </c>
      <c r="G7" s="175"/>
      <c r="H7" s="177"/>
      <c r="I7" s="177"/>
      <c r="J7" s="177"/>
      <c r="K7" s="177"/>
      <c r="L7" s="175"/>
      <c r="M7" s="184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6" si="1">G8/$G$47</f>
        <v>5.3532668868289383E-2</v>
      </c>
      <c r="I8" s="155">
        <f t="shared" si="0"/>
        <v>144296026898.65002</v>
      </c>
      <c r="J8" s="155">
        <f>J9</f>
        <v>55707931.380000003</v>
      </c>
      <c r="K8" s="155">
        <f>I8-J8</f>
        <v>144240318967.27002</v>
      </c>
      <c r="L8" s="74">
        <f>G8-K8</f>
        <v>139926681032.72998</v>
      </c>
      <c r="M8" s="73">
        <f>K8/G8</f>
        <v>0.50758996986726124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144296026898.65002</v>
      </c>
      <c r="J9" s="156">
        <f>J10</f>
        <v>55707931.380000003</v>
      </c>
      <c r="K9" s="103">
        <f>I9-J9</f>
        <v>144240318967.27002</v>
      </c>
      <c r="L9" s="137">
        <f>G9-K9</f>
        <v>139926681032.72998</v>
      </c>
      <c r="M9" s="121">
        <f t="shared" ref="M9:M13" si="2">K9/G9</f>
        <v>0.50758996986726124</v>
      </c>
      <c r="N9" s="52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I11+I27</f>
        <v>144296026898.65002</v>
      </c>
      <c r="J10" s="157">
        <f>J27</f>
        <v>55707931.380000003</v>
      </c>
      <c r="K10" s="95">
        <f>I10-J10</f>
        <v>144240318967.27002</v>
      </c>
      <c r="L10" s="138">
        <f t="shared" ref="L10:L37" si="3">G10-K10</f>
        <v>139926681032.72998</v>
      </c>
      <c r="M10" s="123">
        <f t="shared" si="2"/>
        <v>0.50758996986726124</v>
      </c>
      <c r="N10" s="52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141103285183.39001</v>
      </c>
      <c r="J11" s="157">
        <v>0</v>
      </c>
      <c r="K11" s="95">
        <f t="shared" ref="K11:K41" si="4">I11-J11</f>
        <v>141103285183.39001</v>
      </c>
      <c r="L11" s="138">
        <f>G11-K11</f>
        <v>143063714816.60999</v>
      </c>
      <c r="M11" s="123">
        <f t="shared" si="2"/>
        <v>0.496550567741469</v>
      </c>
      <c r="N11" s="52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141103285183.39001</v>
      </c>
      <c r="J12" s="158">
        <v>0</v>
      </c>
      <c r="K12" s="98">
        <f t="shared" si="4"/>
        <v>141103285183.39001</v>
      </c>
      <c r="L12" s="138">
        <f t="shared" si="3"/>
        <v>143063714816.60999</v>
      </c>
      <c r="M12" s="123">
        <f t="shared" si="2"/>
        <v>0.496550567741469</v>
      </c>
      <c r="N12" s="52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129651714762.79001</v>
      </c>
      <c r="J13" s="158">
        <v>0</v>
      </c>
      <c r="K13" s="98">
        <f t="shared" si="4"/>
        <v>129651714762.79001</v>
      </c>
      <c r="L13" s="138">
        <f t="shared" si="3"/>
        <v>154515285237.20999</v>
      </c>
      <c r="M13" s="123">
        <f t="shared" si="2"/>
        <v>0.45625183347394316</v>
      </c>
      <c r="N13" s="52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2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12907512392+13699514772+12297063404+14521993904.26+13957945238.26+13401023107.77+13973981824+12628184093+11437467459.79</f>
        <v>118824686195.08002</v>
      </c>
      <c r="J15" s="153">
        <v>0</v>
      </c>
      <c r="K15" s="83">
        <f t="shared" si="4"/>
        <v>118824686195.08002</v>
      </c>
      <c r="L15" s="139">
        <f t="shared" si="3"/>
        <v>-118824686195.08002</v>
      </c>
      <c r="M15" s="126" t="s">
        <v>60</v>
      </c>
      <c r="N15" s="52"/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168">
        <f t="shared" si="1"/>
        <v>0</v>
      </c>
      <c r="I16" s="98">
        <f t="shared" si="6"/>
        <v>27273324</v>
      </c>
      <c r="J16" s="98"/>
      <c r="K16" s="98">
        <f t="shared" si="4"/>
        <v>27273324</v>
      </c>
      <c r="L16" s="98">
        <f t="shared" si="6"/>
        <v>-27273324</v>
      </c>
      <c r="M16" s="149" t="str">
        <f t="shared" si="6"/>
        <v>N.A.</v>
      </c>
      <c r="N16" s="52"/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27273324</v>
      </c>
      <c r="J17" s="153">
        <v>0</v>
      </c>
      <c r="K17" s="83">
        <f t="shared" si="4"/>
        <v>27273324</v>
      </c>
      <c r="L17" s="139">
        <f t="shared" si="6"/>
        <v>-27273324</v>
      </c>
      <c r="M17" s="126" t="s">
        <v>60</v>
      </c>
      <c r="N17" s="52"/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7" si="7">G18/$G$47</f>
        <v>0</v>
      </c>
      <c r="I18" s="153">
        <f>26186917+1086407</f>
        <v>27273324</v>
      </c>
      <c r="J18" s="153">
        <v>0</v>
      </c>
      <c r="K18" s="83">
        <f t="shared" si="4"/>
        <v>27273324</v>
      </c>
      <c r="L18" s="139">
        <f t="shared" si="3"/>
        <v>-27273324</v>
      </c>
      <c r="M18" s="126" t="s">
        <v>60</v>
      </c>
      <c r="N18" s="52"/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346859711</v>
      </c>
      <c r="J19" s="158">
        <v>0</v>
      </c>
      <c r="K19" s="98">
        <f t="shared" si="4"/>
        <v>346859711</v>
      </c>
      <c r="L19" s="138">
        <f t="shared" si="3"/>
        <v>-346859711</v>
      </c>
      <c r="M19" s="125" t="s">
        <v>60</v>
      </c>
      <c r="N19" s="52"/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8">C20-F20</f>
        <v>0</v>
      </c>
      <c r="H20" s="62">
        <f t="shared" si="7"/>
        <v>0</v>
      </c>
      <c r="I20" s="158">
        <f>I21</f>
        <v>346859711</v>
      </c>
      <c r="J20" s="158">
        <v>0</v>
      </c>
      <c r="K20" s="98">
        <f t="shared" si="4"/>
        <v>346859711</v>
      </c>
      <c r="L20" s="138">
        <f t="shared" si="3"/>
        <v>-346859711</v>
      </c>
      <c r="M20" s="125" t="s">
        <v>60</v>
      </c>
      <c r="N20" s="52"/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346859711</v>
      </c>
      <c r="J21" s="158">
        <v>0</v>
      </c>
      <c r="K21" s="98">
        <f t="shared" si="4"/>
        <v>346859711</v>
      </c>
      <c r="L21" s="138">
        <f>L22</f>
        <v>-346859711</v>
      </c>
      <c r="M21" s="125" t="s">
        <v>60</v>
      </c>
      <c r="N21" s="52"/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346859711</v>
      </c>
      <c r="J22" s="158">
        <v>0</v>
      </c>
      <c r="K22" s="98">
        <f t="shared" si="4"/>
        <v>346859711</v>
      </c>
      <c r="L22" s="138">
        <f>L23</f>
        <v>-346859711</v>
      </c>
      <c r="M22" s="125" t="s">
        <v>60</v>
      </c>
      <c r="N22" s="52"/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8"/>
        <v>0</v>
      </c>
      <c r="H23" s="46">
        <f t="shared" si="7"/>
        <v>0</v>
      </c>
      <c r="I23" s="153">
        <f>52848083+55000879+109271008+10269398+119470343</f>
        <v>346859711</v>
      </c>
      <c r="J23" s="153">
        <v>0</v>
      </c>
      <c r="K23" s="83">
        <f t="shared" si="4"/>
        <v>346859711</v>
      </c>
      <c r="L23" s="139">
        <f>G23-K23</f>
        <v>-346859711</v>
      </c>
      <c r="M23" s="125" t="s">
        <v>60</v>
      </c>
      <c r="N23" s="52"/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11077437385.6</v>
      </c>
      <c r="J24" s="158">
        <v>0</v>
      </c>
      <c r="K24" s="98">
        <f t="shared" si="4"/>
        <v>11077437385.6</v>
      </c>
      <c r="L24" s="138">
        <f>G24-K24</f>
        <v>-11077437385.6</v>
      </c>
      <c r="M24" s="125" t="s">
        <v>60</v>
      </c>
      <c r="N24" s="52"/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</f>
        <v>11059881344</v>
      </c>
      <c r="J25" s="153">
        <v>0</v>
      </c>
      <c r="K25" s="83">
        <f t="shared" si="4"/>
        <v>11059881344</v>
      </c>
      <c r="L25" s="139">
        <f>G25-K25</f>
        <v>-11059881344</v>
      </c>
      <c r="M25" s="125" t="s">
        <v>60</v>
      </c>
      <c r="N25" s="52"/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</f>
        <v>17556041.600000001</v>
      </c>
      <c r="J26" s="153">
        <v>0</v>
      </c>
      <c r="K26" s="83">
        <f t="shared" si="4"/>
        <v>17556041.600000001</v>
      </c>
      <c r="L26" s="139">
        <f>G26-K26</f>
        <v>-17556041.600000001</v>
      </c>
      <c r="M26" s="125" t="s">
        <v>60</v>
      </c>
      <c r="N26" s="52"/>
      <c r="O26" s="65"/>
    </row>
    <row r="27" spans="1:15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8"/>
        <v>0</v>
      </c>
      <c r="H27" s="62">
        <f t="shared" si="7"/>
        <v>0</v>
      </c>
      <c r="I27" s="158">
        <f>I28+I36</f>
        <v>3192741715.2599998</v>
      </c>
      <c r="J27" s="158">
        <f>J28</f>
        <v>55707931.380000003</v>
      </c>
      <c r="K27" s="98">
        <f>I27-J27</f>
        <v>3137033783.8799996</v>
      </c>
      <c r="L27" s="138">
        <f t="shared" si="3"/>
        <v>-3137033783.8799996</v>
      </c>
      <c r="M27" s="125" t="s">
        <v>60</v>
      </c>
      <c r="N27" s="52"/>
      <c r="O27" s="52"/>
    </row>
    <row r="28" spans="1:15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7"/>
        <v>0</v>
      </c>
      <c r="I28" s="158">
        <f>I29+I33</f>
        <v>1171665159.52</v>
      </c>
      <c r="J28" s="158">
        <f>J33</f>
        <v>55707931.380000003</v>
      </c>
      <c r="K28" s="98">
        <f>I28-J28</f>
        <v>1115957228.1399999</v>
      </c>
      <c r="L28" s="138">
        <f t="shared" si="3"/>
        <v>-1115957228.1399999</v>
      </c>
      <c r="M28" s="125" t="s">
        <v>60</v>
      </c>
      <c r="N28" s="52"/>
      <c r="O28" s="52"/>
    </row>
    <row r="29" spans="1:15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7"/>
        <v>0</v>
      </c>
      <c r="I29" s="158">
        <f>I30</f>
        <v>98855601.340000018</v>
      </c>
      <c r="J29" s="158">
        <v>0</v>
      </c>
      <c r="K29" s="98">
        <f t="shared" si="4"/>
        <v>98855601.340000018</v>
      </c>
      <c r="L29" s="138">
        <f t="shared" si="3"/>
        <v>-98855601.340000018</v>
      </c>
      <c r="M29" s="125" t="s">
        <v>60</v>
      </c>
      <c r="N29" s="52"/>
    </row>
    <row r="30" spans="1:15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6" si="9">D31</f>
        <v>0</v>
      </c>
      <c r="E30" s="99">
        <f t="shared" si="9"/>
        <v>0</v>
      </c>
      <c r="F30" s="99">
        <f t="shared" si="9"/>
        <v>0</v>
      </c>
      <c r="G30" s="98">
        <v>0</v>
      </c>
      <c r="H30" s="62">
        <f t="shared" si="7"/>
        <v>0</v>
      </c>
      <c r="I30" s="158">
        <f>I31+I32</f>
        <v>98855601.340000018</v>
      </c>
      <c r="J30" s="158">
        <v>0</v>
      </c>
      <c r="K30" s="98">
        <f t="shared" si="4"/>
        <v>98855601.340000018</v>
      </c>
      <c r="L30" s="138">
        <f t="shared" si="3"/>
        <v>-98855601.340000018</v>
      </c>
      <c r="M30" s="125" t="s">
        <v>60</v>
      </c>
      <c r="N30" s="52"/>
    </row>
    <row r="31" spans="1:15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9"/>
        <v>0</v>
      </c>
      <c r="E31" s="101">
        <f t="shared" si="9"/>
        <v>0</v>
      </c>
      <c r="F31" s="101">
        <f t="shared" si="9"/>
        <v>0</v>
      </c>
      <c r="G31" s="83">
        <f>C31-F31</f>
        <v>0</v>
      </c>
      <c r="H31" s="46">
        <f t="shared" si="7"/>
        <v>0</v>
      </c>
      <c r="I31" s="153">
        <f>2526908.47+1548704.58+1525617.51+1519539.41+4367995+4943337.6+3193136.14+3589356.62+2041939.18</f>
        <v>25256534.510000002</v>
      </c>
      <c r="J31" s="153">
        <v>0</v>
      </c>
      <c r="K31" s="83">
        <f t="shared" si="4"/>
        <v>25256534.510000002</v>
      </c>
      <c r="L31" s="139">
        <f>G31-K31</f>
        <v>-25256534.510000002</v>
      </c>
      <c r="M31" s="126" t="s">
        <v>60</v>
      </c>
      <c r="N31" s="52"/>
      <c r="O31" s="30"/>
    </row>
    <row r="32" spans="1:15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9"/>
        <v>0</v>
      </c>
      <c r="E32" s="101">
        <f t="shared" si="9"/>
        <v>0</v>
      </c>
      <c r="F32" s="101">
        <f t="shared" si="9"/>
        <v>0</v>
      </c>
      <c r="G32" s="83">
        <f>C32-F32</f>
        <v>0</v>
      </c>
      <c r="H32" s="46">
        <f t="shared" si="7"/>
        <v>0</v>
      </c>
      <c r="I32" s="153">
        <f>6349214.97+9621248.78+5995145.35+6085861.7+10517298.57+4512304.85+1600268.03+4463891.78+24453832.8</f>
        <v>73599066.830000013</v>
      </c>
      <c r="J32" s="153">
        <v>0</v>
      </c>
      <c r="K32" s="83">
        <f t="shared" si="4"/>
        <v>73599066.830000013</v>
      </c>
      <c r="L32" s="139">
        <f>G32-K32</f>
        <v>-73599066.830000013</v>
      </c>
      <c r="M32" s="126" t="s">
        <v>60</v>
      </c>
      <c r="N32" s="52"/>
      <c r="O32" s="30"/>
    </row>
    <row r="33" spans="1:15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>D35</f>
        <v>0</v>
      </c>
      <c r="E33" s="99">
        <f>E35</f>
        <v>0</v>
      </c>
      <c r="F33" s="99">
        <f>F35</f>
        <v>0</v>
      </c>
      <c r="G33" s="98">
        <f>C33-F33</f>
        <v>0</v>
      </c>
      <c r="H33" s="62">
        <f t="shared" si="7"/>
        <v>0</v>
      </c>
      <c r="I33" s="158">
        <f>I35+I34</f>
        <v>1072809558.1799999</v>
      </c>
      <c r="J33" s="158">
        <f>J35+J34</f>
        <v>55707931.380000003</v>
      </c>
      <c r="K33" s="98">
        <f>I33-J33</f>
        <v>1017101626.8</v>
      </c>
      <c r="L33" s="138">
        <f t="shared" si="3"/>
        <v>-1017101626.8</v>
      </c>
      <c r="M33" s="125" t="s">
        <v>60</v>
      </c>
      <c r="N33" s="52"/>
      <c r="O33" s="52"/>
    </row>
    <row r="34" spans="1:15" s="51" customFormat="1" ht="38.25" customHeight="1" x14ac:dyDescent="0.25">
      <c r="A34" s="124" t="s">
        <v>111</v>
      </c>
      <c r="B34" s="100" t="s">
        <v>37</v>
      </c>
      <c r="C34" s="98">
        <v>0</v>
      </c>
      <c r="D34" s="99">
        <v>0</v>
      </c>
      <c r="E34" s="99">
        <v>0</v>
      </c>
      <c r="F34" s="99">
        <v>0</v>
      </c>
      <c r="G34" s="98">
        <f>C34-F34</f>
        <v>0</v>
      </c>
      <c r="H34" s="62">
        <f t="shared" si="7"/>
        <v>0</v>
      </c>
      <c r="I34" s="153">
        <v>24192108</v>
      </c>
      <c r="J34" s="153">
        <v>0</v>
      </c>
      <c r="K34" s="83">
        <v>24192108</v>
      </c>
      <c r="L34" s="139">
        <f t="shared" si="3"/>
        <v>-24192108</v>
      </c>
      <c r="M34" s="126" t="s">
        <v>60</v>
      </c>
      <c r="N34" s="52"/>
      <c r="O34" s="52"/>
    </row>
    <row r="35" spans="1:15" s="22" customFormat="1" ht="50.25" customHeight="1" x14ac:dyDescent="0.25">
      <c r="A35" s="124" t="s">
        <v>40</v>
      </c>
      <c r="B35" s="100" t="s">
        <v>41</v>
      </c>
      <c r="C35" s="83">
        <v>0</v>
      </c>
      <c r="D35" s="101">
        <f t="shared" si="9"/>
        <v>0</v>
      </c>
      <c r="E35" s="101">
        <f t="shared" si="9"/>
        <v>0</v>
      </c>
      <c r="F35" s="101">
        <f t="shared" si="9"/>
        <v>0</v>
      </c>
      <c r="G35" s="83">
        <v>0</v>
      </c>
      <c r="H35" s="46">
        <f t="shared" si="7"/>
        <v>0</v>
      </c>
      <c r="I35" s="153">
        <f>529377170.33+312426347.58+198883167.27+5143413.76+2787351.24</f>
        <v>1048617450.1799999</v>
      </c>
      <c r="J35" s="153">
        <v>55707931.380000003</v>
      </c>
      <c r="K35" s="83">
        <f>I35-J35</f>
        <v>992909518.79999995</v>
      </c>
      <c r="L35" s="165">
        <f>G35-K35</f>
        <v>-992909518.79999995</v>
      </c>
      <c r="M35" s="126" t="s">
        <v>60</v>
      </c>
      <c r="N35" s="52"/>
    </row>
    <row r="36" spans="1:15" s="51" customFormat="1" ht="24.95" customHeight="1" x14ac:dyDescent="0.25">
      <c r="A36" s="122" t="s">
        <v>42</v>
      </c>
      <c r="B36" s="97" t="s">
        <v>43</v>
      </c>
      <c r="C36" s="98">
        <v>0</v>
      </c>
      <c r="D36" s="99">
        <f t="shared" si="9"/>
        <v>0</v>
      </c>
      <c r="E36" s="99">
        <f t="shared" si="9"/>
        <v>0</v>
      </c>
      <c r="F36" s="99">
        <f t="shared" si="9"/>
        <v>0</v>
      </c>
      <c r="G36" s="98">
        <v>0</v>
      </c>
      <c r="H36" s="62">
        <f t="shared" si="7"/>
        <v>0</v>
      </c>
      <c r="I36" s="158">
        <f>I37+I41</f>
        <v>2021076555.7399998</v>
      </c>
      <c r="J36" s="158">
        <v>0</v>
      </c>
      <c r="K36" s="98">
        <f t="shared" si="4"/>
        <v>2021076555.7399998</v>
      </c>
      <c r="L36" s="138">
        <f t="shared" si="3"/>
        <v>-2021076555.7399998</v>
      </c>
      <c r="M36" s="125" t="s">
        <v>60</v>
      </c>
      <c r="N36" s="52"/>
      <c r="O36" s="52"/>
    </row>
    <row r="37" spans="1:15" s="51" customFormat="1" ht="24.95" customHeight="1" x14ac:dyDescent="0.25">
      <c r="A37" s="122" t="s">
        <v>44</v>
      </c>
      <c r="B37" s="97" t="s">
        <v>45</v>
      </c>
      <c r="C37" s="98">
        <v>0</v>
      </c>
      <c r="D37" s="99">
        <f t="shared" si="9"/>
        <v>0</v>
      </c>
      <c r="E37" s="99">
        <f t="shared" si="9"/>
        <v>0</v>
      </c>
      <c r="F37" s="99">
        <f t="shared" si="9"/>
        <v>0</v>
      </c>
      <c r="G37" s="98">
        <v>0</v>
      </c>
      <c r="H37" s="62">
        <f t="shared" si="7"/>
        <v>0</v>
      </c>
      <c r="I37" s="158">
        <f>I38+I39+I40</f>
        <v>1394558062</v>
      </c>
      <c r="J37" s="158">
        <v>0</v>
      </c>
      <c r="K37" s="98">
        <f t="shared" si="4"/>
        <v>1394558062</v>
      </c>
      <c r="L37" s="138">
        <f t="shared" si="3"/>
        <v>-1394558062</v>
      </c>
      <c r="M37" s="125" t="s">
        <v>60</v>
      </c>
      <c r="N37" s="52"/>
    </row>
    <row r="38" spans="1:15" s="51" customFormat="1" ht="24.95" customHeight="1" x14ac:dyDescent="0.25">
      <c r="A38" s="124" t="s">
        <v>46</v>
      </c>
      <c r="B38" s="100" t="s">
        <v>47</v>
      </c>
      <c r="C38" s="83">
        <v>0</v>
      </c>
      <c r="D38" s="101">
        <f>D41</f>
        <v>0</v>
      </c>
      <c r="E38" s="101">
        <f>E41</f>
        <v>0</v>
      </c>
      <c r="F38" s="101">
        <f>F41</f>
        <v>0</v>
      </c>
      <c r="G38" s="83">
        <v>0</v>
      </c>
      <c r="H38" s="46">
        <f t="shared" si="7"/>
        <v>0</v>
      </c>
      <c r="I38" s="153">
        <f>4461820+5879781-3411885+6835855</f>
        <v>13765571</v>
      </c>
      <c r="J38" s="153">
        <v>0</v>
      </c>
      <c r="K38" s="83">
        <f t="shared" si="4"/>
        <v>13765571</v>
      </c>
      <c r="L38" s="139">
        <f>G38-K38</f>
        <v>-13765571</v>
      </c>
      <c r="M38" s="125" t="s">
        <v>60</v>
      </c>
      <c r="N38" s="52"/>
    </row>
    <row r="39" spans="1:15" s="51" customFormat="1" ht="24.95" customHeight="1" x14ac:dyDescent="0.25">
      <c r="A39" s="124" t="s">
        <v>77</v>
      </c>
      <c r="B39" s="100" t="s">
        <v>78</v>
      </c>
      <c r="C39" s="83">
        <v>0</v>
      </c>
      <c r="D39" s="101">
        <v>0</v>
      </c>
      <c r="E39" s="101">
        <v>0</v>
      </c>
      <c r="F39" s="101">
        <f>F42</f>
        <v>0</v>
      </c>
      <c r="G39" s="83">
        <v>0</v>
      </c>
      <c r="H39" s="46">
        <f t="shared" si="7"/>
        <v>0</v>
      </c>
      <c r="I39" s="153">
        <v>792491</v>
      </c>
      <c r="J39" s="153">
        <v>0</v>
      </c>
      <c r="K39" s="83">
        <f t="shared" si="4"/>
        <v>792491</v>
      </c>
      <c r="L39" s="139">
        <f>G39-K39</f>
        <v>-792491</v>
      </c>
      <c r="M39" s="125" t="s">
        <v>60</v>
      </c>
      <c r="N39" s="52"/>
    </row>
    <row r="40" spans="1:15" s="51" customFormat="1" ht="24.95" customHeight="1" x14ac:dyDescent="0.25">
      <c r="A40" s="124" t="s">
        <v>109</v>
      </c>
      <c r="B40" s="100" t="s">
        <v>110</v>
      </c>
      <c r="C40" s="83">
        <v>0</v>
      </c>
      <c r="D40" s="101">
        <v>0</v>
      </c>
      <c r="E40" s="101">
        <v>0</v>
      </c>
      <c r="F40" s="101">
        <f>F43</f>
        <v>0</v>
      </c>
      <c r="G40" s="83">
        <v>0</v>
      </c>
      <c r="H40" s="46">
        <f t="shared" si="7"/>
        <v>0</v>
      </c>
      <c r="I40" s="153">
        <v>1380000000</v>
      </c>
      <c r="J40" s="153">
        <v>0</v>
      </c>
      <c r="K40" s="83">
        <f t="shared" si="4"/>
        <v>1380000000</v>
      </c>
      <c r="L40" s="139">
        <f>G40-K40</f>
        <v>-1380000000</v>
      </c>
      <c r="M40" s="125" t="s">
        <v>60</v>
      </c>
      <c r="N40" s="52"/>
    </row>
    <row r="41" spans="1:15" s="22" customFormat="1" ht="24.95" customHeight="1" x14ac:dyDescent="0.25">
      <c r="A41" s="122" t="s">
        <v>48</v>
      </c>
      <c r="B41" s="97" t="s">
        <v>49</v>
      </c>
      <c r="C41" s="98">
        <v>0</v>
      </c>
      <c r="D41" s="99">
        <f t="shared" si="9"/>
        <v>0</v>
      </c>
      <c r="E41" s="99">
        <f t="shared" si="9"/>
        <v>0</v>
      </c>
      <c r="F41" s="99">
        <f t="shared" si="9"/>
        <v>0</v>
      </c>
      <c r="G41" s="98">
        <f>C41-F41</f>
        <v>0</v>
      </c>
      <c r="H41" s="62">
        <f t="shared" si="7"/>
        <v>0</v>
      </c>
      <c r="I41" s="158">
        <f>I42</f>
        <v>626518493.73999989</v>
      </c>
      <c r="J41" s="158">
        <v>0</v>
      </c>
      <c r="K41" s="98">
        <f t="shared" si="4"/>
        <v>626518493.73999989</v>
      </c>
      <c r="L41" s="138">
        <f>L42</f>
        <v>-626518493.73999989</v>
      </c>
      <c r="M41" s="126" t="s">
        <v>60</v>
      </c>
      <c r="N41" s="52"/>
    </row>
    <row r="42" spans="1:15" s="51" customFormat="1" ht="24.95" customHeight="1" x14ac:dyDescent="0.25">
      <c r="A42" s="127" t="s">
        <v>50</v>
      </c>
      <c r="B42" s="108" t="s">
        <v>51</v>
      </c>
      <c r="C42" s="109">
        <v>0</v>
      </c>
      <c r="D42" s="110">
        <f t="shared" si="9"/>
        <v>0</v>
      </c>
      <c r="E42" s="110">
        <f t="shared" si="9"/>
        <v>0</v>
      </c>
      <c r="F42" s="110">
        <f t="shared" si="9"/>
        <v>0</v>
      </c>
      <c r="G42" s="109">
        <f>C42-F42</f>
        <v>0</v>
      </c>
      <c r="H42" s="40">
        <f t="shared" si="7"/>
        <v>0</v>
      </c>
      <c r="I42" s="154">
        <f>5.31+626484524+33964.43</f>
        <v>626518493.73999989</v>
      </c>
      <c r="J42" s="154">
        <v>0</v>
      </c>
      <c r="K42" s="109">
        <f>I42-J42</f>
        <v>626518493.73999989</v>
      </c>
      <c r="L42" s="140">
        <f>G42-K42</f>
        <v>-626518493.73999989</v>
      </c>
      <c r="M42" s="128" t="s">
        <v>60</v>
      </c>
      <c r="N42" s="52"/>
    </row>
    <row r="43" spans="1:15" s="51" customFormat="1" ht="24.95" customHeight="1" x14ac:dyDescent="0.25">
      <c r="A43" s="57">
        <v>4</v>
      </c>
      <c r="B43" s="56" t="s">
        <v>52</v>
      </c>
      <c r="C43" s="54">
        <f>C44+C45+C46</f>
        <v>5024124292167</v>
      </c>
      <c r="D43" s="54">
        <f>D44+D45+D46</f>
        <v>0</v>
      </c>
      <c r="E43" s="54">
        <v>0</v>
      </c>
      <c r="F43" s="54">
        <f>D43-E43</f>
        <v>0</v>
      </c>
      <c r="G43" s="54">
        <f>C43+D43</f>
        <v>5024124292167</v>
      </c>
      <c r="H43" s="55">
        <f t="shared" si="7"/>
        <v>0.94646733113171067</v>
      </c>
      <c r="I43" s="151">
        <f>I44+I45+I46</f>
        <v>551122448532.89001</v>
      </c>
      <c r="J43" s="151">
        <f>SUM(J44:J46)</f>
        <v>0</v>
      </c>
      <c r="K43" s="54">
        <f>I43-J43</f>
        <v>551122448532.89001</v>
      </c>
      <c r="L43" s="54">
        <f>G43-K43</f>
        <v>4473001843634.1104</v>
      </c>
      <c r="M43" s="53">
        <f>K43/G43</f>
        <v>0.1096952257714111</v>
      </c>
      <c r="N43" s="52"/>
      <c r="O43" s="52"/>
    </row>
    <row r="44" spans="1:15" s="88" customFormat="1" ht="24.95" customHeight="1" x14ac:dyDescent="0.25">
      <c r="A44" s="129">
        <v>41</v>
      </c>
      <c r="B44" s="113" t="s">
        <v>53</v>
      </c>
      <c r="C44" s="114">
        <v>1408779000</v>
      </c>
      <c r="D44" s="115">
        <f t="shared" si="9"/>
        <v>0</v>
      </c>
      <c r="E44" s="115">
        <f t="shared" si="9"/>
        <v>0</v>
      </c>
      <c r="F44" s="116">
        <f t="shared" si="9"/>
        <v>0</v>
      </c>
      <c r="G44" s="114">
        <f>C44-F44</f>
        <v>1408779000</v>
      </c>
      <c r="H44" s="117">
        <f>G44/$G$47</f>
        <v>2.653921803573246E-4</v>
      </c>
      <c r="I44" s="152">
        <v>1408779000</v>
      </c>
      <c r="J44" s="152">
        <v>0</v>
      </c>
      <c r="K44" s="114">
        <f>I44-J44</f>
        <v>1408779000</v>
      </c>
      <c r="L44" s="118">
        <f>G44-K44</f>
        <v>0</v>
      </c>
      <c r="M44" s="130">
        <f t="shared" ref="M44:M46" si="10">K44/G44</f>
        <v>1</v>
      </c>
      <c r="N44" s="52"/>
      <c r="O44" s="89"/>
    </row>
    <row r="45" spans="1:15" s="88" customFormat="1" ht="24.95" customHeight="1" x14ac:dyDescent="0.25">
      <c r="A45" s="50">
        <v>42</v>
      </c>
      <c r="B45" s="49" t="s">
        <v>54</v>
      </c>
      <c r="C45" s="48">
        <v>969198470862</v>
      </c>
      <c r="D45" s="84">
        <f t="shared" si="9"/>
        <v>0</v>
      </c>
      <c r="E45" s="84">
        <f t="shared" si="9"/>
        <v>0</v>
      </c>
      <c r="F45" s="85">
        <f t="shared" si="9"/>
        <v>0</v>
      </c>
      <c r="G45" s="41">
        <f>C45-F45</f>
        <v>969198470862</v>
      </c>
      <c r="H45" s="46">
        <f>G45/$G$47</f>
        <v>0.18258200568084212</v>
      </c>
      <c r="I45" s="153">
        <v>416716266330</v>
      </c>
      <c r="J45" s="153">
        <v>0</v>
      </c>
      <c r="K45" s="45">
        <f t="shared" ref="K45:K46" si="11">I45-J45</f>
        <v>416716266330</v>
      </c>
      <c r="L45" s="90">
        <f>G45-K45</f>
        <v>552482204532</v>
      </c>
      <c r="M45" s="126">
        <f t="shared" si="10"/>
        <v>0.42995968200339274</v>
      </c>
      <c r="N45" s="52"/>
      <c r="O45" s="89"/>
    </row>
    <row r="46" spans="1:15" s="88" customFormat="1" ht="24.95" customHeight="1" x14ac:dyDescent="0.25">
      <c r="A46" s="43">
        <v>43</v>
      </c>
      <c r="B46" s="42" t="s">
        <v>55</v>
      </c>
      <c r="C46" s="39">
        <v>4053517042305</v>
      </c>
      <c r="D46" s="87">
        <f t="shared" si="9"/>
        <v>0</v>
      </c>
      <c r="E46" s="87">
        <f t="shared" si="9"/>
        <v>0</v>
      </c>
      <c r="F46" s="87">
        <f t="shared" si="9"/>
        <v>0</v>
      </c>
      <c r="G46" s="39">
        <f>C46-F46</f>
        <v>4053517042305</v>
      </c>
      <c r="H46" s="40">
        <f>G46/$G$47</f>
        <v>0.76361993327051114</v>
      </c>
      <c r="I46" s="154">
        <v>132997403202.89</v>
      </c>
      <c r="J46" s="154">
        <v>0</v>
      </c>
      <c r="K46" s="39">
        <f t="shared" si="11"/>
        <v>132997403202.89</v>
      </c>
      <c r="L46" s="91">
        <f>G46-K46</f>
        <v>3920519639102.1099</v>
      </c>
      <c r="M46" s="126">
        <f t="shared" si="10"/>
        <v>3.2810372280379529E-2</v>
      </c>
      <c r="N46" s="52"/>
      <c r="O46" s="89"/>
    </row>
    <row r="47" spans="1:15" s="18" customFormat="1" ht="24.95" customHeight="1" thickBot="1" x14ac:dyDescent="0.3">
      <c r="A47" s="169" t="s">
        <v>59</v>
      </c>
      <c r="B47" s="170"/>
      <c r="C47" s="141">
        <f>C8+C43</f>
        <v>5308291292167</v>
      </c>
      <c r="D47" s="146">
        <f>D48</f>
        <v>0</v>
      </c>
      <c r="E47" s="146">
        <f>E48</f>
        <v>0</v>
      </c>
      <c r="F47" s="146">
        <f>F48</f>
        <v>0</v>
      </c>
      <c r="G47" s="146">
        <f>C47+F47</f>
        <v>5308291292167</v>
      </c>
      <c r="H47" s="133">
        <f t="shared" si="7"/>
        <v>1</v>
      </c>
      <c r="I47" s="161">
        <f>I8+I43</f>
        <v>695418475431.54004</v>
      </c>
      <c r="J47" s="161">
        <f>J8+J43</f>
        <v>55707931.380000003</v>
      </c>
      <c r="K47" s="146">
        <f>K8+K43</f>
        <v>695362767500.16003</v>
      </c>
      <c r="L47" s="146">
        <f>L8+L43</f>
        <v>4612928524666.8398</v>
      </c>
      <c r="M47" s="33">
        <f>K47/G47</f>
        <v>0.13099559335152697</v>
      </c>
      <c r="N47" s="52"/>
      <c r="O47" s="30"/>
    </row>
    <row r="48" spans="1:15" s="18" customFormat="1" ht="10.5" customHeight="1" x14ac:dyDescent="0.25">
      <c r="B48" s="164"/>
      <c r="C48" s="25"/>
      <c r="D48" s="32"/>
      <c r="E48" s="32"/>
      <c r="F48" s="32"/>
      <c r="G48" s="25"/>
      <c r="H48" s="32"/>
      <c r="I48" s="32"/>
      <c r="J48" s="162"/>
      <c r="K48" s="25"/>
      <c r="L48" s="26"/>
      <c r="M48" s="6"/>
      <c r="N48" s="17"/>
      <c r="O48" s="17"/>
    </row>
    <row r="49" spans="1:13" x14ac:dyDescent="0.25">
      <c r="A49" s="19" t="s">
        <v>107</v>
      </c>
      <c r="B49" s="22"/>
      <c r="C49" s="22"/>
      <c r="D49" s="18"/>
      <c r="E49" s="18"/>
      <c r="F49" s="18"/>
      <c r="G49" s="22"/>
      <c r="H49" s="22"/>
      <c r="I49" s="30"/>
      <c r="J49" s="30"/>
      <c r="K49" s="22"/>
      <c r="L49" s="30"/>
      <c r="M49" s="22"/>
    </row>
    <row r="50" spans="1:13" x14ac:dyDescent="0.25">
      <c r="A50" s="19" t="s">
        <v>106</v>
      </c>
      <c r="B50" s="22"/>
      <c r="C50" s="22"/>
      <c r="D50" s="18"/>
      <c r="E50" s="18"/>
      <c r="F50" s="18"/>
      <c r="G50" s="22"/>
      <c r="H50" s="22"/>
      <c r="I50" s="22"/>
      <c r="J50" s="30"/>
      <c r="K50" s="22"/>
      <c r="L50" s="30"/>
      <c r="M50" s="22"/>
    </row>
    <row r="51" spans="1:13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30"/>
      <c r="K51" s="30"/>
      <c r="L51" s="22"/>
      <c r="M51" s="22"/>
    </row>
    <row r="52" spans="1:13" x14ac:dyDescent="0.25">
      <c r="A52" s="29"/>
      <c r="B52" s="22"/>
      <c r="C52" s="22"/>
      <c r="D52" s="18"/>
      <c r="E52" s="18"/>
      <c r="F52" s="18"/>
      <c r="G52" s="22"/>
      <c r="H52" s="22"/>
      <c r="I52" s="30"/>
      <c r="J52" s="30"/>
      <c r="K52" s="30"/>
      <c r="L52" s="30"/>
      <c r="M52" s="22"/>
    </row>
    <row r="53" spans="1:13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30"/>
      <c r="K53" s="22"/>
      <c r="L53" s="22"/>
      <c r="M53" s="22"/>
    </row>
    <row r="54" spans="1:13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3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3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3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3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3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3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3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3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3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3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  <row r="67" spans="1:13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30"/>
      <c r="K67" s="22"/>
      <c r="L67" s="22"/>
      <c r="M67" s="22"/>
    </row>
    <row r="68" spans="1:13" x14ac:dyDescent="0.25">
      <c r="A68" s="29"/>
      <c r="B68" s="22"/>
      <c r="C68" s="22"/>
      <c r="D68" s="18"/>
      <c r="E68" s="18"/>
      <c r="F68" s="18"/>
      <c r="G68" s="22"/>
      <c r="H68" s="22"/>
      <c r="I68" s="22"/>
      <c r="J68" s="30"/>
      <c r="K68" s="22"/>
      <c r="L68" s="22"/>
      <c r="M68" s="22"/>
    </row>
  </sheetData>
  <mergeCells count="16">
    <mergeCell ref="A47:B4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18</vt:i4>
      </vt:variant>
    </vt:vector>
  </HeadingPairs>
  <TitlesOfParts>
    <vt:vector size="27" baseType="lpstr">
      <vt:lpstr>ENERO 2021 </vt:lpstr>
      <vt:lpstr>FEBRERO 2021</vt:lpstr>
      <vt:lpstr>MARZO 2021 </vt:lpstr>
      <vt:lpstr>ABRIL 2021</vt:lpstr>
      <vt:lpstr>MAYO 2021</vt:lpstr>
      <vt:lpstr>JUNIO 2021</vt:lpstr>
      <vt:lpstr>JULIO 2021</vt:lpstr>
      <vt:lpstr>AGOSTO 2021</vt:lpstr>
      <vt:lpstr>SEPTIEMBRE 2021</vt:lpstr>
      <vt:lpstr>'ABRIL 2021'!Área_de_impresión</vt:lpstr>
      <vt:lpstr>'AGOSTO 2021'!Área_de_impresión</vt:lpstr>
      <vt:lpstr>'ENERO 2021 '!Área_de_impresión</vt:lpstr>
      <vt:lpstr>'FEBRERO 2021'!Área_de_impresión</vt:lpstr>
      <vt:lpstr>'JULIO 2021'!Área_de_impresión</vt:lpstr>
      <vt:lpstr>'JUNIO 2021'!Área_de_impresión</vt:lpstr>
      <vt:lpstr>'MARZO 2021 '!Área_de_impresión</vt:lpstr>
      <vt:lpstr>'MAYO 2021'!Área_de_impresión</vt:lpstr>
      <vt:lpstr>'SEPTIEMBRE 2021'!Área_de_impresión</vt:lpstr>
      <vt:lpstr>'ABRIL 2021'!Títulos_a_imprimir</vt:lpstr>
      <vt:lpstr>'AGOSTO 2021'!Títulos_a_imprimir</vt:lpstr>
      <vt:lpstr>'ENERO 2021 '!Títulos_a_imprimir</vt:lpstr>
      <vt:lpstr>'FEBRERO 2021'!Títulos_a_imprimir</vt:lpstr>
      <vt:lpstr>'JULIO 2021'!Títulos_a_imprimir</vt:lpstr>
      <vt:lpstr>'JUNIO 2021'!Títulos_a_imprimir</vt:lpstr>
      <vt:lpstr>'MARZO 2021 '!Títulos_a_imprimir</vt:lpstr>
      <vt:lpstr>'MAYO 2021'!Títulos_a_imprimir</vt:lpstr>
      <vt:lpstr>'SEPTIEMBRE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Liévano Torres</dc:creator>
  <cp:lastModifiedBy>Ludy Maritza Montoya Roberto</cp:lastModifiedBy>
  <cp:lastPrinted>2021-06-29T22:00:52Z</cp:lastPrinted>
  <dcterms:created xsi:type="dcterms:W3CDTF">2021-02-22T15:51:55Z</dcterms:created>
  <dcterms:modified xsi:type="dcterms:W3CDTF">2021-10-22T15:39:39Z</dcterms:modified>
</cp:coreProperties>
</file>