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anionline-my.sharepoint.com/personal/lmontoya_ani_gov_co/Documents/Documentos/2023/PRESUPUESTO/INGRESOS/OCTUBRE/"/>
    </mc:Choice>
  </mc:AlternateContent>
  <xr:revisionPtr revIDLastSave="50" documentId="8_{1938DD3C-86B3-4217-BA87-0B3A8E7ECAE5}" xr6:coauthVersionLast="47" xr6:coauthVersionMax="47" xr10:uidLastSave="{8FD509DC-FBBB-44B9-B716-A285BFAE50BF}"/>
  <bookViews>
    <workbookView xWindow="-120" yWindow="-120" windowWidth="20730" windowHeight="11160" firstSheet="5" activeTab="9" xr2:uid="{C89D9935-5FC0-4611-840E-8356AD4E95B8}"/>
  </bookViews>
  <sheets>
    <sheet name="ENERO 2023" sheetId="1" r:id="rId1"/>
    <sheet name="FEBRERO 2023" sheetId="2" r:id="rId2"/>
    <sheet name="MARZO 2023" sheetId="3" r:id="rId3"/>
    <sheet name="ABRIL 2023 " sheetId="4" r:id="rId4"/>
    <sheet name="MAYO 2023" sheetId="5" r:id="rId5"/>
    <sheet name="JUNIO 2023" sheetId="6" r:id="rId6"/>
    <sheet name="JULIO 2023" sheetId="7" r:id="rId7"/>
    <sheet name="AGOSTO 2023" sheetId="8" r:id="rId8"/>
    <sheet name="SEPTIEMBRE 2023" sheetId="9" r:id="rId9"/>
    <sheet name="OCTUBRE 2023" sheetId="10" r:id="rId10"/>
  </sheets>
  <definedNames>
    <definedName name="_xlnm._FilterDatabase" localSheetId="3" hidden="1">'ABRIL 2023 '!$N$1:$N$51</definedName>
    <definedName name="_xlnm._FilterDatabase" localSheetId="7" hidden="1">'AGOSTO 2023'!$N$1:$N$55</definedName>
    <definedName name="_xlnm._FilterDatabase" localSheetId="0" hidden="1">'ENERO 2023'!$N$1:$N$48</definedName>
    <definedName name="_xlnm._FilterDatabase" localSheetId="1" hidden="1">'FEBRERO 2023'!$N$1:$N$50</definedName>
    <definedName name="_xlnm._FilterDatabase" localSheetId="6" hidden="1">'JULIO 2023'!$N$1:$N$56</definedName>
    <definedName name="_xlnm._FilterDatabase" localSheetId="5" hidden="1">'JUNIO 2023'!$N$1:$N$55</definedName>
    <definedName name="_xlnm._FilterDatabase" localSheetId="2" hidden="1">'MARZO 2023'!$N$1:$N$53</definedName>
    <definedName name="_xlnm._FilterDatabase" localSheetId="4" hidden="1">'MAYO 2023'!$N$1:$N$55</definedName>
    <definedName name="_xlnm._FilterDatabase" localSheetId="9" hidden="1">'OCTUBRE 2023'!$N$1:$N$57</definedName>
    <definedName name="_xlnm._FilterDatabase" localSheetId="8" hidden="1">'SEPTIEMBRE 2023'!$N$1:$N$56</definedName>
    <definedName name="_xlnm.Print_Area" localSheetId="3">'ABRIL 2023 '!$A:$M</definedName>
    <definedName name="_xlnm.Print_Area" localSheetId="7">'AGOSTO 2023'!$A:$M</definedName>
    <definedName name="_xlnm.Print_Area" localSheetId="0">'ENERO 2023'!$A:$M</definedName>
    <definedName name="_xlnm.Print_Area" localSheetId="1">'FEBRERO 2023'!$A:$M</definedName>
    <definedName name="_xlnm.Print_Area" localSheetId="6">'JULIO 2023'!$A:$M</definedName>
    <definedName name="_xlnm.Print_Area" localSheetId="5">'JUNIO 2023'!$A:$M</definedName>
    <definedName name="_xlnm.Print_Area" localSheetId="2">'MARZO 2023'!$A:$M</definedName>
    <definedName name="_xlnm.Print_Area" localSheetId="4">'MAYO 2023'!$A:$M</definedName>
    <definedName name="_xlnm.Print_Area" localSheetId="9">'OCTUBRE 2023'!$A:$M</definedName>
    <definedName name="_xlnm.Print_Area" localSheetId="8">'SEPTIEMBRE 2023'!$A:$M</definedName>
    <definedName name="_xlnm.Print_Titles" localSheetId="3">'ABRIL 2023 '!$1:$7</definedName>
    <definedName name="_xlnm.Print_Titles" localSheetId="7">'AGOSTO 2023'!$1:$7</definedName>
    <definedName name="_xlnm.Print_Titles" localSheetId="0">'ENERO 2023'!$1:$7</definedName>
    <definedName name="_xlnm.Print_Titles" localSheetId="1">'FEBRERO 2023'!$1:$7</definedName>
    <definedName name="_xlnm.Print_Titles" localSheetId="6">'JULIO 2023'!$1:$7</definedName>
    <definedName name="_xlnm.Print_Titles" localSheetId="5">'JUNIO 2023'!$1:$7</definedName>
    <definedName name="_xlnm.Print_Titles" localSheetId="2">'MARZO 2023'!$1:$7</definedName>
    <definedName name="_xlnm.Print_Titles" localSheetId="4">'MAYO 2023'!$1:$7</definedName>
    <definedName name="_xlnm.Print_Titles" localSheetId="9">'OCTUBRE 2023'!$1:$7</definedName>
    <definedName name="_xlnm.Print_Titles" localSheetId="8">'SEPTIEMBRE 2023'!$1:$7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6" i="10" l="1"/>
  <c r="L46" i="10"/>
  <c r="K46" i="10"/>
  <c r="I14" i="10" l="1"/>
  <c r="I22" i="10"/>
  <c r="L24" i="10"/>
  <c r="L25" i="10"/>
  <c r="J24" i="10"/>
  <c r="K24" i="10"/>
  <c r="I24" i="10"/>
  <c r="K25" i="10"/>
  <c r="H25" i="10"/>
  <c r="G25" i="10"/>
  <c r="F25" i="10"/>
  <c r="E25" i="10"/>
  <c r="D25" i="10"/>
  <c r="I32" i="10" l="1"/>
  <c r="I33" i="10"/>
  <c r="K33" i="10" s="1"/>
  <c r="I35" i="10"/>
  <c r="I34" i="10" s="1"/>
  <c r="K45" i="10"/>
  <c r="F45" i="10"/>
  <c r="G45" i="10" s="1"/>
  <c r="K44" i="10"/>
  <c r="F44" i="10"/>
  <c r="G44" i="10" s="1"/>
  <c r="K43" i="10"/>
  <c r="F43" i="10"/>
  <c r="G43" i="10" s="1"/>
  <c r="J42" i="10"/>
  <c r="I42" i="10"/>
  <c r="D42" i="10"/>
  <c r="F42" i="10" s="1"/>
  <c r="C42" i="10"/>
  <c r="K41" i="10"/>
  <c r="K40" i="10" s="1"/>
  <c r="F41" i="10"/>
  <c r="G41" i="10" s="1"/>
  <c r="J40" i="10"/>
  <c r="I40" i="10"/>
  <c r="I36" i="10" s="1"/>
  <c r="F40" i="10"/>
  <c r="G40" i="10" s="1"/>
  <c r="K39" i="10"/>
  <c r="I39" i="10"/>
  <c r="F39" i="10"/>
  <c r="G39" i="10" s="1"/>
  <c r="K38" i="10"/>
  <c r="F38" i="10"/>
  <c r="G38" i="10" s="1"/>
  <c r="J37" i="10"/>
  <c r="K37" i="10" s="1"/>
  <c r="I37" i="10"/>
  <c r="F37" i="10"/>
  <c r="G37" i="10" s="1"/>
  <c r="E36" i="10"/>
  <c r="D36" i="10"/>
  <c r="C36" i="10"/>
  <c r="K35" i="10"/>
  <c r="F35" i="10"/>
  <c r="G35" i="10" s="1"/>
  <c r="J34" i="10"/>
  <c r="E34" i="10"/>
  <c r="D34" i="10"/>
  <c r="D33" i="10" s="1"/>
  <c r="E33" i="10"/>
  <c r="E32" i="10" s="1"/>
  <c r="E31" i="10" s="1"/>
  <c r="E30" i="10" s="1"/>
  <c r="K32" i="10"/>
  <c r="I31" i="10"/>
  <c r="I30" i="10" s="1"/>
  <c r="J29" i="10"/>
  <c r="I27" i="10"/>
  <c r="K27" i="10" s="1"/>
  <c r="K26" i="10"/>
  <c r="F26" i="10"/>
  <c r="G26" i="10" s="1"/>
  <c r="K22" i="10"/>
  <c r="I17" i="10"/>
  <c r="K17" i="10" s="1"/>
  <c r="K16" i="10" s="1"/>
  <c r="K15" i="10" s="1"/>
  <c r="F17" i="10"/>
  <c r="G17" i="10" s="1"/>
  <c r="J16" i="10"/>
  <c r="J15" i="10" s="1"/>
  <c r="I16" i="10"/>
  <c r="I15" i="10" s="1"/>
  <c r="G16" i="10"/>
  <c r="F16" i="10"/>
  <c r="F15" i="10"/>
  <c r="G15" i="10" s="1"/>
  <c r="I13" i="10"/>
  <c r="F13" i="10"/>
  <c r="G13" i="10" s="1"/>
  <c r="C13" i="10"/>
  <c r="E12" i="10"/>
  <c r="D12" i="10"/>
  <c r="D11" i="10" s="1"/>
  <c r="C12" i="10"/>
  <c r="C11" i="10" s="1"/>
  <c r="J11" i="10"/>
  <c r="E11" i="10"/>
  <c r="E10" i="10" s="1"/>
  <c r="E9" i="10" s="1"/>
  <c r="E8" i="10" s="1"/>
  <c r="E46" i="10" s="1"/>
  <c r="I17" i="9"/>
  <c r="I16" i="9" s="1"/>
  <c r="I15" i="9" s="1"/>
  <c r="I24" i="9"/>
  <c r="K25" i="9"/>
  <c r="F25" i="9"/>
  <c r="G25" i="9" s="1"/>
  <c r="I26" i="9"/>
  <c r="I31" i="9"/>
  <c r="I32" i="9"/>
  <c r="K32" i="9" s="1"/>
  <c r="K44" i="9"/>
  <c r="M44" i="9" s="1"/>
  <c r="F44" i="9"/>
  <c r="G44" i="9" s="1"/>
  <c r="K43" i="9"/>
  <c r="F43" i="9"/>
  <c r="G43" i="9" s="1"/>
  <c r="K42" i="9"/>
  <c r="F42" i="9"/>
  <c r="G42" i="9" s="1"/>
  <c r="L42" i="9" s="1"/>
  <c r="J41" i="9"/>
  <c r="I41" i="9"/>
  <c r="D41" i="9"/>
  <c r="F41" i="9" s="1"/>
  <c r="C41" i="9"/>
  <c r="K40" i="9"/>
  <c r="K39" i="9" s="1"/>
  <c r="F40" i="9"/>
  <c r="G40" i="9" s="1"/>
  <c r="L40" i="9" s="1"/>
  <c r="L39" i="9" s="1"/>
  <c r="J39" i="9"/>
  <c r="I39" i="9"/>
  <c r="F39" i="9"/>
  <c r="G39" i="9" s="1"/>
  <c r="I38" i="9"/>
  <c r="K38" i="9" s="1"/>
  <c r="F38" i="9"/>
  <c r="G38" i="9" s="1"/>
  <c r="K37" i="9"/>
  <c r="F37" i="9"/>
  <c r="G37" i="9" s="1"/>
  <c r="L37" i="9" s="1"/>
  <c r="J36" i="9"/>
  <c r="J35" i="9" s="1"/>
  <c r="I36" i="9"/>
  <c r="F36" i="9"/>
  <c r="G36" i="9" s="1"/>
  <c r="E35" i="9"/>
  <c r="D35" i="9"/>
  <c r="F35" i="9" s="1"/>
  <c r="C35" i="9"/>
  <c r="K34" i="9"/>
  <c r="I34" i="9"/>
  <c r="F34" i="9"/>
  <c r="G34" i="9" s="1"/>
  <c r="J33" i="9"/>
  <c r="J28" i="9" s="1"/>
  <c r="I33" i="9"/>
  <c r="K33" i="9" s="1"/>
  <c r="E33" i="9"/>
  <c r="D33" i="9"/>
  <c r="D32" i="9" s="1"/>
  <c r="K26" i="9"/>
  <c r="I22" i="9"/>
  <c r="K22" i="9" s="1"/>
  <c r="F17" i="9"/>
  <c r="G17" i="9" s="1"/>
  <c r="J16" i="9"/>
  <c r="J15" i="9" s="1"/>
  <c r="F16" i="9"/>
  <c r="G16" i="9" s="1"/>
  <c r="F15" i="9"/>
  <c r="G15" i="9" s="1"/>
  <c r="I14" i="9"/>
  <c r="K14" i="9" s="1"/>
  <c r="F13" i="9"/>
  <c r="C13" i="9"/>
  <c r="E12" i="9"/>
  <c r="E11" i="9" s="1"/>
  <c r="E10" i="9" s="1"/>
  <c r="E9" i="9" s="1"/>
  <c r="E8" i="9" s="1"/>
  <c r="E45" i="9" s="1"/>
  <c r="D12" i="9"/>
  <c r="J11" i="9"/>
  <c r="K34" i="10" l="1"/>
  <c r="F11" i="10"/>
  <c r="F34" i="10"/>
  <c r="G34" i="10" s="1"/>
  <c r="F36" i="10"/>
  <c r="G36" i="10" s="1"/>
  <c r="K42" i="10"/>
  <c r="D10" i="10"/>
  <c r="F10" i="10" s="1"/>
  <c r="F12" i="10"/>
  <c r="G42" i="10"/>
  <c r="L17" i="10"/>
  <c r="L16" i="10" s="1"/>
  <c r="L15" i="10" s="1"/>
  <c r="L26" i="10"/>
  <c r="E27" i="10"/>
  <c r="E29" i="10"/>
  <c r="L35" i="10"/>
  <c r="L34" i="10" s="1"/>
  <c r="L39" i="10"/>
  <c r="L43" i="10"/>
  <c r="M43" i="10"/>
  <c r="D32" i="10"/>
  <c r="F33" i="10"/>
  <c r="G33" i="10" s="1"/>
  <c r="L44" i="10"/>
  <c r="J28" i="10"/>
  <c r="J10" i="10" s="1"/>
  <c r="J9" i="10" s="1"/>
  <c r="J8" i="10" s="1"/>
  <c r="J46" i="10" s="1"/>
  <c r="M44" i="10"/>
  <c r="L41" i="10"/>
  <c r="L40" i="10" s="1"/>
  <c r="I29" i="10"/>
  <c r="K30" i="10"/>
  <c r="L38" i="10"/>
  <c r="L45" i="10"/>
  <c r="G11" i="10"/>
  <c r="C10" i="10"/>
  <c r="M42" i="10"/>
  <c r="M45" i="10"/>
  <c r="K14" i="10"/>
  <c r="J36" i="10"/>
  <c r="K36" i="10" s="1"/>
  <c r="G12" i="10"/>
  <c r="I21" i="10"/>
  <c r="K31" i="10"/>
  <c r="L25" i="9"/>
  <c r="L43" i="9"/>
  <c r="M42" i="9"/>
  <c r="L44" i="9"/>
  <c r="L41" i="9" s="1"/>
  <c r="K17" i="9"/>
  <c r="K16" i="9" s="1"/>
  <c r="K15" i="9" s="1"/>
  <c r="J27" i="9"/>
  <c r="G35" i="9"/>
  <c r="K41" i="9"/>
  <c r="G41" i="9"/>
  <c r="K24" i="9"/>
  <c r="K23" i="9" s="1"/>
  <c r="I23" i="9"/>
  <c r="I35" i="9"/>
  <c r="K35" i="9" s="1"/>
  <c r="K36" i="9"/>
  <c r="J10" i="9"/>
  <c r="J9" i="9" s="1"/>
  <c r="J8" i="9" s="1"/>
  <c r="J45" i="9" s="1"/>
  <c r="F33" i="9"/>
  <c r="G33" i="9" s="1"/>
  <c r="E32" i="9"/>
  <c r="E31" i="9" s="1"/>
  <c r="E30" i="9" s="1"/>
  <c r="E29" i="9" s="1"/>
  <c r="L34" i="9"/>
  <c r="L33" i="9" s="1"/>
  <c r="F12" i="9"/>
  <c r="D11" i="9"/>
  <c r="D31" i="9"/>
  <c r="M43" i="9"/>
  <c r="L38" i="9"/>
  <c r="L36" i="9" s="1"/>
  <c r="L35" i="9" s="1"/>
  <c r="G13" i="9"/>
  <c r="C12" i="9"/>
  <c r="K13" i="9"/>
  <c r="M13" i="9" s="1"/>
  <c r="K31" i="9"/>
  <c r="I30" i="9"/>
  <c r="I13" i="9"/>
  <c r="I21" i="9"/>
  <c r="D9" i="10" l="1"/>
  <c r="K13" i="10"/>
  <c r="K23" i="10"/>
  <c r="I23" i="10"/>
  <c r="L33" i="10"/>
  <c r="E24" i="10"/>
  <c r="E23" i="10"/>
  <c r="E28" i="10"/>
  <c r="E22" i="10" s="1"/>
  <c r="E21" i="10" s="1"/>
  <c r="E20" i="10" s="1"/>
  <c r="E19" i="10" s="1"/>
  <c r="E18" i="10" s="1"/>
  <c r="E14" i="10" s="1"/>
  <c r="K21" i="10"/>
  <c r="I20" i="10"/>
  <c r="D31" i="10"/>
  <c r="F32" i="10"/>
  <c r="G32" i="10" s="1"/>
  <c r="L42" i="10"/>
  <c r="D8" i="10"/>
  <c r="F9" i="10"/>
  <c r="L37" i="10"/>
  <c r="L36" i="10" s="1"/>
  <c r="G10" i="10"/>
  <c r="C9" i="10"/>
  <c r="I28" i="10"/>
  <c r="K28" i="10" s="1"/>
  <c r="K29" i="10"/>
  <c r="M41" i="9"/>
  <c r="L17" i="9"/>
  <c r="L16" i="9" s="1"/>
  <c r="L15" i="9" s="1"/>
  <c r="F32" i="9"/>
  <c r="G32" i="9" s="1"/>
  <c r="I29" i="9"/>
  <c r="K30" i="9"/>
  <c r="L32" i="9"/>
  <c r="I20" i="9"/>
  <c r="K21" i="9"/>
  <c r="D30" i="9"/>
  <c r="F31" i="9"/>
  <c r="G31" i="9" s="1"/>
  <c r="E28" i="9"/>
  <c r="E26" i="9"/>
  <c r="D10" i="9"/>
  <c r="F11" i="9"/>
  <c r="C11" i="9"/>
  <c r="G12" i="9"/>
  <c r="L13" i="9"/>
  <c r="D30" i="10" l="1"/>
  <c r="F31" i="10"/>
  <c r="G31" i="10" s="1"/>
  <c r="F8" i="10"/>
  <c r="D46" i="10"/>
  <c r="F46" i="10" s="1"/>
  <c r="I19" i="10"/>
  <c r="K20" i="10"/>
  <c r="G9" i="10"/>
  <c r="C8" i="10"/>
  <c r="M13" i="10"/>
  <c r="L13" i="10"/>
  <c r="L32" i="10"/>
  <c r="F10" i="9"/>
  <c r="D9" i="9"/>
  <c r="I19" i="9"/>
  <c r="K20" i="9"/>
  <c r="G11" i="9"/>
  <c r="C10" i="9"/>
  <c r="E24" i="9"/>
  <c r="E23" i="9"/>
  <c r="E27" i="9"/>
  <c r="E22" i="9" s="1"/>
  <c r="E21" i="9" s="1"/>
  <c r="E20" i="9" s="1"/>
  <c r="E19" i="9" s="1"/>
  <c r="E18" i="9" s="1"/>
  <c r="E14" i="9" s="1"/>
  <c r="L31" i="9"/>
  <c r="F30" i="9"/>
  <c r="G30" i="9" s="1"/>
  <c r="D29" i="9"/>
  <c r="I28" i="9"/>
  <c r="K29" i="9"/>
  <c r="K19" i="10" l="1"/>
  <c r="I18" i="10"/>
  <c r="C46" i="10"/>
  <c r="G46" i="10" s="1"/>
  <c r="H9" i="10" s="1"/>
  <c r="G8" i="10"/>
  <c r="L31" i="10"/>
  <c r="H31" i="10"/>
  <c r="D29" i="10"/>
  <c r="F30" i="10"/>
  <c r="G30" i="10" s="1"/>
  <c r="D27" i="10"/>
  <c r="F27" i="10" s="1"/>
  <c r="G27" i="10" s="1"/>
  <c r="I27" i="9"/>
  <c r="K27" i="9" s="1"/>
  <c r="K28" i="9"/>
  <c r="D26" i="9"/>
  <c r="F26" i="9" s="1"/>
  <c r="G26" i="9" s="1"/>
  <c r="F29" i="9"/>
  <c r="G29" i="9" s="1"/>
  <c r="D28" i="9"/>
  <c r="K19" i="9"/>
  <c r="I18" i="9"/>
  <c r="L30" i="9"/>
  <c r="F9" i="9"/>
  <c r="D8" i="9"/>
  <c r="G10" i="9"/>
  <c r="C9" i="9"/>
  <c r="K42" i="8"/>
  <c r="K41" i="8"/>
  <c r="L27" i="10" l="1"/>
  <c r="H27" i="10"/>
  <c r="H30" i="10"/>
  <c r="L30" i="10"/>
  <c r="H8" i="10"/>
  <c r="F29" i="10"/>
  <c r="G29" i="10" s="1"/>
  <c r="D28" i="10"/>
  <c r="D24" i="10"/>
  <c r="F24" i="10" s="1"/>
  <c r="G24" i="10" s="1"/>
  <c r="D23" i="10"/>
  <c r="F23" i="10" s="1"/>
  <c r="G23" i="10" s="1"/>
  <c r="H23" i="10" s="1"/>
  <c r="H46" i="10"/>
  <c r="H17" i="10"/>
  <c r="H37" i="10"/>
  <c r="H42" i="10"/>
  <c r="H40" i="10"/>
  <c r="H35" i="10"/>
  <c r="H26" i="10"/>
  <c r="H39" i="10"/>
  <c r="H44" i="10"/>
  <c r="H13" i="10"/>
  <c r="H16" i="10"/>
  <c r="H15" i="10"/>
  <c r="H38" i="10"/>
  <c r="H36" i="10"/>
  <c r="H43" i="10"/>
  <c r="H34" i="10"/>
  <c r="H41" i="10"/>
  <c r="H45" i="10"/>
  <c r="H12" i="10"/>
  <c r="H11" i="10"/>
  <c r="H33" i="10"/>
  <c r="H32" i="10"/>
  <c r="H10" i="10"/>
  <c r="K18" i="10"/>
  <c r="I12" i="10"/>
  <c r="F28" i="9"/>
  <c r="G28" i="9" s="1"/>
  <c r="D23" i="9"/>
  <c r="F23" i="9" s="1"/>
  <c r="G23" i="9" s="1"/>
  <c r="D27" i="9"/>
  <c r="D24" i="9"/>
  <c r="F24" i="9" s="1"/>
  <c r="G24" i="9" s="1"/>
  <c r="L26" i="9"/>
  <c r="L29" i="9"/>
  <c r="D45" i="9"/>
  <c r="F45" i="9" s="1"/>
  <c r="F8" i="9"/>
  <c r="G9" i="9"/>
  <c r="C8" i="9"/>
  <c r="K18" i="9"/>
  <c r="I12" i="9"/>
  <c r="I14" i="8"/>
  <c r="I22" i="8"/>
  <c r="I30" i="8"/>
  <c r="I31" i="8"/>
  <c r="I33" i="8"/>
  <c r="H24" i="10" l="1"/>
  <c r="L23" i="10"/>
  <c r="K12" i="10"/>
  <c r="I11" i="10"/>
  <c r="D22" i="10"/>
  <c r="F28" i="10"/>
  <c r="G28" i="10" s="1"/>
  <c r="L29" i="10"/>
  <c r="H29" i="10"/>
  <c r="L24" i="9"/>
  <c r="L23" i="9" s="1"/>
  <c r="C45" i="9"/>
  <c r="G45" i="9" s="1"/>
  <c r="H25" i="9" s="1"/>
  <c r="G8" i="9"/>
  <c r="H23" i="9"/>
  <c r="K12" i="9"/>
  <c r="I11" i="9"/>
  <c r="D22" i="9"/>
  <c r="F27" i="9"/>
  <c r="G27" i="9" s="1"/>
  <c r="H9" i="9"/>
  <c r="L28" i="9"/>
  <c r="K43" i="8"/>
  <c r="F43" i="8"/>
  <c r="G43" i="8" s="1"/>
  <c r="L43" i="8" s="1"/>
  <c r="F42" i="8"/>
  <c r="G42" i="8" s="1"/>
  <c r="F41" i="8"/>
  <c r="G41" i="8" s="1"/>
  <c r="L41" i="8" s="1"/>
  <c r="J40" i="8"/>
  <c r="I40" i="8"/>
  <c r="K40" i="8" s="1"/>
  <c r="D40" i="8"/>
  <c r="F40" i="8" s="1"/>
  <c r="C40" i="8"/>
  <c r="K39" i="8"/>
  <c r="K38" i="8" s="1"/>
  <c r="F39" i="8"/>
  <c r="G39" i="8" s="1"/>
  <c r="L39" i="8" s="1"/>
  <c r="L38" i="8" s="1"/>
  <c r="J38" i="8"/>
  <c r="I38" i="8"/>
  <c r="F38" i="8"/>
  <c r="G38" i="8" s="1"/>
  <c r="I37" i="8"/>
  <c r="K37" i="8" s="1"/>
  <c r="F37" i="8"/>
  <c r="G37" i="8" s="1"/>
  <c r="L37" i="8" s="1"/>
  <c r="K36" i="8"/>
  <c r="F36" i="8"/>
  <c r="G36" i="8" s="1"/>
  <c r="J35" i="8"/>
  <c r="J34" i="8" s="1"/>
  <c r="F35" i="8"/>
  <c r="G35" i="8" s="1"/>
  <c r="E34" i="8"/>
  <c r="D34" i="8"/>
  <c r="C34" i="8"/>
  <c r="K33" i="8"/>
  <c r="F33" i="8"/>
  <c r="G33" i="8" s="1"/>
  <c r="J32" i="8"/>
  <c r="J27" i="8" s="1"/>
  <c r="I32" i="8"/>
  <c r="K32" i="8" s="1"/>
  <c r="E32" i="8"/>
  <c r="D32" i="8"/>
  <c r="D31" i="8" s="1"/>
  <c r="D30" i="8" s="1"/>
  <c r="I29" i="8"/>
  <c r="E31" i="8"/>
  <c r="E30" i="8" s="1"/>
  <c r="E29" i="8" s="1"/>
  <c r="E28" i="8" s="1"/>
  <c r="K30" i="8"/>
  <c r="K25" i="8"/>
  <c r="I24" i="8"/>
  <c r="I23" i="8" s="1"/>
  <c r="K22" i="8"/>
  <c r="I21" i="8"/>
  <c r="K17" i="8"/>
  <c r="K16" i="8" s="1"/>
  <c r="K15" i="8" s="1"/>
  <c r="F17" i="8"/>
  <c r="G17" i="8" s="1"/>
  <c r="J16" i="8"/>
  <c r="J15" i="8" s="1"/>
  <c r="I16" i="8"/>
  <c r="I15" i="8" s="1"/>
  <c r="F16" i="8"/>
  <c r="G16" i="8" s="1"/>
  <c r="F15" i="8"/>
  <c r="G15" i="8" s="1"/>
  <c r="K14" i="8"/>
  <c r="I13" i="8"/>
  <c r="F13" i="8"/>
  <c r="C13" i="8"/>
  <c r="C12" i="8" s="1"/>
  <c r="E12" i="8"/>
  <c r="E11" i="8" s="1"/>
  <c r="E10" i="8" s="1"/>
  <c r="E9" i="8" s="1"/>
  <c r="E8" i="8" s="1"/>
  <c r="E44" i="8" s="1"/>
  <c r="D12" i="8"/>
  <c r="F12" i="8" s="1"/>
  <c r="J11" i="8"/>
  <c r="F43" i="7"/>
  <c r="G43" i="7" s="1"/>
  <c r="F42" i="7"/>
  <c r="G42" i="7" s="1"/>
  <c r="L28" i="10" l="1"/>
  <c r="H28" i="10"/>
  <c r="D21" i="10"/>
  <c r="F22" i="10"/>
  <c r="G22" i="10" s="1"/>
  <c r="I10" i="10"/>
  <c r="K11" i="10"/>
  <c r="M12" i="10"/>
  <c r="L12" i="10"/>
  <c r="H8" i="9"/>
  <c r="H27" i="9"/>
  <c r="L27" i="9"/>
  <c r="H45" i="9"/>
  <c r="H44" i="9"/>
  <c r="H17" i="9"/>
  <c r="H41" i="9"/>
  <c r="H39" i="9"/>
  <c r="H42" i="9"/>
  <c r="H15" i="9"/>
  <c r="H35" i="9"/>
  <c r="H43" i="9"/>
  <c r="H36" i="9"/>
  <c r="H38" i="9"/>
  <c r="H16" i="9"/>
  <c r="H34" i="9"/>
  <c r="H37" i="9"/>
  <c r="H40" i="9"/>
  <c r="H33" i="9"/>
  <c r="H13" i="9"/>
  <c r="H32" i="9"/>
  <c r="H12" i="9"/>
  <c r="H31" i="9"/>
  <c r="H11" i="9"/>
  <c r="H30" i="9"/>
  <c r="H29" i="9"/>
  <c r="H26" i="9"/>
  <c r="H10" i="9"/>
  <c r="M12" i="9"/>
  <c r="L12" i="9"/>
  <c r="F22" i="9"/>
  <c r="G22" i="9" s="1"/>
  <c r="D21" i="9"/>
  <c r="H24" i="9"/>
  <c r="H28" i="9"/>
  <c r="K11" i="9"/>
  <c r="I10" i="9"/>
  <c r="G12" i="8"/>
  <c r="G13" i="8"/>
  <c r="J26" i="8"/>
  <c r="J10" i="8" s="1"/>
  <c r="J9" i="8" s="1"/>
  <c r="J8" i="8" s="1"/>
  <c r="J44" i="8" s="1"/>
  <c r="I35" i="8"/>
  <c r="K35" i="8" s="1"/>
  <c r="F32" i="8"/>
  <c r="G32" i="8" s="1"/>
  <c r="K24" i="8"/>
  <c r="K23" i="8" s="1"/>
  <c r="F34" i="8"/>
  <c r="G34" i="8" s="1"/>
  <c r="L17" i="8"/>
  <c r="L16" i="8" s="1"/>
  <c r="L15" i="8" s="1"/>
  <c r="G40" i="8"/>
  <c r="M40" i="8" s="1"/>
  <c r="M41" i="8"/>
  <c r="M42" i="8"/>
  <c r="L42" i="8"/>
  <c r="I28" i="8"/>
  <c r="K29" i="8"/>
  <c r="M43" i="8"/>
  <c r="K21" i="8"/>
  <c r="I20" i="8"/>
  <c r="D29" i="8"/>
  <c r="F30" i="8"/>
  <c r="G30" i="8" s="1"/>
  <c r="E27" i="8"/>
  <c r="E25" i="8"/>
  <c r="L33" i="8"/>
  <c r="L32" i="8" s="1"/>
  <c r="K31" i="8"/>
  <c r="D11" i="8"/>
  <c r="K13" i="8"/>
  <c r="M13" i="8" s="1"/>
  <c r="F31" i="8"/>
  <c r="G31" i="8" s="1"/>
  <c r="L36" i="8"/>
  <c r="L35" i="8" s="1"/>
  <c r="L34" i="8" s="1"/>
  <c r="C11" i="8"/>
  <c r="I14" i="7"/>
  <c r="I22" i="7"/>
  <c r="I30" i="7"/>
  <c r="I31" i="7"/>
  <c r="I33" i="7"/>
  <c r="M11" i="10" l="1"/>
  <c r="L11" i="10"/>
  <c r="K10" i="10"/>
  <c r="I9" i="10"/>
  <c r="L22" i="10"/>
  <c r="L21" i="10" s="1"/>
  <c r="L20" i="10" s="1"/>
  <c r="H22" i="10"/>
  <c r="F21" i="10"/>
  <c r="G21" i="10" s="1"/>
  <c r="H21" i="10" s="1"/>
  <c r="D20" i="10"/>
  <c r="F21" i="9"/>
  <c r="G21" i="9" s="1"/>
  <c r="H21" i="9" s="1"/>
  <c r="D20" i="9"/>
  <c r="L22" i="9"/>
  <c r="L21" i="9" s="1"/>
  <c r="L20" i="9" s="1"/>
  <c r="H22" i="9"/>
  <c r="I9" i="9"/>
  <c r="K10" i="9"/>
  <c r="M11" i="9"/>
  <c r="L11" i="9"/>
  <c r="I34" i="8"/>
  <c r="K34" i="8" s="1"/>
  <c r="L13" i="8"/>
  <c r="L40" i="8"/>
  <c r="L31" i="8"/>
  <c r="L30" i="8"/>
  <c r="F29" i="8"/>
  <c r="G29" i="8" s="1"/>
  <c r="D28" i="8"/>
  <c r="F11" i="8"/>
  <c r="D10" i="8"/>
  <c r="I19" i="8"/>
  <c r="K20" i="8"/>
  <c r="G11" i="8"/>
  <c r="C10" i="8"/>
  <c r="E24" i="8"/>
  <c r="E23" i="8"/>
  <c r="E26" i="8"/>
  <c r="E22" i="8" s="1"/>
  <c r="E21" i="8" s="1"/>
  <c r="E20" i="8" s="1"/>
  <c r="E19" i="8" s="1"/>
  <c r="E18" i="8" s="1"/>
  <c r="E14" i="8" s="1"/>
  <c r="K28" i="8"/>
  <c r="I27" i="8"/>
  <c r="K43" i="7"/>
  <c r="L43" i="7" s="1"/>
  <c r="K42" i="7"/>
  <c r="L42" i="7" s="1"/>
  <c r="K41" i="7"/>
  <c r="F41" i="7"/>
  <c r="G41" i="7" s="1"/>
  <c r="L41" i="7" s="1"/>
  <c r="J40" i="7"/>
  <c r="I40" i="7"/>
  <c r="D40" i="7"/>
  <c r="F40" i="7" s="1"/>
  <c r="C40" i="7"/>
  <c r="K39" i="7"/>
  <c r="K38" i="7" s="1"/>
  <c r="F39" i="7"/>
  <c r="G39" i="7" s="1"/>
  <c r="J38" i="7"/>
  <c r="I38" i="7"/>
  <c r="F38" i="7"/>
  <c r="G38" i="7" s="1"/>
  <c r="I37" i="7"/>
  <c r="K37" i="7" s="1"/>
  <c r="F37" i="7"/>
  <c r="G37" i="7" s="1"/>
  <c r="K36" i="7"/>
  <c r="F36" i="7"/>
  <c r="G36" i="7" s="1"/>
  <c r="J35" i="7"/>
  <c r="J34" i="7" s="1"/>
  <c r="I35" i="7"/>
  <c r="F35" i="7"/>
  <c r="G35" i="7" s="1"/>
  <c r="E34" i="7"/>
  <c r="D34" i="7"/>
  <c r="F34" i="7" s="1"/>
  <c r="C34" i="7"/>
  <c r="K33" i="7"/>
  <c r="F33" i="7"/>
  <c r="G33" i="7" s="1"/>
  <c r="J32" i="7"/>
  <c r="I32" i="7"/>
  <c r="K32" i="7" s="1"/>
  <c r="E32" i="7"/>
  <c r="E31" i="7" s="1"/>
  <c r="E30" i="7" s="1"/>
  <c r="E29" i="7" s="1"/>
  <c r="E28" i="7" s="1"/>
  <c r="D32" i="7"/>
  <c r="F32" i="7" s="1"/>
  <c r="G32" i="7" s="1"/>
  <c r="K31" i="7"/>
  <c r="K30" i="7"/>
  <c r="I29" i="7"/>
  <c r="I28" i="7" s="1"/>
  <c r="J27" i="7"/>
  <c r="K25" i="7"/>
  <c r="I24" i="7"/>
  <c r="I23" i="7" s="1"/>
  <c r="K22" i="7"/>
  <c r="K17" i="7"/>
  <c r="F17" i="7"/>
  <c r="G17" i="7" s="1"/>
  <c r="L17" i="7" s="1"/>
  <c r="L16" i="7" s="1"/>
  <c r="L15" i="7" s="1"/>
  <c r="K16" i="7"/>
  <c r="K15" i="7" s="1"/>
  <c r="J16" i="7"/>
  <c r="J15" i="7" s="1"/>
  <c r="I16" i="7"/>
  <c r="F16" i="7"/>
  <c r="G16" i="7" s="1"/>
  <c r="I15" i="7"/>
  <c r="F15" i="7"/>
  <c r="G15" i="7" s="1"/>
  <c r="K14" i="7"/>
  <c r="K13" i="7" s="1"/>
  <c r="I13" i="7"/>
  <c r="F13" i="7"/>
  <c r="C13" i="7"/>
  <c r="G13" i="7" s="1"/>
  <c r="E12" i="7"/>
  <c r="E11" i="7" s="1"/>
  <c r="E10" i="7" s="1"/>
  <c r="E9" i="7" s="1"/>
  <c r="E8" i="7" s="1"/>
  <c r="E44" i="7" s="1"/>
  <c r="D12" i="7"/>
  <c r="J11" i="7"/>
  <c r="I14" i="6"/>
  <c r="I30" i="6"/>
  <c r="I31" i="6"/>
  <c r="I29" i="6" s="1"/>
  <c r="K29" i="6" s="1"/>
  <c r="I33" i="6"/>
  <c r="I37" i="6"/>
  <c r="K37" i="6" s="1"/>
  <c r="K43" i="6"/>
  <c r="F43" i="6"/>
  <c r="G43" i="6" s="1"/>
  <c r="K42" i="6"/>
  <c r="F42" i="6"/>
  <c r="G42" i="6" s="1"/>
  <c r="K41" i="6"/>
  <c r="F41" i="6"/>
  <c r="G41" i="6" s="1"/>
  <c r="M41" i="6" s="1"/>
  <c r="J40" i="6"/>
  <c r="I40" i="6"/>
  <c r="D40" i="6"/>
  <c r="F40" i="6" s="1"/>
  <c r="G40" i="6" s="1"/>
  <c r="C40" i="6"/>
  <c r="K39" i="6"/>
  <c r="K38" i="6" s="1"/>
  <c r="F39" i="6"/>
  <c r="G39" i="6" s="1"/>
  <c r="L39" i="6" s="1"/>
  <c r="L38" i="6" s="1"/>
  <c r="J38" i="6"/>
  <c r="I38" i="6"/>
  <c r="F38" i="6"/>
  <c r="G38" i="6" s="1"/>
  <c r="F37" i="6"/>
  <c r="G37" i="6" s="1"/>
  <c r="K36" i="6"/>
  <c r="F36" i="6"/>
  <c r="G36" i="6" s="1"/>
  <c r="L36" i="6" s="1"/>
  <c r="J35" i="6"/>
  <c r="J34" i="6" s="1"/>
  <c r="F35" i="6"/>
  <c r="G35" i="6" s="1"/>
  <c r="E34" i="6"/>
  <c r="D34" i="6"/>
  <c r="F34" i="6" s="1"/>
  <c r="C34" i="6"/>
  <c r="G34" i="6" s="1"/>
  <c r="K33" i="6"/>
  <c r="F33" i="6"/>
  <c r="G33" i="6" s="1"/>
  <c r="J32" i="6"/>
  <c r="J27" i="6" s="1"/>
  <c r="I32" i="6"/>
  <c r="K32" i="6" s="1"/>
  <c r="E32" i="6"/>
  <c r="E31" i="6" s="1"/>
  <c r="E30" i="6" s="1"/>
  <c r="E29" i="6" s="1"/>
  <c r="E28" i="6" s="1"/>
  <c r="D32" i="6"/>
  <c r="F32" i="6" s="1"/>
  <c r="G32" i="6" s="1"/>
  <c r="K30" i="6"/>
  <c r="K25" i="6"/>
  <c r="I24" i="6"/>
  <c r="K24" i="6" s="1"/>
  <c r="K23" i="6" s="1"/>
  <c r="I23" i="6"/>
  <c r="I22" i="6"/>
  <c r="K22" i="6" s="1"/>
  <c r="I21" i="6"/>
  <c r="K21" i="6" s="1"/>
  <c r="I20" i="6"/>
  <c r="K17" i="6"/>
  <c r="K16" i="6" s="1"/>
  <c r="K15" i="6" s="1"/>
  <c r="F17" i="6"/>
  <c r="G17" i="6" s="1"/>
  <c r="J16" i="6"/>
  <c r="J15" i="6" s="1"/>
  <c r="I16" i="6"/>
  <c r="I15" i="6" s="1"/>
  <c r="G16" i="6"/>
  <c r="F16" i="6"/>
  <c r="F15" i="6"/>
  <c r="G15" i="6" s="1"/>
  <c r="I13" i="6"/>
  <c r="F13" i="6"/>
  <c r="G13" i="6" s="1"/>
  <c r="C13" i="6"/>
  <c r="E12" i="6"/>
  <c r="E11" i="6" s="1"/>
  <c r="E10" i="6" s="1"/>
  <c r="D12" i="6"/>
  <c r="C12" i="6"/>
  <c r="J11" i="6"/>
  <c r="C11" i="6"/>
  <c r="C10" i="6" s="1"/>
  <c r="C9" i="6" s="1"/>
  <c r="C8" i="6" s="1"/>
  <c r="E9" i="6"/>
  <c r="E8" i="6" s="1"/>
  <c r="E44" i="6" s="1"/>
  <c r="I14" i="5"/>
  <c r="I22" i="5"/>
  <c r="I24" i="5"/>
  <c r="K24" i="5" s="1"/>
  <c r="K23" i="5" s="1"/>
  <c r="K25" i="5"/>
  <c r="I30" i="5"/>
  <c r="I31" i="5"/>
  <c r="I33" i="5"/>
  <c r="I35" i="5"/>
  <c r="K37" i="5"/>
  <c r="F37" i="5"/>
  <c r="G37" i="5" s="1"/>
  <c r="I40" i="5"/>
  <c r="D19" i="10" l="1"/>
  <c r="F20" i="10"/>
  <c r="G20" i="10" s="1"/>
  <c r="H20" i="10" s="1"/>
  <c r="I8" i="10"/>
  <c r="K9" i="10"/>
  <c r="M10" i="10"/>
  <c r="L10" i="10"/>
  <c r="M10" i="9"/>
  <c r="L10" i="9"/>
  <c r="K9" i="9"/>
  <c r="I8" i="9"/>
  <c r="D19" i="9"/>
  <c r="F20" i="9"/>
  <c r="G20" i="9" s="1"/>
  <c r="H20" i="9" s="1"/>
  <c r="K40" i="7"/>
  <c r="D31" i="7"/>
  <c r="D30" i="7" s="1"/>
  <c r="I34" i="7"/>
  <c r="K34" i="7" s="1"/>
  <c r="I23" i="5"/>
  <c r="E27" i="6"/>
  <c r="E25" i="6"/>
  <c r="D31" i="6"/>
  <c r="J26" i="6"/>
  <c r="J10" i="6" s="1"/>
  <c r="J9" i="6" s="1"/>
  <c r="J8" i="6" s="1"/>
  <c r="J44" i="6" s="1"/>
  <c r="K40" i="6"/>
  <c r="M40" i="6" s="1"/>
  <c r="J26" i="7"/>
  <c r="J10" i="7" s="1"/>
  <c r="J9" i="7" s="1"/>
  <c r="J8" i="7" s="1"/>
  <c r="J44" i="7" s="1"/>
  <c r="K24" i="7"/>
  <c r="K23" i="7" s="1"/>
  <c r="G40" i="7"/>
  <c r="M40" i="7" s="1"/>
  <c r="C12" i="7"/>
  <c r="M13" i="7"/>
  <c r="F12" i="7"/>
  <c r="G34" i="7"/>
  <c r="C9" i="8"/>
  <c r="D27" i="8"/>
  <c r="F28" i="8"/>
  <c r="G28" i="8" s="1"/>
  <c r="D25" i="8"/>
  <c r="F25" i="8" s="1"/>
  <c r="G25" i="8" s="1"/>
  <c r="K27" i="8"/>
  <c r="I26" i="8"/>
  <c r="K26" i="8" s="1"/>
  <c r="L29" i="8"/>
  <c r="I18" i="8"/>
  <c r="K19" i="8"/>
  <c r="F10" i="8"/>
  <c r="G10" i="8" s="1"/>
  <c r="D9" i="8"/>
  <c r="L33" i="7"/>
  <c r="L32" i="7" s="1"/>
  <c r="K28" i="7"/>
  <c r="I27" i="7"/>
  <c r="L36" i="7"/>
  <c r="M42" i="7"/>
  <c r="L13" i="7"/>
  <c r="M43" i="7"/>
  <c r="E27" i="7"/>
  <c r="E25" i="7"/>
  <c r="M41" i="7"/>
  <c r="D29" i="7"/>
  <c r="F30" i="7"/>
  <c r="G30" i="7" s="1"/>
  <c r="L39" i="7"/>
  <c r="L38" i="7" s="1"/>
  <c r="D11" i="7"/>
  <c r="I21" i="7"/>
  <c r="K29" i="7"/>
  <c r="F31" i="7"/>
  <c r="G31" i="7" s="1"/>
  <c r="K35" i="7"/>
  <c r="L37" i="7"/>
  <c r="I35" i="6"/>
  <c r="K35" i="6" s="1"/>
  <c r="L37" i="6"/>
  <c r="G12" i="6"/>
  <c r="L33" i="6"/>
  <c r="L32" i="6" s="1"/>
  <c r="L17" i="6"/>
  <c r="L16" i="6" s="1"/>
  <c r="L15" i="6" s="1"/>
  <c r="L43" i="6"/>
  <c r="F12" i="6"/>
  <c r="D11" i="6"/>
  <c r="E24" i="6"/>
  <c r="E23" i="6"/>
  <c r="E26" i="6"/>
  <c r="E22" i="6" s="1"/>
  <c r="E21" i="6" s="1"/>
  <c r="E20" i="6" s="1"/>
  <c r="E19" i="6" s="1"/>
  <c r="E18" i="6" s="1"/>
  <c r="E14" i="6" s="1"/>
  <c r="C44" i="6"/>
  <c r="D30" i="6"/>
  <c r="F31" i="6"/>
  <c r="G31" i="6" s="1"/>
  <c r="L41" i="6"/>
  <c r="K14" i="6"/>
  <c r="M43" i="6"/>
  <c r="I19" i="6"/>
  <c r="K20" i="6"/>
  <c r="K31" i="6"/>
  <c r="L42" i="6"/>
  <c r="I28" i="6"/>
  <c r="I34" i="6"/>
  <c r="K34" i="6" s="1"/>
  <c r="L35" i="6"/>
  <c r="L34" i="6" s="1"/>
  <c r="M42" i="6"/>
  <c r="L37" i="5"/>
  <c r="K43" i="5"/>
  <c r="F43" i="5"/>
  <c r="G43" i="5" s="1"/>
  <c r="K42" i="5"/>
  <c r="F42" i="5"/>
  <c r="G42" i="5" s="1"/>
  <c r="K41" i="5"/>
  <c r="F41" i="5"/>
  <c r="G41" i="5" s="1"/>
  <c r="J40" i="5"/>
  <c r="D40" i="5"/>
  <c r="F40" i="5" s="1"/>
  <c r="C40" i="5"/>
  <c r="K39" i="5"/>
  <c r="K38" i="5" s="1"/>
  <c r="F39" i="5"/>
  <c r="G39" i="5" s="1"/>
  <c r="J38" i="5"/>
  <c r="I38" i="5"/>
  <c r="F38" i="5"/>
  <c r="G38" i="5" s="1"/>
  <c r="K36" i="5"/>
  <c r="F36" i="5"/>
  <c r="G36" i="5" s="1"/>
  <c r="J35" i="5"/>
  <c r="K35" i="5" s="1"/>
  <c r="F35" i="5"/>
  <c r="G35" i="5" s="1"/>
  <c r="I34" i="5"/>
  <c r="E34" i="5"/>
  <c r="D34" i="5"/>
  <c r="C34" i="5"/>
  <c r="K33" i="5"/>
  <c r="F33" i="5"/>
  <c r="G33" i="5" s="1"/>
  <c r="J32" i="5"/>
  <c r="I32" i="5"/>
  <c r="E32" i="5"/>
  <c r="D32" i="5"/>
  <c r="D31" i="5" s="1"/>
  <c r="D30" i="5" s="1"/>
  <c r="D29" i="5" s="1"/>
  <c r="K31" i="5"/>
  <c r="K30" i="5"/>
  <c r="J27" i="5"/>
  <c r="K22" i="5"/>
  <c r="K17" i="5"/>
  <c r="K16" i="5" s="1"/>
  <c r="K15" i="5" s="1"/>
  <c r="F17" i="5"/>
  <c r="G17" i="5" s="1"/>
  <c r="L17" i="5" s="1"/>
  <c r="L16" i="5" s="1"/>
  <c r="L15" i="5" s="1"/>
  <c r="J16" i="5"/>
  <c r="J15" i="5" s="1"/>
  <c r="I16" i="5"/>
  <c r="I15" i="5" s="1"/>
  <c r="F16" i="5"/>
  <c r="G16" i="5" s="1"/>
  <c r="F15" i="5"/>
  <c r="G15" i="5" s="1"/>
  <c r="I13" i="5"/>
  <c r="F13" i="5"/>
  <c r="C13" i="5"/>
  <c r="E12" i="5"/>
  <c r="E11" i="5" s="1"/>
  <c r="D12" i="5"/>
  <c r="F12" i="5" s="1"/>
  <c r="J11" i="5"/>
  <c r="M9" i="10" l="1"/>
  <c r="L9" i="10"/>
  <c r="K8" i="10"/>
  <c r="D18" i="10"/>
  <c r="F19" i="10"/>
  <c r="G19" i="10" s="1"/>
  <c r="F19" i="9"/>
  <c r="G19" i="9" s="1"/>
  <c r="D18" i="9"/>
  <c r="K8" i="9"/>
  <c r="I45" i="9"/>
  <c r="M9" i="9"/>
  <c r="L9" i="9"/>
  <c r="L39" i="5"/>
  <c r="L38" i="5" s="1"/>
  <c r="K32" i="5"/>
  <c r="C11" i="7"/>
  <c r="G12" i="7"/>
  <c r="I12" i="8"/>
  <c r="K18" i="8"/>
  <c r="L25" i="8"/>
  <c r="D8" i="8"/>
  <c r="F9" i="8"/>
  <c r="G9" i="8" s="1"/>
  <c r="D26" i="8"/>
  <c r="D24" i="8"/>
  <c r="F24" i="8" s="1"/>
  <c r="G24" i="8" s="1"/>
  <c r="D23" i="8"/>
  <c r="F23" i="8" s="1"/>
  <c r="G23" i="8" s="1"/>
  <c r="F27" i="8"/>
  <c r="G27" i="8" s="1"/>
  <c r="L28" i="8"/>
  <c r="C8" i="8"/>
  <c r="F11" i="7"/>
  <c r="D10" i="7"/>
  <c r="E24" i="7"/>
  <c r="E23" i="7"/>
  <c r="E26" i="7"/>
  <c r="E22" i="7" s="1"/>
  <c r="E21" i="7" s="1"/>
  <c r="E20" i="7" s="1"/>
  <c r="E19" i="7" s="1"/>
  <c r="E18" i="7" s="1"/>
  <c r="E14" i="7" s="1"/>
  <c r="L35" i="7"/>
  <c r="L34" i="7" s="1"/>
  <c r="L30" i="7"/>
  <c r="I26" i="7"/>
  <c r="K26" i="7" s="1"/>
  <c r="K27" i="7"/>
  <c r="F29" i="7"/>
  <c r="G29" i="7" s="1"/>
  <c r="D28" i="7"/>
  <c r="L31" i="7"/>
  <c r="K21" i="7"/>
  <c r="I20" i="7"/>
  <c r="L40" i="7"/>
  <c r="I27" i="6"/>
  <c r="K28" i="6"/>
  <c r="L40" i="6"/>
  <c r="K13" i="6"/>
  <c r="L31" i="6"/>
  <c r="G11" i="6"/>
  <c r="I18" i="6"/>
  <c r="K19" i="6"/>
  <c r="D29" i="6"/>
  <c r="F30" i="6"/>
  <c r="G30" i="6" s="1"/>
  <c r="F11" i="6"/>
  <c r="D10" i="6"/>
  <c r="F34" i="5"/>
  <c r="G34" i="5" s="1"/>
  <c r="L36" i="5"/>
  <c r="L35" i="5" s="1"/>
  <c r="L34" i="5" s="1"/>
  <c r="K14" i="5"/>
  <c r="K13" i="5" s="1"/>
  <c r="G40" i="5"/>
  <c r="D11" i="5"/>
  <c r="D10" i="5" s="1"/>
  <c r="G13" i="5"/>
  <c r="F32" i="5"/>
  <c r="G32" i="5" s="1"/>
  <c r="M43" i="5"/>
  <c r="K40" i="5"/>
  <c r="E10" i="5"/>
  <c r="E9" i="5" s="1"/>
  <c r="E8" i="5" s="1"/>
  <c r="E44" i="5" s="1"/>
  <c r="L41" i="5"/>
  <c r="M41" i="5"/>
  <c r="D9" i="5"/>
  <c r="L42" i="5"/>
  <c r="D28" i="5"/>
  <c r="D25" i="5" s="1"/>
  <c r="M42" i="5"/>
  <c r="L33" i="5"/>
  <c r="L32" i="5" s="1"/>
  <c r="L43" i="5"/>
  <c r="C12" i="5"/>
  <c r="C11" i="5" s="1"/>
  <c r="C10" i="5" s="1"/>
  <c r="C9" i="5" s="1"/>
  <c r="C8" i="5" s="1"/>
  <c r="J34" i="5"/>
  <c r="J26" i="5" s="1"/>
  <c r="J10" i="5" s="1"/>
  <c r="J9" i="5" s="1"/>
  <c r="J8" i="5" s="1"/>
  <c r="J44" i="5" s="1"/>
  <c r="I21" i="5"/>
  <c r="I29" i="5"/>
  <c r="E31" i="5"/>
  <c r="E30" i="5" s="1"/>
  <c r="E29" i="5" s="1"/>
  <c r="E28" i="5" s="1"/>
  <c r="L38" i="4"/>
  <c r="I14" i="4"/>
  <c r="K14" i="4" s="1"/>
  <c r="I22" i="4"/>
  <c r="I27" i="4"/>
  <c r="I28" i="4"/>
  <c r="K28" i="4" s="1"/>
  <c r="I30" i="4"/>
  <c r="K39" i="4"/>
  <c r="M39" i="4" s="1"/>
  <c r="F39" i="4"/>
  <c r="G39" i="4" s="1"/>
  <c r="K38" i="4"/>
  <c r="F38" i="4"/>
  <c r="G38" i="4" s="1"/>
  <c r="K37" i="4"/>
  <c r="F37" i="4"/>
  <c r="G37" i="4" s="1"/>
  <c r="J36" i="4"/>
  <c r="I36" i="4"/>
  <c r="K36" i="4" s="1"/>
  <c r="D36" i="4"/>
  <c r="F36" i="4" s="1"/>
  <c r="C36" i="4"/>
  <c r="K35" i="4"/>
  <c r="K34" i="4" s="1"/>
  <c r="F35" i="4"/>
  <c r="G35" i="4" s="1"/>
  <c r="J34" i="4"/>
  <c r="I34" i="4"/>
  <c r="F34" i="4"/>
  <c r="G34" i="4" s="1"/>
  <c r="K33" i="4"/>
  <c r="F33" i="4"/>
  <c r="G33" i="4" s="1"/>
  <c r="J32" i="4"/>
  <c r="I32" i="4"/>
  <c r="I31" i="4" s="1"/>
  <c r="K31" i="4" s="1"/>
  <c r="F32" i="4"/>
  <c r="G32" i="4" s="1"/>
  <c r="J31" i="4"/>
  <c r="E31" i="4"/>
  <c r="D31" i="4"/>
  <c r="F31" i="4" s="1"/>
  <c r="G31" i="4" s="1"/>
  <c r="C31" i="4"/>
  <c r="K30" i="4"/>
  <c r="G30" i="4"/>
  <c r="F30" i="4"/>
  <c r="J29" i="4"/>
  <c r="I29" i="4"/>
  <c r="K29" i="4" s="1"/>
  <c r="E29" i="4"/>
  <c r="D29" i="4"/>
  <c r="D28" i="4" s="1"/>
  <c r="D27" i="4" s="1"/>
  <c r="J24" i="4"/>
  <c r="J23" i="4" s="1"/>
  <c r="K22" i="4"/>
  <c r="I21" i="4"/>
  <c r="K21" i="4" s="1"/>
  <c r="K17" i="4"/>
  <c r="G17" i="4"/>
  <c r="F17" i="4"/>
  <c r="K16" i="4"/>
  <c r="K15" i="4" s="1"/>
  <c r="J16" i="4"/>
  <c r="I16" i="4"/>
  <c r="I15" i="4" s="1"/>
  <c r="F16" i="4"/>
  <c r="G16" i="4" s="1"/>
  <c r="J15" i="4"/>
  <c r="F15" i="4"/>
  <c r="G15" i="4" s="1"/>
  <c r="I13" i="4"/>
  <c r="F13" i="4"/>
  <c r="C13" i="4"/>
  <c r="C12" i="4" s="1"/>
  <c r="C11" i="4" s="1"/>
  <c r="C10" i="4" s="1"/>
  <c r="C9" i="4" s="1"/>
  <c r="C8" i="4" s="1"/>
  <c r="E12" i="4"/>
  <c r="F12" i="4" s="1"/>
  <c r="D12" i="4"/>
  <c r="D11" i="4" s="1"/>
  <c r="J11" i="4"/>
  <c r="E11" i="4"/>
  <c r="F11" i="4" s="1"/>
  <c r="J10" i="4"/>
  <c r="J9" i="4" s="1"/>
  <c r="J8" i="4" s="1"/>
  <c r="J40" i="4" s="1"/>
  <c r="D10" i="4"/>
  <c r="L40" i="3"/>
  <c r="L39" i="3"/>
  <c r="K40" i="3"/>
  <c r="K36" i="3"/>
  <c r="K39" i="3"/>
  <c r="K38" i="3"/>
  <c r="K37" i="3"/>
  <c r="L10" i="3"/>
  <c r="L30" i="3"/>
  <c r="L31" i="3"/>
  <c r="L32" i="3"/>
  <c r="L33" i="3"/>
  <c r="L34" i="3"/>
  <c r="L35" i="3"/>
  <c r="K35" i="3"/>
  <c r="L38" i="3"/>
  <c r="L37" i="3"/>
  <c r="L36" i="3"/>
  <c r="L19" i="10" l="1"/>
  <c r="H19" i="10"/>
  <c r="M8" i="10"/>
  <c r="L8" i="10"/>
  <c r="F18" i="10"/>
  <c r="G18" i="10" s="1"/>
  <c r="D14" i="10"/>
  <c r="F14" i="10" s="1"/>
  <c r="G14" i="10" s="1"/>
  <c r="K45" i="9"/>
  <c r="M8" i="9"/>
  <c r="L8" i="9"/>
  <c r="F18" i="9"/>
  <c r="G18" i="9" s="1"/>
  <c r="D14" i="9"/>
  <c r="F14" i="9" s="1"/>
  <c r="G14" i="9" s="1"/>
  <c r="L19" i="9"/>
  <c r="H19" i="9"/>
  <c r="G13" i="4"/>
  <c r="G12" i="4" s="1"/>
  <c r="G36" i="4"/>
  <c r="L39" i="4"/>
  <c r="C10" i="7"/>
  <c r="G11" i="7"/>
  <c r="L27" i="8"/>
  <c r="D22" i="8"/>
  <c r="F26" i="8"/>
  <c r="G26" i="8" s="1"/>
  <c r="K12" i="8"/>
  <c r="I11" i="8"/>
  <c r="C44" i="8"/>
  <c r="G44" i="8" s="1"/>
  <c r="H27" i="8" s="1"/>
  <c r="L24" i="8"/>
  <c r="L23" i="8" s="1"/>
  <c r="F8" i="8"/>
  <c r="G8" i="8" s="1"/>
  <c r="D44" i="8"/>
  <c r="F44" i="8" s="1"/>
  <c r="L29" i="7"/>
  <c r="F10" i="7"/>
  <c r="D9" i="7"/>
  <c r="F9" i="7" s="1"/>
  <c r="D25" i="7"/>
  <c r="F25" i="7" s="1"/>
  <c r="G25" i="7" s="1"/>
  <c r="D27" i="7"/>
  <c r="F28" i="7"/>
  <c r="G28" i="7" s="1"/>
  <c r="I19" i="7"/>
  <c r="K20" i="7"/>
  <c r="L30" i="6"/>
  <c r="K18" i="6"/>
  <c r="L18" i="6" s="1"/>
  <c r="I12" i="6"/>
  <c r="D9" i="6"/>
  <c r="F10" i="6"/>
  <c r="G10" i="6"/>
  <c r="M13" i="6"/>
  <c r="L13" i="6"/>
  <c r="F29" i="6"/>
  <c r="G29" i="6" s="1"/>
  <c r="D28" i="6"/>
  <c r="K27" i="6"/>
  <c r="I26" i="6"/>
  <c r="K26" i="6" s="1"/>
  <c r="E27" i="5"/>
  <c r="E23" i="5" s="1"/>
  <c r="E25" i="5"/>
  <c r="F25" i="5" s="1"/>
  <c r="G25" i="5" s="1"/>
  <c r="M13" i="5"/>
  <c r="M40" i="5"/>
  <c r="F10" i="5"/>
  <c r="G12" i="5"/>
  <c r="L13" i="5"/>
  <c r="F30" i="5"/>
  <c r="G30" i="5" s="1"/>
  <c r="L30" i="5" s="1"/>
  <c r="F11" i="5"/>
  <c r="L40" i="5"/>
  <c r="C44" i="5"/>
  <c r="F31" i="5"/>
  <c r="G31" i="5" s="1"/>
  <c r="K34" i="5"/>
  <c r="D8" i="5"/>
  <c r="F9" i="5"/>
  <c r="F28" i="5"/>
  <c r="G28" i="5" s="1"/>
  <c r="D27" i="5"/>
  <c r="G11" i="5"/>
  <c r="K29" i="5"/>
  <c r="I28" i="5"/>
  <c r="K21" i="5"/>
  <c r="I20" i="5"/>
  <c r="F29" i="5"/>
  <c r="G29" i="5" s="1"/>
  <c r="I20" i="4"/>
  <c r="I19" i="4" s="1"/>
  <c r="C40" i="4"/>
  <c r="F10" i="4"/>
  <c r="D9" i="4"/>
  <c r="E10" i="4"/>
  <c r="E9" i="4" s="1"/>
  <c r="E8" i="4" s="1"/>
  <c r="E40" i="4" s="1"/>
  <c r="L17" i="4"/>
  <c r="L16" i="4" s="1"/>
  <c r="L15" i="4" s="1"/>
  <c r="L30" i="4"/>
  <c r="L29" i="4" s="1"/>
  <c r="L33" i="4"/>
  <c r="L32" i="4" s="1"/>
  <c r="L35" i="4"/>
  <c r="L34" i="4" s="1"/>
  <c r="L37" i="4"/>
  <c r="L36" i="4" s="1"/>
  <c r="M37" i="4"/>
  <c r="K13" i="4"/>
  <c r="M13" i="4" s="1"/>
  <c r="K27" i="4"/>
  <c r="I26" i="4"/>
  <c r="F29" i="4"/>
  <c r="G29" i="4" s="1"/>
  <c r="E28" i="4"/>
  <c r="E27" i="4" s="1"/>
  <c r="E26" i="4" s="1"/>
  <c r="E25" i="4" s="1"/>
  <c r="E24" i="4" s="1"/>
  <c r="E23" i="4" s="1"/>
  <c r="E22" i="4" s="1"/>
  <c r="E21" i="4" s="1"/>
  <c r="E20" i="4" s="1"/>
  <c r="E19" i="4" s="1"/>
  <c r="E18" i="4" s="1"/>
  <c r="E14" i="4" s="1"/>
  <c r="D26" i="4"/>
  <c r="M38" i="4"/>
  <c r="K32" i="4"/>
  <c r="M36" i="3"/>
  <c r="M37" i="3"/>
  <c r="M8" i="3"/>
  <c r="H34" i="3"/>
  <c r="H35" i="3"/>
  <c r="H39" i="3"/>
  <c r="H38" i="3"/>
  <c r="H37" i="3"/>
  <c r="L18" i="10" l="1"/>
  <c r="H18" i="10"/>
  <c r="M46" i="10"/>
  <c r="L14" i="10"/>
  <c r="H14" i="10"/>
  <c r="M14" i="10"/>
  <c r="L14" i="9"/>
  <c r="H14" i="9"/>
  <c r="M14" i="9"/>
  <c r="L18" i="9"/>
  <c r="H18" i="9"/>
  <c r="M45" i="9"/>
  <c r="L45" i="9"/>
  <c r="L31" i="4"/>
  <c r="L13" i="4"/>
  <c r="M36" i="4"/>
  <c r="D24" i="5"/>
  <c r="D23" i="5"/>
  <c r="F23" i="5" s="1"/>
  <c r="G23" i="5" s="1"/>
  <c r="C9" i="7"/>
  <c r="G10" i="7"/>
  <c r="H8" i="8"/>
  <c r="I10" i="8"/>
  <c r="K11" i="8"/>
  <c r="H23" i="8"/>
  <c r="H9" i="8"/>
  <c r="M12" i="8"/>
  <c r="L12" i="8"/>
  <c r="D21" i="8"/>
  <c r="F22" i="8"/>
  <c r="G22" i="8" s="1"/>
  <c r="H15" i="8"/>
  <c r="H37" i="8"/>
  <c r="H44" i="8"/>
  <c r="H38" i="8"/>
  <c r="H35" i="8"/>
  <c r="H16" i="8"/>
  <c r="H36" i="8"/>
  <c r="H34" i="8"/>
  <c r="H33" i="8"/>
  <c r="H41" i="8"/>
  <c r="H40" i="8"/>
  <c r="H39" i="8"/>
  <c r="H42" i="8"/>
  <c r="H17" i="8"/>
  <c r="H43" i="8"/>
  <c r="H12" i="8"/>
  <c r="H32" i="8"/>
  <c r="H13" i="8"/>
  <c r="H31" i="8"/>
  <c r="H30" i="8"/>
  <c r="H11" i="8"/>
  <c r="H29" i="8"/>
  <c r="H28" i="8"/>
  <c r="H10" i="8"/>
  <c r="H25" i="8"/>
  <c r="H24" i="8"/>
  <c r="H26" i="8"/>
  <c r="L26" i="8"/>
  <c r="F27" i="7"/>
  <c r="G27" i="7" s="1"/>
  <c r="D24" i="7"/>
  <c r="F24" i="7" s="1"/>
  <c r="G24" i="7" s="1"/>
  <c r="D26" i="7"/>
  <c r="D23" i="7"/>
  <c r="F23" i="7" s="1"/>
  <c r="G23" i="7" s="1"/>
  <c r="K19" i="7"/>
  <c r="I18" i="7"/>
  <c r="L28" i="7"/>
  <c r="L25" i="7"/>
  <c r="D8" i="7"/>
  <c r="F8" i="7" s="1"/>
  <c r="L29" i="6"/>
  <c r="F9" i="6"/>
  <c r="D8" i="6"/>
  <c r="K12" i="6"/>
  <c r="I11" i="6"/>
  <c r="G9" i="6"/>
  <c r="D27" i="6"/>
  <c r="F28" i="6"/>
  <c r="G28" i="6" s="1"/>
  <c r="D25" i="6"/>
  <c r="F25" i="6" s="1"/>
  <c r="G25" i="6" s="1"/>
  <c r="L25" i="5"/>
  <c r="E26" i="5"/>
  <c r="E22" i="5" s="1"/>
  <c r="E21" i="5" s="1"/>
  <c r="E20" i="5" s="1"/>
  <c r="E19" i="5" s="1"/>
  <c r="E18" i="5" s="1"/>
  <c r="E14" i="5" s="1"/>
  <c r="E24" i="5"/>
  <c r="F24" i="5" s="1"/>
  <c r="G24" i="5" s="1"/>
  <c r="D44" i="5"/>
  <c r="F44" i="5" s="1"/>
  <c r="F8" i="5"/>
  <c r="G8" i="5" s="1"/>
  <c r="G10" i="5"/>
  <c r="I27" i="5"/>
  <c r="K28" i="5"/>
  <c r="L28" i="5" s="1"/>
  <c r="L29" i="5"/>
  <c r="I19" i="5"/>
  <c r="K20" i="5"/>
  <c r="L31" i="5"/>
  <c r="F27" i="5"/>
  <c r="G27" i="5" s="1"/>
  <c r="D26" i="5"/>
  <c r="K20" i="4"/>
  <c r="I25" i="4"/>
  <c r="K26" i="4"/>
  <c r="F28" i="4"/>
  <c r="G28" i="4" s="1"/>
  <c r="F27" i="4"/>
  <c r="G27" i="4" s="1"/>
  <c r="F26" i="4"/>
  <c r="G26" i="4" s="1"/>
  <c r="D25" i="4"/>
  <c r="G11" i="4"/>
  <c r="K19" i="4"/>
  <c r="I18" i="4"/>
  <c r="D8" i="4"/>
  <c r="F9" i="4"/>
  <c r="I12" i="3"/>
  <c r="K13" i="3"/>
  <c r="K14" i="3"/>
  <c r="I14" i="3"/>
  <c r="K12" i="3"/>
  <c r="L15" i="3"/>
  <c r="L16" i="3"/>
  <c r="K15" i="3"/>
  <c r="K16" i="3"/>
  <c r="J15" i="3"/>
  <c r="J16" i="3"/>
  <c r="I15" i="3"/>
  <c r="I16" i="3"/>
  <c r="H15" i="3"/>
  <c r="H16" i="3"/>
  <c r="G16" i="3"/>
  <c r="G15" i="3"/>
  <c r="F15" i="3"/>
  <c r="F16" i="3"/>
  <c r="K17" i="3"/>
  <c r="F17" i="3"/>
  <c r="G17" i="3" s="1"/>
  <c r="L17" i="3" s="1"/>
  <c r="I27" i="3"/>
  <c r="K27" i="3" s="1"/>
  <c r="I28" i="3"/>
  <c r="I30" i="3"/>
  <c r="K30" i="3" s="1"/>
  <c r="F39" i="3"/>
  <c r="G39" i="3" s="1"/>
  <c r="F38" i="3"/>
  <c r="G38" i="3" s="1"/>
  <c r="F37" i="3"/>
  <c r="G37" i="3" s="1"/>
  <c r="J36" i="3"/>
  <c r="I36" i="3"/>
  <c r="D36" i="3"/>
  <c r="F36" i="3" s="1"/>
  <c r="C36" i="3"/>
  <c r="K34" i="3"/>
  <c r="F35" i="3"/>
  <c r="G35" i="3" s="1"/>
  <c r="J34" i="3"/>
  <c r="I34" i="3"/>
  <c r="F34" i="3"/>
  <c r="G34" i="3" s="1"/>
  <c r="K33" i="3"/>
  <c r="F33" i="3"/>
  <c r="G33" i="3" s="1"/>
  <c r="J32" i="3"/>
  <c r="J31" i="3" s="1"/>
  <c r="I32" i="3"/>
  <c r="F32" i="3"/>
  <c r="G32" i="3" s="1"/>
  <c r="E31" i="3"/>
  <c r="D31" i="3"/>
  <c r="C31" i="3"/>
  <c r="F30" i="3"/>
  <c r="G30" i="3" s="1"/>
  <c r="J29" i="3"/>
  <c r="J24" i="3" s="1"/>
  <c r="E29" i="3"/>
  <c r="E28" i="3" s="1"/>
  <c r="E27" i="3" s="1"/>
  <c r="E26" i="3" s="1"/>
  <c r="E25" i="3" s="1"/>
  <c r="E24" i="3" s="1"/>
  <c r="E23" i="3" s="1"/>
  <c r="E22" i="3" s="1"/>
  <c r="E21" i="3" s="1"/>
  <c r="E20" i="3" s="1"/>
  <c r="E19" i="3" s="1"/>
  <c r="E18" i="3" s="1"/>
  <c r="E14" i="3" s="1"/>
  <c r="D29" i="3"/>
  <c r="D28" i="3" s="1"/>
  <c r="D27" i="3" s="1"/>
  <c r="K22" i="3"/>
  <c r="I21" i="3"/>
  <c r="K21" i="3" s="1"/>
  <c r="F13" i="3"/>
  <c r="C13" i="3"/>
  <c r="E12" i="3"/>
  <c r="E11" i="3" s="1"/>
  <c r="E10" i="3" s="1"/>
  <c r="E9" i="3" s="1"/>
  <c r="E8" i="3" s="1"/>
  <c r="E40" i="3" s="1"/>
  <c r="D12" i="3"/>
  <c r="F12" i="3" s="1"/>
  <c r="J11" i="3"/>
  <c r="H37" i="2"/>
  <c r="H36" i="2"/>
  <c r="H35" i="2"/>
  <c r="H34" i="2"/>
  <c r="H33" i="2"/>
  <c r="H9" i="2"/>
  <c r="H8" i="2"/>
  <c r="M8" i="2"/>
  <c r="M14" i="2"/>
  <c r="M33" i="2"/>
  <c r="M34" i="2"/>
  <c r="M35" i="2"/>
  <c r="M36" i="2"/>
  <c r="M37" i="2"/>
  <c r="C8" i="7" l="1"/>
  <c r="G9" i="7"/>
  <c r="M11" i="8"/>
  <c r="L11" i="8"/>
  <c r="D20" i="8"/>
  <c r="F21" i="8"/>
  <c r="G21" i="8" s="1"/>
  <c r="H21" i="8" s="1"/>
  <c r="K10" i="8"/>
  <c r="I9" i="8"/>
  <c r="L22" i="8"/>
  <c r="L21" i="8" s="1"/>
  <c r="L20" i="8" s="1"/>
  <c r="H22" i="8"/>
  <c r="K18" i="7"/>
  <c r="I12" i="7"/>
  <c r="D22" i="7"/>
  <c r="F26" i="7"/>
  <c r="G26" i="7" s="1"/>
  <c r="D44" i="7"/>
  <c r="F44" i="7" s="1"/>
  <c r="L24" i="7"/>
  <c r="L23" i="7" s="1"/>
  <c r="L27" i="7"/>
  <c r="I10" i="6"/>
  <c r="K11" i="6"/>
  <c r="L25" i="6"/>
  <c r="L28" i="6"/>
  <c r="M12" i="6"/>
  <c r="L12" i="6"/>
  <c r="D24" i="6"/>
  <c r="F24" i="6" s="1"/>
  <c r="G24" i="6" s="1"/>
  <c r="D23" i="6"/>
  <c r="F23" i="6" s="1"/>
  <c r="G23" i="6" s="1"/>
  <c r="D26" i="6"/>
  <c r="F27" i="6"/>
  <c r="G27" i="6" s="1"/>
  <c r="D44" i="6"/>
  <c r="F44" i="6" s="1"/>
  <c r="F8" i="6"/>
  <c r="G8" i="6" s="1"/>
  <c r="L24" i="5"/>
  <c r="L23" i="5" s="1"/>
  <c r="D22" i="5"/>
  <c r="F26" i="5"/>
  <c r="G26" i="5" s="1"/>
  <c r="K27" i="5"/>
  <c r="L27" i="5" s="1"/>
  <c r="I26" i="5"/>
  <c r="K26" i="5" s="1"/>
  <c r="G9" i="5"/>
  <c r="K19" i="5"/>
  <c r="I18" i="5"/>
  <c r="I12" i="5" s="1"/>
  <c r="K12" i="5" s="1"/>
  <c r="G44" i="5"/>
  <c r="H25" i="5" s="1"/>
  <c r="L28" i="4"/>
  <c r="I24" i="4"/>
  <c r="K25" i="4"/>
  <c r="L26" i="4"/>
  <c r="L27" i="4"/>
  <c r="G10" i="4"/>
  <c r="D40" i="4"/>
  <c r="F40" i="4" s="1"/>
  <c r="F8" i="4"/>
  <c r="G8" i="4" s="1"/>
  <c r="K18" i="4"/>
  <c r="L18" i="4" s="1"/>
  <c r="I12" i="4"/>
  <c r="F25" i="4"/>
  <c r="G25" i="4" s="1"/>
  <c r="D24" i="4"/>
  <c r="F31" i="3"/>
  <c r="G31" i="3" s="1"/>
  <c r="I20" i="3"/>
  <c r="I19" i="3" s="1"/>
  <c r="K32" i="3"/>
  <c r="F29" i="3"/>
  <c r="G29" i="3" s="1"/>
  <c r="G36" i="3"/>
  <c r="I29" i="3"/>
  <c r="K29" i="3" s="1"/>
  <c r="I31" i="3"/>
  <c r="K31" i="3" s="1"/>
  <c r="J23" i="3"/>
  <c r="J10" i="3" s="1"/>
  <c r="J9" i="3" s="1"/>
  <c r="J8" i="3" s="1"/>
  <c r="J40" i="3" s="1"/>
  <c r="G13" i="3"/>
  <c r="C12" i="3"/>
  <c r="C11" i="3" s="1"/>
  <c r="C10" i="3" s="1"/>
  <c r="C9" i="3" s="1"/>
  <c r="C8" i="3" s="1"/>
  <c r="F27" i="3"/>
  <c r="G27" i="3" s="1"/>
  <c r="D26" i="3"/>
  <c r="M38" i="3"/>
  <c r="I13" i="3"/>
  <c r="I26" i="3"/>
  <c r="K28" i="3"/>
  <c r="L29" i="3"/>
  <c r="M39" i="3"/>
  <c r="F28" i="3"/>
  <c r="G28" i="3" s="1"/>
  <c r="D11" i="3"/>
  <c r="L37" i="2"/>
  <c r="K37" i="2"/>
  <c r="I37" i="2"/>
  <c r="I14" i="2"/>
  <c r="K14" i="2"/>
  <c r="K24" i="2"/>
  <c r="I24" i="2"/>
  <c r="K25" i="2"/>
  <c r="I25" i="2"/>
  <c r="K27" i="2"/>
  <c r="I27" i="2"/>
  <c r="L28" i="2"/>
  <c r="I28" i="2"/>
  <c r="K28" i="2" s="1"/>
  <c r="L31" i="2"/>
  <c r="K31" i="2"/>
  <c r="J31" i="2"/>
  <c r="I31" i="2"/>
  <c r="K32" i="2"/>
  <c r="H32" i="2"/>
  <c r="H30" i="2"/>
  <c r="G32" i="2"/>
  <c r="F31" i="2"/>
  <c r="G31" i="2" s="1"/>
  <c r="H31" i="2" s="1"/>
  <c r="F32" i="2"/>
  <c r="F36" i="2"/>
  <c r="G36" i="2" s="1"/>
  <c r="F35" i="2"/>
  <c r="G35" i="2" s="1"/>
  <c r="F34" i="2"/>
  <c r="G34" i="2" s="1"/>
  <c r="J33" i="2"/>
  <c r="I33" i="2"/>
  <c r="D33" i="2"/>
  <c r="F33" i="2" s="1"/>
  <c r="C33" i="2"/>
  <c r="K30" i="2"/>
  <c r="F30" i="2"/>
  <c r="G30" i="2" s="1"/>
  <c r="L30" i="2" s="1"/>
  <c r="L29" i="2" s="1"/>
  <c r="J29" i="2"/>
  <c r="I29" i="2"/>
  <c r="F29" i="2"/>
  <c r="G29" i="2" s="1"/>
  <c r="E28" i="2"/>
  <c r="D28" i="2"/>
  <c r="C28" i="2"/>
  <c r="F27" i="2"/>
  <c r="G27" i="2" s="1"/>
  <c r="L27" i="2" s="1"/>
  <c r="L26" i="2" s="1"/>
  <c r="J26" i="2"/>
  <c r="J21" i="2" s="1"/>
  <c r="I26" i="2"/>
  <c r="E26" i="2"/>
  <c r="E25" i="2" s="1"/>
  <c r="E24" i="2" s="1"/>
  <c r="E23" i="2" s="1"/>
  <c r="E22" i="2" s="1"/>
  <c r="E21" i="2" s="1"/>
  <c r="E20" i="2" s="1"/>
  <c r="E19" i="2" s="1"/>
  <c r="E18" i="2" s="1"/>
  <c r="E17" i="2" s="1"/>
  <c r="E16" i="2" s="1"/>
  <c r="E15" i="2" s="1"/>
  <c r="E14" i="2" s="1"/>
  <c r="D26" i="2"/>
  <c r="D25" i="2"/>
  <c r="I23" i="2"/>
  <c r="K23" i="2" s="1"/>
  <c r="I22" i="2"/>
  <c r="K22" i="2" s="1"/>
  <c r="K19" i="2"/>
  <c r="I18" i="2"/>
  <c r="I17" i="2" s="1"/>
  <c r="I13" i="2"/>
  <c r="K13" i="2" s="1"/>
  <c r="F13" i="2"/>
  <c r="C13" i="2"/>
  <c r="G13" i="2" s="1"/>
  <c r="E12" i="2"/>
  <c r="D12" i="2"/>
  <c r="D11" i="2" s="1"/>
  <c r="J11" i="2"/>
  <c r="C35" i="1"/>
  <c r="G35" i="1"/>
  <c r="H8" i="1"/>
  <c r="H35" i="1"/>
  <c r="H34" i="1"/>
  <c r="L14" i="1"/>
  <c r="G14" i="1"/>
  <c r="J29" i="1"/>
  <c r="J28" i="1" s="1"/>
  <c r="I29" i="1"/>
  <c r="I28" i="1" s="1"/>
  <c r="K30" i="1"/>
  <c r="F30" i="1"/>
  <c r="G30" i="1" s="1"/>
  <c r="K34" i="1"/>
  <c r="F34" i="1"/>
  <c r="G34" i="1" s="1"/>
  <c r="K33" i="1"/>
  <c r="F33" i="1"/>
  <c r="G33" i="1" s="1"/>
  <c r="K32" i="1"/>
  <c r="F32" i="1"/>
  <c r="G32" i="1" s="1"/>
  <c r="J31" i="1"/>
  <c r="I31" i="1"/>
  <c r="K31" i="1" s="1"/>
  <c r="D31" i="1"/>
  <c r="F31" i="1" s="1"/>
  <c r="C31" i="1"/>
  <c r="F29" i="1"/>
  <c r="G29" i="1" s="1"/>
  <c r="E28" i="1"/>
  <c r="D28" i="1"/>
  <c r="C28" i="1"/>
  <c r="I26" i="1"/>
  <c r="F27" i="1"/>
  <c r="G27" i="1" s="1"/>
  <c r="J26" i="1"/>
  <c r="J21" i="1" s="1"/>
  <c r="E26" i="1"/>
  <c r="D26" i="1"/>
  <c r="D25" i="1" s="1"/>
  <c r="K25" i="1"/>
  <c r="K19" i="1"/>
  <c r="I18" i="1"/>
  <c r="K14" i="1"/>
  <c r="I13" i="1"/>
  <c r="K13" i="1" s="1"/>
  <c r="F13" i="1"/>
  <c r="C13" i="1"/>
  <c r="C12" i="1" s="1"/>
  <c r="C11" i="1" s="1"/>
  <c r="C10" i="1" s="1"/>
  <c r="C9" i="1" s="1"/>
  <c r="C8" i="1" s="1"/>
  <c r="E12" i="1"/>
  <c r="E11" i="1" s="1"/>
  <c r="E10" i="1" s="1"/>
  <c r="E9" i="1" s="1"/>
  <c r="E8" i="1" s="1"/>
  <c r="E35" i="1" s="1"/>
  <c r="D12" i="1"/>
  <c r="D11" i="1" s="1"/>
  <c r="G40" i="4" l="1"/>
  <c r="H8" i="4"/>
  <c r="H23" i="5"/>
  <c r="G8" i="7"/>
  <c r="H8" i="7" s="1"/>
  <c r="C44" i="7"/>
  <c r="G44" i="7" s="1"/>
  <c r="D19" i="8"/>
  <c r="F20" i="8"/>
  <c r="G20" i="8" s="1"/>
  <c r="H20" i="8" s="1"/>
  <c r="M10" i="8"/>
  <c r="L10" i="8"/>
  <c r="K9" i="8"/>
  <c r="I8" i="8"/>
  <c r="D21" i="7"/>
  <c r="F22" i="7"/>
  <c r="G22" i="7" s="1"/>
  <c r="K12" i="7"/>
  <c r="I11" i="7"/>
  <c r="L26" i="7"/>
  <c r="L24" i="6"/>
  <c r="L23" i="6" s="1"/>
  <c r="G44" i="6"/>
  <c r="H8" i="6"/>
  <c r="L27" i="6"/>
  <c r="M11" i="6"/>
  <c r="L11" i="6"/>
  <c r="F26" i="6"/>
  <c r="G26" i="6" s="1"/>
  <c r="D22" i="6"/>
  <c r="K10" i="6"/>
  <c r="I9" i="6"/>
  <c r="H24" i="5"/>
  <c r="H10" i="5"/>
  <c r="H37" i="5"/>
  <c r="H8" i="5"/>
  <c r="H27" i="5"/>
  <c r="K18" i="5"/>
  <c r="L18" i="5" s="1"/>
  <c r="H44" i="5"/>
  <c r="H18" i="5"/>
  <c r="H13" i="5"/>
  <c r="H38" i="5"/>
  <c r="H16" i="5"/>
  <c r="H40" i="5"/>
  <c r="H32" i="5"/>
  <c r="H43" i="5"/>
  <c r="H36" i="5"/>
  <c r="H35" i="5"/>
  <c r="H33" i="5"/>
  <c r="H15" i="5"/>
  <c r="H42" i="5"/>
  <c r="H39" i="5"/>
  <c r="H41" i="5"/>
  <c r="H34" i="5"/>
  <c r="H17" i="5"/>
  <c r="H12" i="5"/>
  <c r="H30" i="5"/>
  <c r="H31" i="5"/>
  <c r="H11" i="5"/>
  <c r="H29" i="5"/>
  <c r="H28" i="5"/>
  <c r="H26" i="5"/>
  <c r="L26" i="5"/>
  <c r="H9" i="5"/>
  <c r="D21" i="5"/>
  <c r="F22" i="5"/>
  <c r="G22" i="5" s="1"/>
  <c r="L22" i="5" s="1"/>
  <c r="F24" i="4"/>
  <c r="G24" i="4" s="1"/>
  <c r="D23" i="4"/>
  <c r="L25" i="4"/>
  <c r="K12" i="4"/>
  <c r="M12" i="4" s="1"/>
  <c r="I11" i="4"/>
  <c r="I23" i="4"/>
  <c r="K23" i="4" s="1"/>
  <c r="K24" i="4"/>
  <c r="G9" i="4"/>
  <c r="H10" i="4"/>
  <c r="K20" i="3"/>
  <c r="L28" i="3"/>
  <c r="L27" i="3"/>
  <c r="C40" i="3"/>
  <c r="D10" i="3"/>
  <c r="F11" i="3"/>
  <c r="K26" i="3"/>
  <c r="I25" i="3"/>
  <c r="G12" i="3"/>
  <c r="I18" i="3"/>
  <c r="K18" i="3" s="1"/>
  <c r="L18" i="3" s="1"/>
  <c r="K19" i="3"/>
  <c r="M13" i="3"/>
  <c r="F26" i="3"/>
  <c r="G26" i="3" s="1"/>
  <c r="D25" i="3"/>
  <c r="C12" i="2"/>
  <c r="C11" i="2" s="1"/>
  <c r="C10" i="2" s="1"/>
  <c r="C9" i="2" s="1"/>
  <c r="C8" i="2" s="1"/>
  <c r="K33" i="2"/>
  <c r="F28" i="2"/>
  <c r="G28" i="2" s="1"/>
  <c r="F25" i="2"/>
  <c r="G25" i="2" s="1"/>
  <c r="G33" i="2"/>
  <c r="F26" i="2"/>
  <c r="G26" i="2" s="1"/>
  <c r="M13" i="2"/>
  <c r="F12" i="2"/>
  <c r="I21" i="2"/>
  <c r="D24" i="2"/>
  <c r="F24" i="2" s="1"/>
  <c r="G24" i="2" s="1"/>
  <c r="K26" i="2"/>
  <c r="K29" i="2"/>
  <c r="K17" i="2"/>
  <c r="I16" i="2"/>
  <c r="L13" i="2"/>
  <c r="C37" i="2"/>
  <c r="L25" i="2"/>
  <c r="K18" i="2"/>
  <c r="J28" i="2"/>
  <c r="D10" i="2"/>
  <c r="E11" i="2"/>
  <c r="E10" i="2" s="1"/>
  <c r="E9" i="2" s="1"/>
  <c r="E8" i="2" s="1"/>
  <c r="E37" i="2" s="1"/>
  <c r="G12" i="2"/>
  <c r="F28" i="1"/>
  <c r="J11" i="1"/>
  <c r="G28" i="1"/>
  <c r="L30" i="1"/>
  <c r="L29" i="1" s="1"/>
  <c r="L28" i="1" s="1"/>
  <c r="K26" i="1"/>
  <c r="K27" i="1"/>
  <c r="L27" i="1" s="1"/>
  <c r="L26" i="1" s="1"/>
  <c r="M33" i="1"/>
  <c r="G13" i="1"/>
  <c r="L13" i="1" s="1"/>
  <c r="M13" i="1"/>
  <c r="L32" i="1"/>
  <c r="L34" i="1"/>
  <c r="M14" i="1"/>
  <c r="K18" i="1"/>
  <c r="I17" i="1"/>
  <c r="K29" i="1"/>
  <c r="K28" i="1"/>
  <c r="G31" i="1"/>
  <c r="M31" i="1" s="1"/>
  <c r="M32" i="1"/>
  <c r="M34" i="1"/>
  <c r="F11" i="1"/>
  <c r="D10" i="1"/>
  <c r="J20" i="1"/>
  <c r="E25" i="1"/>
  <c r="E24" i="1" s="1"/>
  <c r="E23" i="1" s="1"/>
  <c r="E22" i="1" s="1"/>
  <c r="E21" i="1" s="1"/>
  <c r="E20" i="1" s="1"/>
  <c r="E19" i="1" s="1"/>
  <c r="E18" i="1" s="1"/>
  <c r="E17" i="1" s="1"/>
  <c r="E16" i="1" s="1"/>
  <c r="E15" i="1" s="1"/>
  <c r="E14" i="1" s="1"/>
  <c r="F26" i="1"/>
  <c r="G26" i="1" s="1"/>
  <c r="I23" i="1"/>
  <c r="K24" i="1"/>
  <c r="F12" i="1"/>
  <c r="D24" i="1"/>
  <c r="L33" i="1"/>
  <c r="H40" i="4" l="1"/>
  <c r="H37" i="4"/>
  <c r="H38" i="4"/>
  <c r="H39" i="4"/>
  <c r="H36" i="4"/>
  <c r="H13" i="4"/>
  <c r="M9" i="8"/>
  <c r="L9" i="8"/>
  <c r="I44" i="8"/>
  <c r="K8" i="8"/>
  <c r="D18" i="8"/>
  <c r="F19" i="8"/>
  <c r="G19" i="8" s="1"/>
  <c r="M12" i="7"/>
  <c r="L12" i="7"/>
  <c r="H44" i="7"/>
  <c r="H15" i="7"/>
  <c r="H16" i="7"/>
  <c r="H39" i="7"/>
  <c r="H40" i="7"/>
  <c r="H43" i="7"/>
  <c r="H41" i="7"/>
  <c r="H13" i="7"/>
  <c r="H32" i="7"/>
  <c r="H33" i="7"/>
  <c r="H36" i="7"/>
  <c r="H42" i="7"/>
  <c r="H35" i="7"/>
  <c r="H38" i="7"/>
  <c r="H34" i="7"/>
  <c r="H37" i="7"/>
  <c r="H17" i="7"/>
  <c r="H31" i="7"/>
  <c r="H30" i="7"/>
  <c r="H12" i="7"/>
  <c r="H11" i="7"/>
  <c r="H29" i="7"/>
  <c r="H25" i="7"/>
  <c r="H10" i="7"/>
  <c r="H28" i="7"/>
  <c r="H27" i="7"/>
  <c r="H23" i="7"/>
  <c r="H9" i="7"/>
  <c r="H24" i="7"/>
  <c r="H26" i="7"/>
  <c r="L22" i="7"/>
  <c r="L21" i="7" s="1"/>
  <c r="L20" i="7" s="1"/>
  <c r="H22" i="7"/>
  <c r="K11" i="7"/>
  <c r="I10" i="7"/>
  <c r="F21" i="7"/>
  <c r="D20" i="7"/>
  <c r="F22" i="6"/>
  <c r="G22" i="6" s="1"/>
  <c r="D21" i="6"/>
  <c r="H26" i="6"/>
  <c r="L26" i="6"/>
  <c r="H18" i="6"/>
  <c r="H44" i="6"/>
  <c r="H36" i="6"/>
  <c r="H35" i="6"/>
  <c r="H42" i="6"/>
  <c r="H17" i="6"/>
  <c r="H34" i="6"/>
  <c r="H16" i="6"/>
  <c r="H40" i="6"/>
  <c r="H41" i="6"/>
  <c r="H37" i="6"/>
  <c r="H32" i="6"/>
  <c r="H43" i="6"/>
  <c r="H39" i="6"/>
  <c r="H33" i="6"/>
  <c r="H13" i="6"/>
  <c r="H15" i="6"/>
  <c r="H38" i="6"/>
  <c r="H12" i="6"/>
  <c r="H31" i="6"/>
  <c r="H30" i="6"/>
  <c r="H11" i="6"/>
  <c r="H29" i="6"/>
  <c r="H10" i="6"/>
  <c r="H28" i="6"/>
  <c r="H9" i="6"/>
  <c r="H25" i="6"/>
  <c r="H24" i="6"/>
  <c r="I8" i="6"/>
  <c r="K9" i="6"/>
  <c r="M10" i="6"/>
  <c r="L10" i="6"/>
  <c r="H27" i="6"/>
  <c r="H23" i="6"/>
  <c r="H22" i="5"/>
  <c r="L21" i="5"/>
  <c r="L20" i="5" s="1"/>
  <c r="I11" i="5"/>
  <c r="F21" i="5"/>
  <c r="G21" i="5" s="1"/>
  <c r="H21" i="5" s="1"/>
  <c r="D20" i="5"/>
  <c r="H18" i="4"/>
  <c r="H15" i="4"/>
  <c r="H35" i="4"/>
  <c r="H30" i="4"/>
  <c r="H34" i="4"/>
  <c r="H31" i="4"/>
  <c r="H33" i="4"/>
  <c r="H16" i="4"/>
  <c r="H32" i="4"/>
  <c r="H17" i="4"/>
  <c r="H29" i="4"/>
  <c r="H12" i="4"/>
  <c r="H28" i="4"/>
  <c r="H27" i="4"/>
  <c r="H11" i="4"/>
  <c r="H26" i="4"/>
  <c r="H25" i="4"/>
  <c r="D22" i="4"/>
  <c r="F23" i="4"/>
  <c r="G23" i="4" s="1"/>
  <c r="I10" i="4"/>
  <c r="K11" i="4"/>
  <c r="H9" i="4"/>
  <c r="L12" i="4"/>
  <c r="L24" i="4"/>
  <c r="H24" i="4"/>
  <c r="L13" i="3"/>
  <c r="I11" i="3"/>
  <c r="F10" i="3"/>
  <c r="D9" i="3"/>
  <c r="G11" i="3"/>
  <c r="I24" i="3"/>
  <c r="K25" i="3"/>
  <c r="M12" i="3"/>
  <c r="D24" i="3"/>
  <c r="F25" i="3"/>
  <c r="G25" i="3" s="1"/>
  <c r="L26" i="3"/>
  <c r="F11" i="2"/>
  <c r="D23" i="2"/>
  <c r="I20" i="2"/>
  <c r="K21" i="2"/>
  <c r="L33" i="2"/>
  <c r="G11" i="2"/>
  <c r="J20" i="2"/>
  <c r="D22" i="2"/>
  <c r="F23" i="2"/>
  <c r="G23" i="2" s="1"/>
  <c r="L24" i="2"/>
  <c r="K16" i="2"/>
  <c r="I15" i="2"/>
  <c r="F10" i="2"/>
  <c r="D9" i="2"/>
  <c r="J10" i="1"/>
  <c r="J9" i="1" s="1"/>
  <c r="J8" i="1" s="1"/>
  <c r="J35" i="1" s="1"/>
  <c r="F25" i="1"/>
  <c r="G25" i="1" s="1"/>
  <c r="L25" i="1" s="1"/>
  <c r="G12" i="1"/>
  <c r="G11" i="1" s="1"/>
  <c r="I22" i="1"/>
  <c r="K23" i="1"/>
  <c r="F10" i="1"/>
  <c r="D9" i="1"/>
  <c r="I16" i="1"/>
  <c r="K17" i="1"/>
  <c r="F24" i="1"/>
  <c r="G24" i="1" s="1"/>
  <c r="D23" i="1"/>
  <c r="L31" i="1"/>
  <c r="G21" i="7" l="1"/>
  <c r="H21" i="7" s="1"/>
  <c r="H19" i="8"/>
  <c r="L19" i="8"/>
  <c r="F18" i="8"/>
  <c r="G18" i="8" s="1"/>
  <c r="D14" i="8"/>
  <c r="F14" i="8" s="1"/>
  <c r="G14" i="8" s="1"/>
  <c r="K44" i="8"/>
  <c r="M8" i="8"/>
  <c r="L8" i="8"/>
  <c r="D19" i="7"/>
  <c r="F20" i="7"/>
  <c r="K10" i="7"/>
  <c r="I9" i="7"/>
  <c r="M11" i="7"/>
  <c r="L11" i="7"/>
  <c r="M9" i="6"/>
  <c r="L9" i="6"/>
  <c r="I44" i="6"/>
  <c r="K8" i="6"/>
  <c r="D20" i="6"/>
  <c r="F21" i="6"/>
  <c r="G21" i="6" s="1"/>
  <c r="H21" i="6" s="1"/>
  <c r="H22" i="6"/>
  <c r="L22" i="6"/>
  <c r="L21" i="6" s="1"/>
  <c r="L20" i="6" s="1"/>
  <c r="M12" i="5"/>
  <c r="L12" i="5"/>
  <c r="D19" i="5"/>
  <c r="F20" i="5"/>
  <c r="G20" i="5" s="1"/>
  <c r="H20" i="5" s="1"/>
  <c r="K11" i="5"/>
  <c r="I10" i="5"/>
  <c r="M11" i="4"/>
  <c r="L11" i="4"/>
  <c r="I9" i="4"/>
  <c r="K10" i="4"/>
  <c r="H23" i="4"/>
  <c r="L23" i="4"/>
  <c r="F22" i="4"/>
  <c r="G22" i="4" s="1"/>
  <c r="D21" i="4"/>
  <c r="L12" i="3"/>
  <c r="L25" i="3"/>
  <c r="F9" i="3"/>
  <c r="D8" i="3"/>
  <c r="K24" i="3"/>
  <c r="I23" i="3"/>
  <c r="K23" i="3" s="1"/>
  <c r="G10" i="3"/>
  <c r="D23" i="3"/>
  <c r="F24" i="3"/>
  <c r="G24" i="3" s="1"/>
  <c r="K11" i="3"/>
  <c r="M11" i="3" s="1"/>
  <c r="K20" i="2"/>
  <c r="J10" i="2"/>
  <c r="J9" i="2" s="1"/>
  <c r="J8" i="2" s="1"/>
  <c r="J37" i="2" s="1"/>
  <c r="G10" i="2"/>
  <c r="K15" i="2"/>
  <c r="L15" i="2" s="1"/>
  <c r="I12" i="2"/>
  <c r="D8" i="2"/>
  <c r="F9" i="2"/>
  <c r="L23" i="2"/>
  <c r="D21" i="2"/>
  <c r="F22" i="2"/>
  <c r="G22" i="2" s="1"/>
  <c r="G10" i="1"/>
  <c r="D22" i="1"/>
  <c r="F23" i="1"/>
  <c r="G23" i="1" s="1"/>
  <c r="L23" i="1" s="1"/>
  <c r="L24" i="1"/>
  <c r="K16" i="1"/>
  <c r="I15" i="1"/>
  <c r="I12" i="1" s="1"/>
  <c r="D8" i="1"/>
  <c r="F9" i="1"/>
  <c r="K22" i="1"/>
  <c r="I21" i="1"/>
  <c r="G20" i="7" l="1"/>
  <c r="H20" i="7" s="1"/>
  <c r="M44" i="8"/>
  <c r="L44" i="8"/>
  <c r="L18" i="8"/>
  <c r="H18" i="8"/>
  <c r="H14" i="8"/>
  <c r="L14" i="8"/>
  <c r="M14" i="8"/>
  <c r="K9" i="7"/>
  <c r="I8" i="7"/>
  <c r="M10" i="7"/>
  <c r="L10" i="7"/>
  <c r="D18" i="7"/>
  <c r="F19" i="7"/>
  <c r="G19" i="7" s="1"/>
  <c r="F20" i="6"/>
  <c r="G20" i="6" s="1"/>
  <c r="H20" i="6" s="1"/>
  <c r="D19" i="6"/>
  <c r="K44" i="6"/>
  <c r="M8" i="6"/>
  <c r="L8" i="6"/>
  <c r="K10" i="5"/>
  <c r="I9" i="5"/>
  <c r="M11" i="5"/>
  <c r="L11" i="5"/>
  <c r="D18" i="5"/>
  <c r="F19" i="5"/>
  <c r="G19" i="5" s="1"/>
  <c r="M10" i="4"/>
  <c r="L10" i="4"/>
  <c r="K9" i="4"/>
  <c r="I8" i="4"/>
  <c r="F21" i="4"/>
  <c r="G21" i="4" s="1"/>
  <c r="H21" i="4" s="1"/>
  <c r="D20" i="4"/>
  <c r="L22" i="4"/>
  <c r="L21" i="4" s="1"/>
  <c r="L20" i="4" s="1"/>
  <c r="H22" i="4"/>
  <c r="L11" i="3"/>
  <c r="L24" i="3"/>
  <c r="F23" i="3"/>
  <c r="G23" i="3" s="1"/>
  <c r="D22" i="3"/>
  <c r="F8" i="3"/>
  <c r="G8" i="3" s="1"/>
  <c r="D40" i="3"/>
  <c r="F40" i="3" s="1"/>
  <c r="G9" i="3"/>
  <c r="I10" i="3"/>
  <c r="G9" i="2"/>
  <c r="D20" i="2"/>
  <c r="F21" i="2"/>
  <c r="G21" i="2" s="1"/>
  <c r="D37" i="2"/>
  <c r="F37" i="2" s="1"/>
  <c r="F8" i="2"/>
  <c r="G8" i="2" s="1"/>
  <c r="L22" i="2"/>
  <c r="K12" i="2"/>
  <c r="I11" i="2"/>
  <c r="F22" i="1"/>
  <c r="G22" i="1" s="1"/>
  <c r="D21" i="1"/>
  <c r="G9" i="1"/>
  <c r="D35" i="1"/>
  <c r="F35" i="1" s="1"/>
  <c r="F8" i="1"/>
  <c r="G8" i="1" s="1"/>
  <c r="K15" i="1"/>
  <c r="L15" i="1" s="1"/>
  <c r="I20" i="1"/>
  <c r="K20" i="1" s="1"/>
  <c r="K21" i="1"/>
  <c r="H19" i="7" l="1"/>
  <c r="L19" i="7"/>
  <c r="F18" i="7"/>
  <c r="G18" i="7" s="1"/>
  <c r="D14" i="7"/>
  <c r="F14" i="7" s="1"/>
  <c r="G14" i="7" s="1"/>
  <c r="K8" i="7"/>
  <c r="I44" i="7"/>
  <c r="M9" i="7"/>
  <c r="L9" i="7"/>
  <c r="M44" i="6"/>
  <c r="L44" i="6"/>
  <c r="D18" i="6"/>
  <c r="F19" i="6"/>
  <c r="G19" i="6" s="1"/>
  <c r="H19" i="5"/>
  <c r="L19" i="5"/>
  <c r="F18" i="5"/>
  <c r="D14" i="5"/>
  <c r="F14" i="5" s="1"/>
  <c r="G14" i="5" s="1"/>
  <c r="K9" i="5"/>
  <c r="I8" i="5"/>
  <c r="M10" i="5"/>
  <c r="L10" i="5"/>
  <c r="D19" i="4"/>
  <c r="F20" i="4"/>
  <c r="G20" i="4" s="1"/>
  <c r="H20" i="4" s="1"/>
  <c r="I40" i="4"/>
  <c r="K8" i="4"/>
  <c r="K40" i="4" s="1"/>
  <c r="M9" i="4"/>
  <c r="L9" i="4"/>
  <c r="I9" i="3"/>
  <c r="K10" i="3"/>
  <c r="G40" i="3"/>
  <c r="H8" i="3"/>
  <c r="F22" i="3"/>
  <c r="G22" i="3" s="1"/>
  <c r="D21" i="3"/>
  <c r="L23" i="3"/>
  <c r="L21" i="2"/>
  <c r="D19" i="2"/>
  <c r="F20" i="2"/>
  <c r="G20" i="2" s="1"/>
  <c r="K11" i="2"/>
  <c r="I10" i="2"/>
  <c r="M12" i="2"/>
  <c r="L12" i="2"/>
  <c r="G37" i="2"/>
  <c r="I11" i="1"/>
  <c r="K12" i="1"/>
  <c r="L12" i="1" s="1"/>
  <c r="L22" i="1"/>
  <c r="D20" i="1"/>
  <c r="F21" i="1"/>
  <c r="G21" i="1" s="1"/>
  <c r="H30" i="1"/>
  <c r="M40" i="4" l="1"/>
  <c r="L40" i="4"/>
  <c r="L18" i="7"/>
  <c r="H18" i="7"/>
  <c r="K44" i="7"/>
  <c r="M8" i="7"/>
  <c r="L8" i="7"/>
  <c r="H14" i="7"/>
  <c r="L14" i="7"/>
  <c r="M14" i="7"/>
  <c r="D14" i="6"/>
  <c r="F14" i="6" s="1"/>
  <c r="G14" i="6" s="1"/>
  <c r="F18" i="6"/>
  <c r="H19" i="6"/>
  <c r="L19" i="6"/>
  <c r="I44" i="5"/>
  <c r="K8" i="5"/>
  <c r="M9" i="5"/>
  <c r="L9" i="5"/>
  <c r="L14" i="5"/>
  <c r="H14" i="5"/>
  <c r="M14" i="5"/>
  <c r="D18" i="4"/>
  <c r="F19" i="4"/>
  <c r="G19" i="4" s="1"/>
  <c r="M8" i="4"/>
  <c r="L8" i="4"/>
  <c r="H9" i="3"/>
  <c r="H17" i="3"/>
  <c r="H18" i="3"/>
  <c r="H40" i="3"/>
  <c r="H32" i="3"/>
  <c r="H29" i="3"/>
  <c r="H36" i="3"/>
  <c r="H31" i="3"/>
  <c r="H33" i="3"/>
  <c r="H30" i="3"/>
  <c r="H27" i="3"/>
  <c r="H13" i="3"/>
  <c r="H28" i="3"/>
  <c r="H26" i="3"/>
  <c r="H12" i="3"/>
  <c r="H25" i="3"/>
  <c r="H11" i="3"/>
  <c r="H24" i="3"/>
  <c r="H10" i="3"/>
  <c r="H22" i="3"/>
  <c r="L22" i="3"/>
  <c r="L21" i="3" s="1"/>
  <c r="L20" i="3" s="1"/>
  <c r="H23" i="3"/>
  <c r="M10" i="3"/>
  <c r="D20" i="3"/>
  <c r="F21" i="3"/>
  <c r="G21" i="3" s="1"/>
  <c r="H21" i="3" s="1"/>
  <c r="I8" i="3"/>
  <c r="K9" i="3"/>
  <c r="F19" i="2"/>
  <c r="G19" i="2" s="1"/>
  <c r="D18" i="2"/>
  <c r="H20" i="2"/>
  <c r="L20" i="2"/>
  <c r="K10" i="2"/>
  <c r="I9" i="2"/>
  <c r="H15" i="2"/>
  <c r="H29" i="2"/>
  <c r="H26" i="2"/>
  <c r="H25" i="2"/>
  <c r="H13" i="2"/>
  <c r="H27" i="2"/>
  <c r="H28" i="2"/>
  <c r="H24" i="2"/>
  <c r="H12" i="2"/>
  <c r="H11" i="2"/>
  <c r="H23" i="2"/>
  <c r="H10" i="2"/>
  <c r="H22" i="2"/>
  <c r="M11" i="2"/>
  <c r="L11" i="2"/>
  <c r="H21" i="2"/>
  <c r="H9" i="1"/>
  <c r="H22" i="1"/>
  <c r="H21" i="1"/>
  <c r="L21" i="1"/>
  <c r="D19" i="1"/>
  <c r="F20" i="1"/>
  <c r="G20" i="1" s="1"/>
  <c r="M12" i="1"/>
  <c r="H15" i="1"/>
  <c r="H14" i="1"/>
  <c r="H13" i="1"/>
  <c r="H32" i="1"/>
  <c r="H29" i="1"/>
  <c r="H28" i="1"/>
  <c r="H33" i="1"/>
  <c r="H27" i="1"/>
  <c r="H31" i="1"/>
  <c r="H12" i="1"/>
  <c r="H25" i="1"/>
  <c r="H26" i="1"/>
  <c r="H11" i="1"/>
  <c r="H24" i="1"/>
  <c r="H23" i="1"/>
  <c r="H10" i="1"/>
  <c r="K11" i="1"/>
  <c r="I10" i="1"/>
  <c r="M44" i="7" l="1"/>
  <c r="L44" i="7"/>
  <c r="H14" i="6"/>
  <c r="L14" i="6"/>
  <c r="M14" i="6"/>
  <c r="K44" i="5"/>
  <c r="M8" i="5"/>
  <c r="L8" i="5"/>
  <c r="L19" i="4"/>
  <c r="H19" i="4"/>
  <c r="F18" i="4"/>
  <c r="D14" i="4"/>
  <c r="F14" i="4" s="1"/>
  <c r="G14" i="4" s="1"/>
  <c r="K8" i="3"/>
  <c r="I40" i="3"/>
  <c r="F20" i="3"/>
  <c r="G20" i="3" s="1"/>
  <c r="H20" i="3" s="1"/>
  <c r="D19" i="3"/>
  <c r="M9" i="3"/>
  <c r="L9" i="3"/>
  <c r="K9" i="2"/>
  <c r="I8" i="2"/>
  <c r="M10" i="2"/>
  <c r="L10" i="2"/>
  <c r="D17" i="2"/>
  <c r="F18" i="2"/>
  <c r="G18" i="2" s="1"/>
  <c r="H18" i="2" s="1"/>
  <c r="L19" i="2"/>
  <c r="L18" i="2" s="1"/>
  <c r="L17" i="2" s="1"/>
  <c r="H19" i="2"/>
  <c r="M11" i="1"/>
  <c r="L11" i="1"/>
  <c r="H20" i="1"/>
  <c r="L20" i="1"/>
  <c r="F19" i="1"/>
  <c r="G19" i="1" s="1"/>
  <c r="L19" i="1" s="1"/>
  <c r="L18" i="1" s="1"/>
  <c r="D18" i="1"/>
  <c r="K10" i="1"/>
  <c r="I9" i="1"/>
  <c r="M44" i="5" l="1"/>
  <c r="L44" i="5"/>
  <c r="H14" i="4"/>
  <c r="L14" i="4"/>
  <c r="M14" i="4"/>
  <c r="D18" i="3"/>
  <c r="F19" i="3"/>
  <c r="G19" i="3" s="1"/>
  <c r="M40" i="3"/>
  <c r="L8" i="3"/>
  <c r="D16" i="2"/>
  <c r="F17" i="2"/>
  <c r="G17" i="2" s="1"/>
  <c r="H17" i="2" s="1"/>
  <c r="K8" i="2"/>
  <c r="M9" i="2"/>
  <c r="L9" i="2"/>
  <c r="F18" i="1"/>
  <c r="G18" i="1" s="1"/>
  <c r="H18" i="1" s="1"/>
  <c r="D17" i="1"/>
  <c r="K9" i="1"/>
  <c r="I8" i="1"/>
  <c r="I35" i="1" s="1"/>
  <c r="H19" i="1"/>
  <c r="L17" i="1"/>
  <c r="M10" i="1"/>
  <c r="L10" i="1"/>
  <c r="H19" i="3" l="1"/>
  <c r="L19" i="3"/>
  <c r="D14" i="3"/>
  <c r="F14" i="3" s="1"/>
  <c r="G14" i="3" s="1"/>
  <c r="F18" i="3"/>
  <c r="L8" i="2"/>
  <c r="F16" i="2"/>
  <c r="G16" i="2" s="1"/>
  <c r="D15" i="2"/>
  <c r="K8" i="1"/>
  <c r="M9" i="1"/>
  <c r="L9" i="1"/>
  <c r="D16" i="1"/>
  <c r="F17" i="1"/>
  <c r="G17" i="1" s="1"/>
  <c r="H17" i="1" s="1"/>
  <c r="K35" i="1" l="1"/>
  <c r="M35" i="1" s="1"/>
  <c r="M8" i="1"/>
  <c r="H14" i="3"/>
  <c r="M14" i="3"/>
  <c r="L14" i="3"/>
  <c r="F15" i="2"/>
  <c r="D14" i="2"/>
  <c r="F14" i="2" s="1"/>
  <c r="G14" i="2" s="1"/>
  <c r="L16" i="2"/>
  <c r="H16" i="2"/>
  <c r="L8" i="1"/>
  <c r="L35" i="1" s="1"/>
  <c r="F16" i="1"/>
  <c r="G16" i="1" s="1"/>
  <c r="D15" i="1"/>
  <c r="H14" i="2" l="1"/>
  <c r="L14" i="2"/>
  <c r="H16" i="1"/>
  <c r="L16" i="1"/>
  <c r="D14" i="1"/>
  <c r="F14" i="1" s="1"/>
  <c r="F15" i="1"/>
</calcChain>
</file>

<file path=xl/sharedStrings.xml><?xml version="1.0" encoding="utf-8"?>
<sst xmlns="http://schemas.openxmlformats.org/spreadsheetml/2006/main" count="1081" uniqueCount="116">
  <si>
    <t>INFORME DE EJECUCIÓN DEL PRESUPUESTO DE INGRESOS</t>
  </si>
  <si>
    <t>VIGENCIA</t>
  </si>
  <si>
    <t xml:space="preserve">SECCION:   2413 </t>
  </si>
  <si>
    <t xml:space="preserve"> UNIDAD EJECUTORA:        00</t>
  </si>
  <si>
    <t>Codificación Presupuestal</t>
  </si>
  <si>
    <t>Descripción</t>
  </si>
  <si>
    <t>Aforo
Inicial
(1)</t>
  </si>
  <si>
    <t>Modificaciones Aforo  
(2)</t>
  </si>
  <si>
    <t>Aforo
Vigente
(3)= (1)-(2)</t>
  </si>
  <si>
    <t>% Participación en el total
(4)</t>
  </si>
  <si>
    <t>Recaudo Efectivo Acumulado  (5)</t>
  </si>
  <si>
    <t>Devoluciones Pagadas Acumuladas (6)</t>
  </si>
  <si>
    <t>Recaudo Efectivo Acumulado Neto
(7)=(5)-(6)</t>
  </si>
  <si>
    <t>Saldo de Aforo por Recaudar
(8) = (3) - (7)</t>
  </si>
  <si>
    <t>% de Recaudo
(9) = (7) / (3)</t>
  </si>
  <si>
    <t>Adiciones
(a)</t>
  </si>
  <si>
    <t>Reducciones
(b)</t>
  </si>
  <si>
    <t>Total Modificaciones Presupuestales
(c) = (a)-(b)</t>
  </si>
  <si>
    <t xml:space="preserve">RECURSOS PROPIOS DE ESTABLECIMIENTOS PÚBLICOS </t>
  </si>
  <si>
    <t>3-1</t>
  </si>
  <si>
    <t>RECURSOS PROPIOS DE ESTABLECIMIENTOS PÚBLICOS</t>
  </si>
  <si>
    <t>3-1-01</t>
  </si>
  <si>
    <t>3-1-01-1</t>
  </si>
  <si>
    <t>INGRESOS CORRIENTES</t>
  </si>
  <si>
    <t>3-1-01-1-02</t>
  </si>
  <si>
    <t>INGRESOS NO TRIBUTARIOS</t>
  </si>
  <si>
    <t>3-1-01-1-02-2</t>
  </si>
  <si>
    <t>TASAS Y DERECHOS ADMINISTRATIVOS</t>
  </si>
  <si>
    <t>3-1-01-1-02-2-66</t>
  </si>
  <si>
    <t>TASA POR EL USO DE LA INFRAESTRUCTURA DE TRANSPORTE</t>
  </si>
  <si>
    <t>N.A.</t>
  </si>
  <si>
    <t>3-1-01-1-02-5</t>
  </si>
  <si>
    <t>VENTA DE BIENES Y SERVICIOS</t>
  </si>
  <si>
    <t>3-1-01-1-02-5-02</t>
  </si>
  <si>
    <t>VENTAS INCIDENTALES DE ESTABLECIMIENTO NO DE MERCADO</t>
  </si>
  <si>
    <t>3-1-01-1-02-5-02-07</t>
  </si>
  <si>
    <t>SERVICIOS FINANCIEROS Y SERVICIOS CONEXOS, SERVICIOS INMOBILIARIOS Y SERVICIOS DE LEASING</t>
  </si>
  <si>
    <t>3-1-01-1-02-5-02-07-3</t>
  </si>
  <si>
    <t>SERVICIOS DE ARRENDAMIENTO O ALQUILER SIN OPERARIO</t>
  </si>
  <si>
    <t>3-1-01-1-02-5-02-07-3-2</t>
  </si>
  <si>
    <t>SERVICIOS DE ARRENDAMIENTO SIN OPCION DE COMPRA DE OTROS BIENES</t>
  </si>
  <si>
    <t>3-1-01-2</t>
  </si>
  <si>
    <t>RECURSOS DE CAPITAL</t>
  </si>
  <si>
    <t>3-1-01-2-05</t>
  </si>
  <si>
    <t>RENDIMIENTOS FINANCIEROS</t>
  </si>
  <si>
    <t>3-1-01-2-05-1</t>
  </si>
  <si>
    <t>RECURSOS DE LA ENTIDAD</t>
  </si>
  <si>
    <t>3-1-01-2-05-1-02</t>
  </si>
  <si>
    <t>DEPÓSITOS</t>
  </si>
  <si>
    <t>3-1-01-2-05-1-02-01</t>
  </si>
  <si>
    <t>INTERESES SOBRE DEPOSITOS EN INSTITUCIONES FINANCIERAS</t>
  </si>
  <si>
    <t>3-1-01-2-05-1-02-04</t>
  </si>
  <si>
    <t>RENDIMIENTOS RECURSOS ENTREGADOS EN ADMINISTRACION</t>
  </si>
  <si>
    <t>3-1-01-2-05-3</t>
  </si>
  <si>
    <t>RENDIMIENTOS RECURSOS TERCEROS</t>
  </si>
  <si>
    <t>3-1-01-2-05-3-05</t>
  </si>
  <si>
    <t>RENDIMIENTOS RECURSOS ENTREGADOS POR LA ENTIDAD CONCEDENTE EN LOS PATRIMONIOS AUTÓNOMOS</t>
  </si>
  <si>
    <t>3-1-01-2-13</t>
  </si>
  <si>
    <t>REINTEGROS Y OTROS RECURSOS NO APROPIADOS</t>
  </si>
  <si>
    <t>3-1-01-2-13-1</t>
  </si>
  <si>
    <t>REINTEGROS</t>
  </si>
  <si>
    <t>APORTES DE LA NACION</t>
  </si>
  <si>
    <t>FUNCIONAMIENTO</t>
  </si>
  <si>
    <t>DEUDA</t>
  </si>
  <si>
    <t>INVERSIÓN</t>
  </si>
  <si>
    <t>TOTALES</t>
  </si>
  <si>
    <r>
      <rPr>
        <b/>
        <sz val="10"/>
        <rFont val="Calibri"/>
        <family val="2"/>
        <scheme val="minor"/>
      </rPr>
      <t>Consolidó y elaboró:</t>
    </r>
    <r>
      <rPr>
        <sz val="10"/>
        <rFont val="Calibri"/>
        <family val="2"/>
        <scheme val="minor"/>
      </rPr>
      <t xml:space="preserve"> Área de Tesorería y  Presupuesto - GIT Administrativo y Financiero - Vicepresidencia de Gestión Corporativa</t>
    </r>
  </si>
  <si>
    <t>PERIODO: 01/01/2023 AL  31/01/2023</t>
  </si>
  <si>
    <t>3-1-01-2-13-1-01</t>
  </si>
  <si>
    <t>REINTEGROS INCAPACIDADES</t>
  </si>
  <si>
    <r>
      <rPr>
        <b/>
        <sz val="10"/>
        <rFont val="Calibri"/>
        <family val="2"/>
        <scheme val="minor"/>
      </rPr>
      <t>Fuente:</t>
    </r>
    <r>
      <rPr>
        <sz val="10"/>
        <rFont val="Calibri"/>
        <family val="2"/>
        <scheme val="minor"/>
      </rPr>
      <t xml:space="preserve"> Información del SIIF Nación al 31 de enero de 2023 </t>
    </r>
  </si>
  <si>
    <t>PERIODO: 01/01/2023 AL  28/02/2023</t>
  </si>
  <si>
    <r>
      <rPr>
        <b/>
        <sz val="10"/>
        <rFont val="Calibri"/>
        <family val="2"/>
        <scheme val="minor"/>
      </rPr>
      <t>Fuente:</t>
    </r>
    <r>
      <rPr>
        <sz val="10"/>
        <rFont val="Calibri"/>
        <family val="2"/>
        <scheme val="minor"/>
      </rPr>
      <t xml:space="preserve"> Información del SIIF Nación al 28 de febrero de 2023 </t>
    </r>
  </si>
  <si>
    <t>3-1-01-2-13-2-02</t>
  </si>
  <si>
    <t>RECUPERACIONES</t>
  </si>
  <si>
    <t>3-1-01-2-13-2</t>
  </si>
  <si>
    <t>RECURSOS NO APROPIADOS</t>
  </si>
  <si>
    <t>PERIODO: 01/01/2023 AL  31/03/2023</t>
  </si>
  <si>
    <r>
      <rPr>
        <b/>
        <sz val="10"/>
        <rFont val="Calibri"/>
        <family val="2"/>
        <scheme val="minor"/>
      </rPr>
      <t>Fuente:</t>
    </r>
    <r>
      <rPr>
        <sz val="10"/>
        <rFont val="Calibri"/>
        <family val="2"/>
        <scheme val="minor"/>
      </rPr>
      <t xml:space="preserve"> Información del SIIF Nación al 31 de marzo de 2023 </t>
    </r>
  </si>
  <si>
    <t>SANCIONES CONTRACTUALES</t>
  </si>
  <si>
    <t>3-1-01-1-02-3-1</t>
  </si>
  <si>
    <t>MULTAS Y SANCIONES</t>
  </si>
  <si>
    <t>3-1-01-1-02-3</t>
  </si>
  <si>
    <t>MULTAS, SANCIONES E INTERESES DE MORA</t>
  </si>
  <si>
    <t>PERIODO: 01/01/2023 AL  30/04/2023</t>
  </si>
  <si>
    <r>
      <rPr>
        <b/>
        <sz val="10"/>
        <rFont val="Calibri"/>
        <family val="2"/>
        <scheme val="minor"/>
      </rPr>
      <t>Fuente:</t>
    </r>
    <r>
      <rPr>
        <sz val="10"/>
        <rFont val="Calibri"/>
        <family val="2"/>
        <scheme val="minor"/>
      </rPr>
      <t xml:space="preserve"> Información del SIIF Nación al 30 de abril de 2023</t>
    </r>
  </si>
  <si>
    <r>
      <rPr>
        <b/>
        <sz val="10"/>
        <rFont val="Calibri"/>
        <family val="2"/>
        <scheme val="minor"/>
      </rPr>
      <t>Fuente:</t>
    </r>
    <r>
      <rPr>
        <sz val="10"/>
        <rFont val="Calibri"/>
        <family val="2"/>
        <scheme val="minor"/>
      </rPr>
      <t xml:space="preserve"> Información del SIIF Nación al 31 de mayo de 2023</t>
    </r>
  </si>
  <si>
    <t>PERIODO: 01/01/2023 AL  31/05/2023</t>
  </si>
  <si>
    <t>3-1-01-2-13-1-05</t>
  </si>
  <si>
    <t>REINTEGROS GASTOS DE INVERSIÓN</t>
  </si>
  <si>
    <t>3-1-01-1-02-5-02-07-3-02</t>
  </si>
  <si>
    <t>3-1-01-1-02-6-02-03</t>
  </si>
  <si>
    <t>3-1-01-1-02-6-02</t>
  </si>
  <si>
    <t>SENTENCIAS Y CONCILIACIONES</t>
  </si>
  <si>
    <t xml:space="preserve">COSTAS PROCESALES </t>
  </si>
  <si>
    <t>3-1-01-1-02-6</t>
  </si>
  <si>
    <t>TRANSFERENCIAS CORRIENTES</t>
  </si>
  <si>
    <t>PERIODO: 01/01/2023 AL  30/06/2023</t>
  </si>
  <si>
    <r>
      <rPr>
        <b/>
        <sz val="10"/>
        <rFont val="Calibri"/>
        <family val="2"/>
        <scheme val="minor"/>
      </rPr>
      <t>Fuente:</t>
    </r>
    <r>
      <rPr>
        <sz val="10"/>
        <rFont val="Calibri"/>
        <family val="2"/>
        <scheme val="minor"/>
      </rPr>
      <t xml:space="preserve"> Información del SIIF Nación al 30 de junio de 2023</t>
    </r>
  </si>
  <si>
    <t>3-1-01-1-02-3-01</t>
  </si>
  <si>
    <t>PERIODO: 01/01/2023 AL  31/07/2023</t>
  </si>
  <si>
    <r>
      <rPr>
        <b/>
        <sz val="10"/>
        <rFont val="Calibri"/>
        <family val="2"/>
        <scheme val="minor"/>
      </rPr>
      <t>Fuente:</t>
    </r>
    <r>
      <rPr>
        <sz val="10"/>
        <rFont val="Calibri"/>
        <family val="2"/>
        <scheme val="minor"/>
      </rPr>
      <t xml:space="preserve"> Información del SIIF Nación al 31 de julio de 2023</t>
    </r>
  </si>
  <si>
    <t>3-1-01-1-02-3-01-04</t>
  </si>
  <si>
    <t>3-1-01-1-02-3-01-4</t>
  </si>
  <si>
    <t>PERIODO: 01/01/2023 AL  31/08/2023</t>
  </si>
  <si>
    <r>
      <rPr>
        <b/>
        <sz val="10"/>
        <rFont val="Calibri"/>
        <family val="2"/>
        <scheme val="minor"/>
      </rPr>
      <t>Fuente:</t>
    </r>
    <r>
      <rPr>
        <sz val="10"/>
        <rFont val="Calibri"/>
        <family val="2"/>
        <scheme val="minor"/>
      </rPr>
      <t xml:space="preserve"> Información del SIIF Nación al 31 de agosto de 2023</t>
    </r>
  </si>
  <si>
    <t>Mediante la Ley 2299 del 10 de julio de 2023, “Por la cual se adiciona y efectúan unas modificaciones al Presupuesto General de la Nación de la vigencia fiscal de 2023” y el Decreto 1234 del 25 de julio de 2023 “Por el cual se liquida la Ley 2299 del 10 de julio de 2023 (…)”, se adiciona el Presupuesto de la Agencia Nacional de Infraestructura en la cuantía de $766.000.000.000, de los cuales: (i) la suma de $500.000.000.000 corresponde a Deuda. Y (ii) el valor de $266.000.000.000 es en inversión.</t>
  </si>
  <si>
    <t>3-1-01-1-02-6-02-02</t>
  </si>
  <si>
    <t>LAUDOS ARBITRALES Y CONCILICIACIONES EXTRAJUDICIALES</t>
  </si>
  <si>
    <t>PERIODO: 01/01/2023 AL  30/09/2023</t>
  </si>
  <si>
    <r>
      <rPr>
        <b/>
        <sz val="10"/>
        <rFont val="Calibri"/>
        <family val="2"/>
        <scheme val="minor"/>
      </rPr>
      <t>Fuente:</t>
    </r>
    <r>
      <rPr>
        <sz val="10"/>
        <rFont val="Calibri"/>
        <family val="2"/>
        <scheme val="minor"/>
      </rPr>
      <t xml:space="preserve"> Información del SIIF Nación al 30 de septiembre de 2023</t>
    </r>
  </si>
  <si>
    <t>N</t>
  </si>
  <si>
    <r>
      <rPr>
        <b/>
        <sz val="10"/>
        <rFont val="Calibri"/>
        <family val="2"/>
        <scheme val="minor"/>
      </rPr>
      <t>Fuente:</t>
    </r>
    <r>
      <rPr>
        <sz val="10"/>
        <rFont val="Calibri"/>
        <family val="2"/>
        <scheme val="minor"/>
      </rPr>
      <t xml:space="preserve"> Información del SIIF Nación al 31 de octubre de 2023</t>
    </r>
  </si>
  <si>
    <t>PERIODO: 01/01/2023 AL  31/10/2023</t>
  </si>
  <si>
    <t>3-1-01-1-02-6-02-01</t>
  </si>
  <si>
    <t>SENTENCIAS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</si>
</sst>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4" formatCode="_-&quot;$&quot;\ * #,##0.00_-;\-&quot;$&quot;\ * #,##0.00_-;_-&quot;$&quot;\ * &quot;-&quot;??_-;_-@_-"/>
    <numFmt numFmtId="43" formatCode="_-* #,##0.00_-;\-* #,##0.00_-;_-* &quot;-&quot;??_-;_-@_-"/>
    <numFmt numFmtId="164" formatCode="_-* #,##0.00_-;\-* #,##0.00_-;_-* &quot;-&quot;_-;_-@_-"/>
  </numFmts>
  <fonts count="26" x14ac:knownFonts="1">
    <font>
      <sz val="11"/>
      <color theme="1"/>
      <name val="Calibri"/>
      <family val="2"/>
      <scheme val="minor"/>
    </font>
    <font>
      <sz val="11"/>
      <color theme="1"/>
      <name val="Calibri"/>
      <family val="2"/>
      <scheme val="minor"/>
    </font>
    <font>
      <b/>
      <sz val="18"/>
      <name val="Calibri"/>
      <family val="2"/>
      <scheme val="minor"/>
    </font>
    <font>
      <sz val="10"/>
      <name val="Calibri"/>
      <family val="2"/>
      <scheme val="minor"/>
    </font>
    <font>
      <sz val="10"/>
      <color theme="1"/>
      <name val="Calibri"/>
      <family val="2"/>
      <scheme val="minor"/>
    </font>
    <font>
      <b/>
      <sz val="16"/>
      <name val="Calibri"/>
      <family val="2"/>
      <scheme val="minor"/>
    </font>
    <font>
      <b/>
      <sz val="12"/>
      <color theme="1"/>
      <name val="Calibri"/>
      <family val="2"/>
      <scheme val="minor"/>
    </font>
    <font>
      <b/>
      <sz val="12"/>
      <name val="Calibri"/>
      <family val="2"/>
      <scheme val="minor"/>
    </font>
    <font>
      <b/>
      <sz val="10"/>
      <color theme="0"/>
      <name val="Calibri"/>
      <family val="2"/>
      <scheme val="minor"/>
    </font>
    <font>
      <b/>
      <sz val="16"/>
      <color rgb="FF000000"/>
      <name val="Calibri"/>
      <family val="2"/>
      <scheme val="minor"/>
    </font>
    <font>
      <b/>
      <sz val="16"/>
      <color theme="1"/>
      <name val="Calibri"/>
      <family val="2"/>
      <scheme val="minor"/>
    </font>
    <font>
      <b/>
      <sz val="10"/>
      <color theme="1"/>
      <name val="Calibri"/>
      <family val="2"/>
      <scheme val="minor"/>
    </font>
    <font>
      <b/>
      <sz val="14"/>
      <color rgb="FF000000"/>
      <name val="Calibri"/>
      <family val="2"/>
      <scheme val="minor"/>
    </font>
    <font>
      <b/>
      <sz val="14"/>
      <color theme="1"/>
      <name val="Calibri"/>
      <family val="2"/>
      <scheme val="minor"/>
    </font>
    <font>
      <sz val="14"/>
      <color rgb="FF000000"/>
      <name val="Calibri"/>
      <family val="2"/>
      <scheme val="minor"/>
    </font>
    <font>
      <sz val="14"/>
      <color theme="1"/>
      <name val="Calibri"/>
      <family val="2"/>
      <scheme val="minor"/>
    </font>
    <font>
      <sz val="14"/>
      <name val="Calibri"/>
      <family val="2"/>
      <scheme val="minor"/>
    </font>
    <font>
      <sz val="12"/>
      <color theme="1"/>
      <name val="Calibri"/>
      <family val="2"/>
      <scheme val="minor"/>
    </font>
    <font>
      <b/>
      <sz val="14"/>
      <color theme="0"/>
      <name val="Calibri"/>
      <family val="2"/>
      <scheme val="minor"/>
    </font>
    <font>
      <sz val="9"/>
      <name val="Calibri"/>
      <family val="2"/>
      <scheme val="minor"/>
    </font>
    <font>
      <b/>
      <sz val="10"/>
      <name val="Calibri"/>
      <family val="2"/>
      <scheme val="minor"/>
    </font>
    <font>
      <sz val="16"/>
      <color theme="1"/>
      <name val="Calibri"/>
      <family val="2"/>
      <scheme val="minor"/>
    </font>
    <font>
      <b/>
      <sz val="16"/>
      <color theme="0"/>
      <name val="Calibri"/>
      <family val="2"/>
      <scheme val="minor"/>
    </font>
    <font>
      <sz val="16"/>
      <color rgb="FF000000"/>
      <name val="Calibri"/>
      <family val="2"/>
      <scheme val="minor"/>
    </font>
    <font>
      <sz val="16"/>
      <name val="Calibri"/>
      <family val="2"/>
      <scheme val="minor"/>
    </font>
    <font>
      <sz val="12"/>
      <name val="Calibri"/>
      <family val="2"/>
      <scheme val="minor"/>
    </font>
  </fonts>
  <fills count="5">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theme="0" tint="-0.14999847407452621"/>
        <bgColor indexed="64"/>
      </patternFill>
    </fill>
  </fills>
  <borders count="17">
    <border>
      <left/>
      <right/>
      <top/>
      <bottom/>
      <diagonal/>
    </border>
    <border>
      <left style="thick">
        <color theme="1" tint="0.499984740745262"/>
      </left>
      <right style="thin">
        <color theme="1" tint="0.499984740745262"/>
      </right>
      <top style="double">
        <color theme="1" tint="0.499984740745262"/>
      </top>
      <bottom style="thin">
        <color theme="1" tint="0.499984740745262"/>
      </bottom>
      <diagonal/>
    </border>
    <border>
      <left style="thin">
        <color theme="1" tint="0.499984740745262"/>
      </left>
      <right style="thin">
        <color theme="1" tint="0.499984740745262"/>
      </right>
      <top style="double">
        <color theme="1" tint="0.499984740745262"/>
      </top>
      <bottom style="thin">
        <color theme="1" tint="0.499984740745262"/>
      </bottom>
      <diagonal/>
    </border>
    <border>
      <left style="thin">
        <color theme="1" tint="0.499984740745262"/>
      </left>
      <right style="thick">
        <color theme="1" tint="0.499984740745262"/>
      </right>
      <top style="double">
        <color theme="1" tint="0.499984740745262"/>
      </top>
      <bottom style="thin">
        <color theme="1" tint="0.499984740745262"/>
      </bottom>
      <diagonal/>
    </border>
    <border>
      <left style="thick">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ck">
        <color theme="1" tint="0.499984740745262"/>
      </right>
      <top style="thin">
        <color theme="1" tint="0.499984740745262"/>
      </top>
      <bottom/>
      <diagonal/>
    </border>
    <border>
      <left style="thick">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ck">
        <color theme="1" tint="0.499984740745262"/>
      </right>
      <top/>
      <bottom style="thin">
        <color theme="1" tint="0.499984740745262"/>
      </bottom>
      <diagonal/>
    </border>
    <border>
      <left style="thick">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ck">
        <color theme="1" tint="0.499984740745262"/>
      </right>
      <top style="thin">
        <color theme="1" tint="0.499984740745262"/>
      </top>
      <bottom style="thin">
        <color theme="1" tint="0.499984740745262"/>
      </bottom>
      <diagonal/>
    </border>
    <border>
      <left style="thick">
        <color theme="1" tint="0.499984740745262"/>
      </left>
      <right style="thin">
        <color theme="1" tint="0.499984740745262"/>
      </right>
      <top style="thick">
        <color theme="1" tint="0.499984740745262"/>
      </top>
      <bottom style="double">
        <color theme="1" tint="0.499984740745262"/>
      </bottom>
      <diagonal/>
    </border>
    <border>
      <left style="thin">
        <color theme="1" tint="0.499984740745262"/>
      </left>
      <right style="thin">
        <color theme="1" tint="0.499984740745262"/>
      </right>
      <top style="thick">
        <color theme="1" tint="0.499984740745262"/>
      </top>
      <bottom style="double">
        <color theme="1" tint="0.499984740745262"/>
      </bottom>
      <diagonal/>
    </border>
    <border>
      <left style="thin">
        <color theme="1" tint="0.499984740745262"/>
      </left>
      <right style="thick">
        <color theme="1" tint="0.499984740745262"/>
      </right>
      <top style="thick">
        <color theme="1" tint="0.499984740745262"/>
      </top>
      <bottom style="double">
        <color theme="1" tint="0.499984740745262"/>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cellStyleXfs>
  <cellXfs count="150">
    <xf numFmtId="0" fontId="0" fillId="0" borderId="0" xfId="0"/>
    <xf numFmtId="0" fontId="3" fillId="2" borderId="0" xfId="0" applyFont="1" applyFill="1" applyAlignment="1">
      <alignment vertical="center"/>
    </xf>
    <xf numFmtId="0" fontId="4" fillId="2" borderId="0" xfId="0" applyFont="1" applyFill="1" applyAlignment="1">
      <alignment vertical="center"/>
    </xf>
    <xf numFmtId="0" fontId="4" fillId="0" borderId="0" xfId="0" applyFont="1" applyAlignment="1">
      <alignment vertical="center"/>
    </xf>
    <xf numFmtId="0" fontId="6" fillId="2" borderId="0" xfId="0" applyFont="1" applyFill="1" applyAlignment="1">
      <alignment horizontal="center" vertical="center"/>
    </xf>
    <xf numFmtId="0" fontId="4" fillId="2" borderId="0" xfId="0" applyFont="1" applyFill="1" applyAlignment="1">
      <alignment horizontal="left" vertical="center"/>
    </xf>
    <xf numFmtId="0" fontId="7" fillId="2" borderId="0" xfId="0" applyFont="1" applyFill="1" applyAlignment="1">
      <alignment horizontal="left" vertical="center" wrapText="1"/>
    </xf>
    <xf numFmtId="43" fontId="7" fillId="2" borderId="0" xfId="0" applyNumberFormat="1" applyFont="1" applyFill="1" applyAlignment="1">
      <alignment horizontal="left" vertical="center" wrapText="1"/>
    </xf>
    <xf numFmtId="0" fontId="4" fillId="2" borderId="0" xfId="0" applyFont="1" applyFill="1" applyAlignment="1">
      <alignment horizontal="right" vertical="center"/>
    </xf>
    <xf numFmtId="43" fontId="4" fillId="2" borderId="0" xfId="0" applyNumberFormat="1" applyFont="1" applyFill="1" applyAlignment="1">
      <alignment vertical="center"/>
    </xf>
    <xf numFmtId="0" fontId="8" fillId="3" borderId="5" xfId="3" applyFont="1" applyFill="1" applyBorder="1" applyAlignment="1">
      <alignment horizontal="center" vertical="center" wrapText="1"/>
    </xf>
    <xf numFmtId="0" fontId="9" fillId="4" borderId="7" xfId="0" applyFont="1" applyFill="1" applyBorder="1" applyAlignment="1">
      <alignment horizontal="left" vertical="center" wrapText="1"/>
    </xf>
    <xf numFmtId="0" fontId="9" fillId="4" borderId="8" xfId="0" applyFont="1" applyFill="1" applyBorder="1" applyAlignment="1">
      <alignment vertical="center" wrapText="1"/>
    </xf>
    <xf numFmtId="43" fontId="10" fillId="4" borderId="8" xfId="0" applyNumberFormat="1" applyFont="1" applyFill="1" applyBorder="1" applyAlignment="1">
      <alignment vertical="center"/>
    </xf>
    <xf numFmtId="10" fontId="10" fillId="4" borderId="8" xfId="2" applyNumberFormat="1" applyFont="1" applyFill="1" applyBorder="1" applyAlignment="1">
      <alignment vertical="center"/>
    </xf>
    <xf numFmtId="43" fontId="10" fillId="4" borderId="8" xfId="2" applyNumberFormat="1" applyFont="1" applyFill="1" applyBorder="1" applyAlignment="1">
      <alignment vertical="center"/>
    </xf>
    <xf numFmtId="43" fontId="5" fillId="4" borderId="8" xfId="0" applyNumberFormat="1" applyFont="1" applyFill="1" applyBorder="1" applyAlignment="1">
      <alignment vertical="center"/>
    </xf>
    <xf numFmtId="10" fontId="5" fillId="4" borderId="9" xfId="2" applyNumberFormat="1" applyFont="1" applyFill="1" applyBorder="1" applyAlignment="1">
      <alignment vertical="center"/>
    </xf>
    <xf numFmtId="43" fontId="11" fillId="2" borderId="0" xfId="0" applyNumberFormat="1" applyFont="1" applyFill="1" applyAlignment="1">
      <alignment vertical="center"/>
    </xf>
    <xf numFmtId="0" fontId="11" fillId="2" borderId="0" xfId="0" applyFont="1" applyFill="1" applyAlignment="1">
      <alignment vertical="center"/>
    </xf>
    <xf numFmtId="0" fontId="11" fillId="0" borderId="0" xfId="0" applyFont="1" applyAlignment="1">
      <alignment vertical="center"/>
    </xf>
    <xf numFmtId="49" fontId="12" fillId="2" borderId="10" xfId="0" applyNumberFormat="1" applyFont="1" applyFill="1" applyBorder="1" applyAlignment="1">
      <alignment horizontal="left" vertical="center" wrapText="1" readingOrder="1"/>
    </xf>
    <xf numFmtId="0" fontId="12" fillId="0" borderId="11" xfId="0" applyFont="1" applyBorder="1" applyAlignment="1">
      <alignment vertical="center" wrapText="1" readingOrder="1"/>
    </xf>
    <xf numFmtId="43" fontId="13" fillId="0" borderId="11" xfId="0" applyNumberFormat="1" applyFont="1" applyBorder="1" applyAlignment="1">
      <alignment vertical="center" readingOrder="1"/>
    </xf>
    <xf numFmtId="43" fontId="13" fillId="0" borderId="11" xfId="0" applyNumberFormat="1" applyFont="1" applyBorder="1" applyAlignment="1">
      <alignment horizontal="right" vertical="center"/>
    </xf>
    <xf numFmtId="43" fontId="10" fillId="2" borderId="8" xfId="0" applyNumberFormat="1" applyFont="1" applyFill="1" applyBorder="1" applyAlignment="1">
      <alignment vertical="center"/>
    </xf>
    <xf numFmtId="10" fontId="13" fillId="0" borderId="11" xfId="2" applyNumberFormat="1" applyFont="1" applyBorder="1" applyAlignment="1">
      <alignment vertical="center"/>
    </xf>
    <xf numFmtId="43" fontId="13" fillId="0" borderId="11" xfId="2" applyNumberFormat="1" applyFont="1" applyBorder="1" applyAlignment="1">
      <alignment vertical="center"/>
    </xf>
    <xf numFmtId="10" fontId="13" fillId="2" borderId="12" xfId="2" applyNumberFormat="1" applyFont="1" applyFill="1" applyBorder="1" applyAlignment="1">
      <alignment vertical="center"/>
    </xf>
    <xf numFmtId="0" fontId="13" fillId="2" borderId="0" xfId="0" applyFont="1" applyFill="1" applyAlignment="1">
      <alignment vertical="center"/>
    </xf>
    <xf numFmtId="0" fontId="13" fillId="0" borderId="0" xfId="0" applyFont="1" applyAlignment="1">
      <alignment vertical="center"/>
    </xf>
    <xf numFmtId="0" fontId="12" fillId="2" borderId="11" xfId="0" applyFont="1" applyFill="1" applyBorder="1" applyAlignment="1">
      <alignment vertical="center" wrapText="1" readingOrder="1"/>
    </xf>
    <xf numFmtId="43" fontId="13" fillId="2" borderId="11" xfId="0" applyNumberFormat="1" applyFont="1" applyFill="1" applyBorder="1" applyAlignment="1">
      <alignment vertical="center" readingOrder="1"/>
    </xf>
    <xf numFmtId="43" fontId="13" fillId="2" borderId="11" xfId="0" applyNumberFormat="1" applyFont="1" applyFill="1" applyBorder="1" applyAlignment="1">
      <alignment horizontal="right" vertical="center"/>
    </xf>
    <xf numFmtId="10" fontId="13" fillId="2" borderId="11" xfId="2" applyNumberFormat="1" applyFont="1" applyFill="1" applyBorder="1" applyAlignment="1">
      <alignment vertical="center"/>
    </xf>
    <xf numFmtId="43" fontId="13" fillId="2" borderId="11" xfId="2" applyNumberFormat="1" applyFont="1" applyFill="1" applyBorder="1" applyAlignment="1">
      <alignment vertical="center"/>
    </xf>
    <xf numFmtId="49" fontId="14" fillId="2" borderId="10" xfId="0" applyNumberFormat="1" applyFont="1" applyFill="1" applyBorder="1" applyAlignment="1">
      <alignment horizontal="left" vertical="center" wrapText="1" readingOrder="1"/>
    </xf>
    <xf numFmtId="0" fontId="14" fillId="2" borderId="11" xfId="0" applyFont="1" applyFill="1" applyBorder="1" applyAlignment="1">
      <alignment vertical="center" wrapText="1" readingOrder="1"/>
    </xf>
    <xf numFmtId="43" fontId="15" fillId="2" borderId="11" xfId="0" applyNumberFormat="1" applyFont="1" applyFill="1" applyBorder="1" applyAlignment="1">
      <alignment vertical="center" readingOrder="1"/>
    </xf>
    <xf numFmtId="43" fontId="15" fillId="2" borderId="11" xfId="0" applyNumberFormat="1" applyFont="1" applyFill="1" applyBorder="1" applyAlignment="1">
      <alignment horizontal="right" vertical="center"/>
    </xf>
    <xf numFmtId="10" fontId="15" fillId="2" borderId="11" xfId="2" applyNumberFormat="1" applyFont="1" applyFill="1" applyBorder="1" applyAlignment="1">
      <alignment vertical="center"/>
    </xf>
    <xf numFmtId="43" fontId="15" fillId="2" borderId="11" xfId="2" applyNumberFormat="1" applyFont="1" applyFill="1" applyBorder="1" applyAlignment="1">
      <alignment vertical="center"/>
    </xf>
    <xf numFmtId="43" fontId="15" fillId="0" borderId="11" xfId="0" applyNumberFormat="1" applyFont="1" applyBorder="1" applyAlignment="1">
      <alignment vertical="center" readingOrder="1"/>
    </xf>
    <xf numFmtId="10" fontId="15" fillId="2" borderId="12" xfId="2" applyNumberFormat="1" applyFont="1" applyFill="1" applyBorder="1" applyAlignment="1">
      <alignment vertical="center"/>
    </xf>
    <xf numFmtId="0" fontId="15" fillId="2" borderId="0" xfId="0" applyFont="1" applyFill="1" applyAlignment="1">
      <alignment vertical="center"/>
    </xf>
    <xf numFmtId="10" fontId="15" fillId="2" borderId="12" xfId="2" applyNumberFormat="1" applyFont="1" applyFill="1" applyBorder="1" applyAlignment="1">
      <alignment horizontal="right" vertical="center"/>
    </xf>
    <xf numFmtId="10" fontId="13" fillId="2" borderId="12" xfId="2" applyNumberFormat="1" applyFont="1" applyFill="1" applyBorder="1" applyAlignment="1">
      <alignment horizontal="right" vertical="center"/>
    </xf>
    <xf numFmtId="0" fontId="5" fillId="4" borderId="10" xfId="0" applyFont="1" applyFill="1" applyBorder="1" applyAlignment="1">
      <alignment horizontal="left" vertical="center"/>
    </xf>
    <xf numFmtId="0" fontId="5" fillId="4" borderId="11" xfId="0" applyFont="1" applyFill="1" applyBorder="1" applyAlignment="1">
      <alignment vertical="center"/>
    </xf>
    <xf numFmtId="43" fontId="10" fillId="4" borderId="11" xfId="0" applyNumberFormat="1" applyFont="1" applyFill="1" applyBorder="1" applyAlignment="1">
      <alignment vertical="center"/>
    </xf>
    <xf numFmtId="10" fontId="10" fillId="4" borderId="11" xfId="2" applyNumberFormat="1" applyFont="1" applyFill="1" applyBorder="1" applyAlignment="1">
      <alignment vertical="center"/>
    </xf>
    <xf numFmtId="43" fontId="10" fillId="4" borderId="11" xfId="2" applyNumberFormat="1" applyFont="1" applyFill="1" applyBorder="1" applyAlignment="1">
      <alignment vertical="center"/>
    </xf>
    <xf numFmtId="10" fontId="10" fillId="4" borderId="12" xfId="2" applyNumberFormat="1" applyFont="1" applyFill="1" applyBorder="1" applyAlignment="1">
      <alignment vertical="center"/>
    </xf>
    <xf numFmtId="0" fontId="16" fillId="2" borderId="10" xfId="0" applyFont="1" applyFill="1" applyBorder="1" applyAlignment="1">
      <alignment horizontal="left" vertical="center"/>
    </xf>
    <xf numFmtId="0" fontId="16" fillId="2" borderId="11" xfId="0" applyFont="1" applyFill="1" applyBorder="1" applyAlignment="1">
      <alignment vertical="center"/>
    </xf>
    <xf numFmtId="43" fontId="15" fillId="2" borderId="11" xfId="0" applyNumberFormat="1" applyFont="1" applyFill="1" applyBorder="1" applyAlignment="1">
      <alignment vertical="center"/>
    </xf>
    <xf numFmtId="41" fontId="15" fillId="2" borderId="11" xfId="0" applyNumberFormat="1" applyFont="1" applyFill="1" applyBorder="1" applyAlignment="1">
      <alignment horizontal="right" vertical="center"/>
    </xf>
    <xf numFmtId="43" fontId="15" fillId="0" borderId="11" xfId="0" applyNumberFormat="1" applyFont="1" applyBorder="1" applyAlignment="1">
      <alignment vertical="center"/>
    </xf>
    <xf numFmtId="0" fontId="17" fillId="2" borderId="0" xfId="0" applyFont="1" applyFill="1" applyAlignment="1">
      <alignment vertical="center"/>
    </xf>
    <xf numFmtId="43" fontId="17" fillId="2" borderId="0" xfId="0" applyNumberFormat="1" applyFont="1" applyFill="1" applyAlignment="1">
      <alignment vertical="center"/>
    </xf>
    <xf numFmtId="39" fontId="16" fillId="2" borderId="11" xfId="4" applyNumberFormat="1" applyFont="1" applyFill="1" applyBorder="1" applyAlignment="1">
      <alignment horizontal="right" vertical="center"/>
    </xf>
    <xf numFmtId="41" fontId="16" fillId="2" borderId="11" xfId="4" applyNumberFormat="1" applyFont="1" applyFill="1" applyBorder="1" applyAlignment="1">
      <alignment horizontal="left" vertical="center"/>
    </xf>
    <xf numFmtId="0" fontId="16" fillId="2" borderId="4" xfId="0" applyFont="1" applyFill="1" applyBorder="1" applyAlignment="1">
      <alignment horizontal="left" vertical="center"/>
    </xf>
    <xf numFmtId="0" fontId="16" fillId="2" borderId="5" xfId="0" applyFont="1" applyFill="1" applyBorder="1" applyAlignment="1">
      <alignment vertical="center"/>
    </xf>
    <xf numFmtId="43" fontId="15" fillId="2" borderId="5" xfId="0" applyNumberFormat="1" applyFont="1" applyFill="1" applyBorder="1" applyAlignment="1">
      <alignment vertical="center"/>
    </xf>
    <xf numFmtId="41" fontId="15" fillId="2" borderId="5" xfId="0" applyNumberFormat="1" applyFont="1" applyFill="1" applyBorder="1" applyAlignment="1">
      <alignment horizontal="right" vertical="center"/>
    </xf>
    <xf numFmtId="43" fontId="15" fillId="2" borderId="5" xfId="2" applyNumberFormat="1" applyFont="1" applyFill="1" applyBorder="1" applyAlignment="1">
      <alignment vertical="center"/>
    </xf>
    <xf numFmtId="43" fontId="15" fillId="0" borderId="5" xfId="0" applyNumberFormat="1" applyFont="1" applyBorder="1" applyAlignment="1">
      <alignment vertical="center"/>
    </xf>
    <xf numFmtId="164" fontId="18" fillId="3" borderId="14" xfId="0" applyNumberFormat="1" applyFont="1" applyFill="1" applyBorder="1" applyAlignment="1">
      <alignment vertical="center"/>
    </xf>
    <xf numFmtId="10" fontId="18" fillId="3" borderId="14" xfId="0" applyNumberFormat="1" applyFont="1" applyFill="1" applyBorder="1" applyAlignment="1">
      <alignment vertical="center"/>
    </xf>
    <xf numFmtId="10" fontId="18" fillId="3" borderId="15" xfId="0" applyNumberFormat="1" applyFont="1" applyFill="1" applyBorder="1" applyAlignment="1">
      <alignment vertical="center"/>
    </xf>
    <xf numFmtId="43" fontId="4" fillId="2" borderId="0" xfId="0" applyNumberFormat="1" applyFont="1" applyFill="1" applyAlignment="1">
      <alignment horizontal="right" vertical="center"/>
    </xf>
    <xf numFmtId="0" fontId="19" fillId="2" borderId="0" xfId="5" applyFont="1" applyFill="1" applyAlignment="1">
      <alignment horizontal="left" vertical="center"/>
    </xf>
    <xf numFmtId="43" fontId="20" fillId="2" borderId="0" xfId="1" applyFont="1" applyFill="1" applyBorder="1" applyAlignment="1">
      <alignment horizontal="right" vertical="center" readingOrder="1"/>
    </xf>
    <xf numFmtId="43" fontId="20" fillId="2" borderId="0" xfId="1" applyFont="1" applyFill="1" applyBorder="1" applyAlignment="1">
      <alignment horizontal="right" vertical="center"/>
    </xf>
    <xf numFmtId="43" fontId="11" fillId="2" borderId="0" xfId="0" applyNumberFormat="1" applyFont="1" applyFill="1" applyAlignment="1">
      <alignment vertical="center" readingOrder="1"/>
    </xf>
    <xf numFmtId="0" fontId="3" fillId="2" borderId="0" xfId="5" applyFont="1" applyFill="1" applyAlignment="1">
      <alignment vertical="center"/>
    </xf>
    <xf numFmtId="10" fontId="4" fillId="2" borderId="0" xfId="0" applyNumberFormat="1" applyFont="1" applyFill="1" applyAlignment="1">
      <alignment vertical="center"/>
    </xf>
    <xf numFmtId="0" fontId="17" fillId="2" borderId="0" xfId="0" applyFont="1" applyFill="1" applyAlignment="1">
      <alignment horizontal="right" vertical="center"/>
    </xf>
    <xf numFmtId="43" fontId="6" fillId="2" borderId="0" xfId="0" applyNumberFormat="1" applyFont="1" applyFill="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43" fontId="4" fillId="0" borderId="0" xfId="0" applyNumberFormat="1" applyFont="1" applyAlignment="1">
      <alignment vertical="center"/>
    </xf>
    <xf numFmtId="44" fontId="15" fillId="2" borderId="0" xfId="6" applyFont="1" applyFill="1" applyAlignment="1">
      <alignment vertical="center"/>
    </xf>
    <xf numFmtId="43" fontId="15" fillId="2" borderId="0" xfId="0" applyNumberFormat="1" applyFont="1" applyFill="1" applyAlignment="1">
      <alignment vertical="center"/>
    </xf>
    <xf numFmtId="0" fontId="0" fillId="0" borderId="0" xfId="0" applyAlignment="1">
      <alignment horizontal="center" vertical="center"/>
    </xf>
    <xf numFmtId="0" fontId="3" fillId="2" borderId="0" xfId="7" applyFont="1" applyFill="1" applyAlignment="1">
      <alignment vertical="center"/>
    </xf>
    <xf numFmtId="164" fontId="22" fillId="3" borderId="14" xfId="0" applyNumberFormat="1" applyFont="1" applyFill="1" applyBorder="1" applyAlignment="1">
      <alignment vertical="center"/>
    </xf>
    <xf numFmtId="10" fontId="22" fillId="3" borderId="14" xfId="0" applyNumberFormat="1" applyFont="1" applyFill="1" applyBorder="1" applyAlignment="1">
      <alignment vertical="center"/>
    </xf>
    <xf numFmtId="10" fontId="22" fillId="3" borderId="15" xfId="0" applyNumberFormat="1" applyFont="1" applyFill="1" applyBorder="1" applyAlignment="1">
      <alignment vertical="center"/>
    </xf>
    <xf numFmtId="0" fontId="21" fillId="2" borderId="0" xfId="0" applyFont="1" applyFill="1" applyAlignment="1">
      <alignment horizontal="right" vertical="center"/>
    </xf>
    <xf numFmtId="43" fontId="21" fillId="2" borderId="0" xfId="0" applyNumberFormat="1" applyFont="1" applyFill="1" applyAlignment="1">
      <alignment horizontal="right" vertical="center"/>
    </xf>
    <xf numFmtId="0" fontId="10" fillId="2" borderId="0" xfId="0" applyFont="1" applyFill="1" applyAlignment="1">
      <alignment vertical="center"/>
    </xf>
    <xf numFmtId="43" fontId="10" fillId="2" borderId="0" xfId="0" applyNumberFormat="1" applyFont="1" applyFill="1" applyAlignment="1">
      <alignment vertical="center"/>
    </xf>
    <xf numFmtId="0" fontId="10" fillId="0" borderId="0" xfId="0" applyFont="1" applyAlignment="1">
      <alignment vertical="center"/>
    </xf>
    <xf numFmtId="49" fontId="9" fillId="2" borderId="10" xfId="0" applyNumberFormat="1" applyFont="1" applyFill="1" applyBorder="1" applyAlignment="1">
      <alignment horizontal="left" vertical="center" wrapText="1" readingOrder="1"/>
    </xf>
    <xf numFmtId="0" fontId="9" fillId="0" borderId="11" xfId="0" applyFont="1" applyBorder="1" applyAlignment="1">
      <alignment vertical="center" wrapText="1" readingOrder="1"/>
    </xf>
    <xf numFmtId="43" fontId="10" fillId="0" borderId="11" xfId="0" applyNumberFormat="1" applyFont="1" applyBorder="1" applyAlignment="1">
      <alignment vertical="center" readingOrder="1"/>
    </xf>
    <xf numFmtId="43" fontId="10" fillId="0" borderId="11" xfId="0" applyNumberFormat="1" applyFont="1" applyBorder="1" applyAlignment="1">
      <alignment horizontal="right" vertical="center"/>
    </xf>
    <xf numFmtId="10" fontId="10" fillId="0" borderId="11" xfId="2" applyNumberFormat="1" applyFont="1" applyBorder="1" applyAlignment="1">
      <alignment vertical="center"/>
    </xf>
    <xf numFmtId="43" fontId="10" fillId="0" borderId="11" xfId="2" applyNumberFormat="1" applyFont="1" applyBorder="1" applyAlignment="1">
      <alignment vertical="center"/>
    </xf>
    <xf numFmtId="10" fontId="10" fillId="2" borderId="12" xfId="2" applyNumberFormat="1" applyFont="1" applyFill="1" applyBorder="1" applyAlignment="1">
      <alignment vertical="center"/>
    </xf>
    <xf numFmtId="0" fontId="9" fillId="2" borderId="11" xfId="0" applyFont="1" applyFill="1" applyBorder="1" applyAlignment="1">
      <alignment vertical="center" wrapText="1" readingOrder="1"/>
    </xf>
    <xf numFmtId="43" fontId="10" fillId="2" borderId="11" xfId="0" applyNumberFormat="1" applyFont="1" applyFill="1" applyBorder="1" applyAlignment="1">
      <alignment vertical="center" readingOrder="1"/>
    </xf>
    <xf numFmtId="43" fontId="10" fillId="2" borderId="11" xfId="0" applyNumberFormat="1" applyFont="1" applyFill="1" applyBorder="1" applyAlignment="1">
      <alignment horizontal="right" vertical="center"/>
    </xf>
    <xf numFmtId="10" fontId="10" fillId="2" borderId="11" xfId="2" applyNumberFormat="1" applyFont="1" applyFill="1" applyBorder="1" applyAlignment="1">
      <alignment vertical="center"/>
    </xf>
    <xf numFmtId="43" fontId="10" fillId="2" borderId="11" xfId="2" applyNumberFormat="1" applyFont="1" applyFill="1" applyBorder="1" applyAlignment="1">
      <alignment vertical="center"/>
    </xf>
    <xf numFmtId="49" fontId="23" fillId="2" borderId="10" xfId="0" applyNumberFormat="1" applyFont="1" applyFill="1" applyBorder="1" applyAlignment="1">
      <alignment horizontal="left" vertical="center" wrapText="1" readingOrder="1"/>
    </xf>
    <xf numFmtId="0" fontId="23" fillId="2" borderId="11" xfId="0" applyFont="1" applyFill="1" applyBorder="1" applyAlignment="1">
      <alignment vertical="center" wrapText="1" readingOrder="1"/>
    </xf>
    <xf numFmtId="43" fontId="21" fillId="2" borderId="11" xfId="0" applyNumberFormat="1" applyFont="1" applyFill="1" applyBorder="1" applyAlignment="1">
      <alignment vertical="center" readingOrder="1"/>
    </xf>
    <xf numFmtId="43" fontId="21" fillId="2" borderId="11" xfId="0" applyNumberFormat="1" applyFont="1" applyFill="1" applyBorder="1" applyAlignment="1">
      <alignment horizontal="right" vertical="center"/>
    </xf>
    <xf numFmtId="10" fontId="21" fillId="2" borderId="11" xfId="2" applyNumberFormat="1" applyFont="1" applyFill="1" applyBorder="1" applyAlignment="1">
      <alignment vertical="center"/>
    </xf>
    <xf numFmtId="43" fontId="21" fillId="2" borderId="11" xfId="2" applyNumberFormat="1" applyFont="1" applyFill="1" applyBorder="1" applyAlignment="1">
      <alignment vertical="center"/>
    </xf>
    <xf numFmtId="43" fontId="21" fillId="0" borderId="11" xfId="0" applyNumberFormat="1" applyFont="1" applyBorder="1" applyAlignment="1">
      <alignment vertical="center" readingOrder="1"/>
    </xf>
    <xf numFmtId="10" fontId="21" fillId="2" borderId="12" xfId="2" applyNumberFormat="1" applyFont="1" applyFill="1" applyBorder="1" applyAlignment="1">
      <alignment vertical="center"/>
    </xf>
    <xf numFmtId="10" fontId="10" fillId="2" borderId="12" xfId="2" applyNumberFormat="1" applyFont="1" applyFill="1" applyBorder="1" applyAlignment="1">
      <alignment horizontal="right" vertical="center"/>
    </xf>
    <xf numFmtId="10" fontId="21" fillId="2" borderId="12" xfId="2" applyNumberFormat="1" applyFont="1" applyFill="1" applyBorder="1" applyAlignment="1">
      <alignment horizontal="right" vertical="center"/>
    </xf>
    <xf numFmtId="0" fontId="24" fillId="2" borderId="10" xfId="0" applyFont="1" applyFill="1" applyBorder="1" applyAlignment="1">
      <alignment horizontal="left" vertical="center"/>
    </xf>
    <xf numFmtId="0" fontId="24" fillId="2" borderId="11" xfId="0" applyFont="1" applyFill="1" applyBorder="1" applyAlignment="1">
      <alignment vertical="center"/>
    </xf>
    <xf numFmtId="43" fontId="21" fillId="2" borderId="11" xfId="0" applyNumberFormat="1" applyFont="1" applyFill="1" applyBorder="1" applyAlignment="1">
      <alignment vertical="center"/>
    </xf>
    <xf numFmtId="41" fontId="21" fillId="2" borderId="11" xfId="0" applyNumberFormat="1" applyFont="1" applyFill="1" applyBorder="1" applyAlignment="1">
      <alignment horizontal="right" vertical="center"/>
    </xf>
    <xf numFmtId="43" fontId="21" fillId="2" borderId="8" xfId="0" applyNumberFormat="1" applyFont="1" applyFill="1" applyBorder="1" applyAlignment="1">
      <alignment vertical="center"/>
    </xf>
    <xf numFmtId="43" fontId="21" fillId="0" borderId="11" xfId="0" applyNumberFormat="1" applyFont="1" applyBorder="1" applyAlignment="1">
      <alignment vertical="center"/>
    </xf>
    <xf numFmtId="39" fontId="24" fillId="2" borderId="11" xfId="4" applyNumberFormat="1" applyFont="1" applyFill="1" applyBorder="1" applyAlignment="1">
      <alignment horizontal="right" vertical="center"/>
    </xf>
    <xf numFmtId="164" fontId="24" fillId="2" borderId="11" xfId="4" applyNumberFormat="1" applyFont="1" applyFill="1" applyBorder="1" applyAlignment="1">
      <alignment horizontal="left" vertical="center"/>
    </xf>
    <xf numFmtId="41" fontId="24" fillId="2" borderId="11" xfId="4" applyNumberFormat="1" applyFont="1" applyFill="1" applyBorder="1" applyAlignment="1">
      <alignment horizontal="left" vertical="center"/>
    </xf>
    <xf numFmtId="0" fontId="24" fillId="2" borderId="4" xfId="0" applyFont="1" applyFill="1" applyBorder="1" applyAlignment="1">
      <alignment horizontal="left" vertical="center"/>
    </xf>
    <xf numFmtId="0" fontId="24" fillId="2" borderId="5" xfId="0" applyFont="1" applyFill="1" applyBorder="1" applyAlignment="1">
      <alignment vertical="center"/>
    </xf>
    <xf numFmtId="43" fontId="21" fillId="2" borderId="5" xfId="0" applyNumberFormat="1" applyFont="1" applyFill="1" applyBorder="1" applyAlignment="1">
      <alignment vertical="center"/>
    </xf>
    <xf numFmtId="164" fontId="21" fillId="2" borderId="5" xfId="0" applyNumberFormat="1" applyFont="1" applyFill="1" applyBorder="1" applyAlignment="1">
      <alignment horizontal="right" vertical="center"/>
    </xf>
    <xf numFmtId="41" fontId="21" fillId="2" borderId="5" xfId="0" applyNumberFormat="1" applyFont="1" applyFill="1" applyBorder="1" applyAlignment="1">
      <alignment horizontal="right" vertical="center"/>
    </xf>
    <xf numFmtId="43" fontId="21" fillId="2" borderId="5" xfId="2" applyNumberFormat="1" applyFont="1" applyFill="1" applyBorder="1" applyAlignment="1">
      <alignment vertical="center"/>
    </xf>
    <xf numFmtId="0" fontId="7" fillId="2" borderId="0" xfId="0" applyFont="1" applyFill="1" applyAlignment="1">
      <alignment horizontal="center" vertical="center" wrapText="1"/>
    </xf>
    <xf numFmtId="0" fontId="3" fillId="2" borderId="0" xfId="7" applyFont="1" applyFill="1" applyAlignment="1">
      <alignment horizontal="left" vertical="center"/>
    </xf>
    <xf numFmtId="0" fontId="3" fillId="2" borderId="0" xfId="0" applyFont="1" applyFill="1" applyAlignment="1">
      <alignment horizontal="left"/>
    </xf>
    <xf numFmtId="0" fontId="18" fillId="3" borderId="13" xfId="0" applyFont="1" applyFill="1" applyBorder="1" applyAlignment="1">
      <alignment horizontal="center" vertical="center"/>
    </xf>
    <xf numFmtId="0" fontId="18" fillId="3" borderId="14" xfId="0" applyFont="1" applyFill="1" applyBorder="1" applyAlignment="1">
      <alignment horizontal="center" vertical="center"/>
    </xf>
    <xf numFmtId="0" fontId="2" fillId="2" borderId="0" xfId="0"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horizontal="left" vertical="center"/>
    </xf>
    <xf numFmtId="0" fontId="8" fillId="3" borderId="1" xfId="3" applyFont="1" applyFill="1" applyBorder="1" applyAlignment="1">
      <alignment horizontal="center" vertical="center" wrapText="1"/>
    </xf>
    <xf numFmtId="0" fontId="8" fillId="3" borderId="4" xfId="3" applyFont="1" applyFill="1" applyBorder="1" applyAlignment="1">
      <alignment horizontal="center" vertical="center" wrapText="1"/>
    </xf>
    <xf numFmtId="0" fontId="8" fillId="3" borderId="2" xfId="3" applyFont="1" applyFill="1" applyBorder="1" applyAlignment="1">
      <alignment horizontal="center" vertical="center" wrapText="1"/>
    </xf>
    <xf numFmtId="0" fontId="8" fillId="3" borderId="5" xfId="3" applyFont="1" applyFill="1" applyBorder="1" applyAlignment="1">
      <alignment horizontal="center" vertical="center" wrapText="1"/>
    </xf>
    <xf numFmtId="0" fontId="8" fillId="3" borderId="3" xfId="3" applyFont="1" applyFill="1" applyBorder="1" applyAlignment="1">
      <alignment horizontal="center" vertical="center" wrapText="1"/>
    </xf>
    <xf numFmtId="0" fontId="8" fillId="3" borderId="6" xfId="3" applyFont="1" applyFill="1" applyBorder="1" applyAlignment="1">
      <alignment horizontal="center" vertical="center" wrapText="1"/>
    </xf>
    <xf numFmtId="0" fontId="25" fillId="2" borderId="16" xfId="5" applyFont="1" applyFill="1" applyBorder="1" applyAlignment="1">
      <alignment horizontal="left" vertical="center" wrapText="1"/>
    </xf>
    <xf numFmtId="0" fontId="22" fillId="3" borderId="13" xfId="0" applyFont="1" applyFill="1" applyBorder="1" applyAlignment="1">
      <alignment horizontal="center" vertical="center"/>
    </xf>
    <xf numFmtId="0" fontId="22" fillId="3" borderId="14" xfId="0" applyFont="1" applyFill="1" applyBorder="1" applyAlignment="1">
      <alignment horizontal="center" vertical="center"/>
    </xf>
  </cellXfs>
  <cellStyles count="8">
    <cellStyle name="Millares" xfId="1" builtinId="3"/>
    <cellStyle name="Millares 2 2" xfId="4" xr:uid="{68FB9EE6-ACAC-4C47-94CE-CDD52424C58D}"/>
    <cellStyle name="Moneda" xfId="6" builtinId="4"/>
    <cellStyle name="Normal" xfId="0" builtinId="0"/>
    <cellStyle name="Normal 14" xfId="3" xr:uid="{10A7FCDE-530C-4685-8097-9535AF1D0459}"/>
    <cellStyle name="Normal 2 2" xfId="5" xr:uid="{426EBD16-690E-40DE-B351-BE58FF16BE0E}"/>
    <cellStyle name="Normal 2 2 2" xfId="7" xr:uid="{79C434A8-826B-488B-B653-142E7FD74AB8}"/>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249190</xdr:colOff>
      <xdr:row>0</xdr:row>
      <xdr:rowOff>105834</xdr:rowOff>
    </xdr:from>
    <xdr:ext cx="1307523" cy="1006597"/>
    <xdr:pic>
      <xdr:nvPicPr>
        <xdr:cNvPr id="2" name="Imagen 1" descr="LOGO ANI">
          <a:extLst>
            <a:ext uri="{FF2B5EF4-FFF2-40B4-BE49-F238E27FC236}">
              <a16:creationId xmlns:a16="http://schemas.microsoft.com/office/drawing/2014/main" id="{0C65B7C6-B906-44C2-8D2F-2C7E0EEA5BCD}"/>
            </a:ext>
          </a:extLst>
        </xdr:cNvPr>
        <xdr:cNvPicPr/>
      </xdr:nvPicPr>
      <xdr:blipFill>
        <a:blip xmlns:r="http://schemas.openxmlformats.org/officeDocument/2006/relationships" r:embed="rId1">
          <a:grayscl/>
        </a:blip>
        <a:srcRect/>
        <a:stretch>
          <a:fillRect/>
        </a:stretch>
      </xdr:blipFill>
      <xdr:spPr bwMode="auto">
        <a:xfrm>
          <a:off x="249190" y="105834"/>
          <a:ext cx="1307523" cy="1006597"/>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249190</xdr:colOff>
      <xdr:row>0</xdr:row>
      <xdr:rowOff>105834</xdr:rowOff>
    </xdr:from>
    <xdr:ext cx="1307523" cy="1006597"/>
    <xdr:pic>
      <xdr:nvPicPr>
        <xdr:cNvPr id="2" name="Imagen 1" descr="LOGO ANI">
          <a:extLst>
            <a:ext uri="{FF2B5EF4-FFF2-40B4-BE49-F238E27FC236}">
              <a16:creationId xmlns:a16="http://schemas.microsoft.com/office/drawing/2014/main" id="{B3F3AE99-A68E-4290-92E9-34315C4C0A91}"/>
            </a:ext>
          </a:extLst>
        </xdr:cNvPr>
        <xdr:cNvPicPr/>
      </xdr:nvPicPr>
      <xdr:blipFill>
        <a:blip xmlns:r="http://schemas.openxmlformats.org/officeDocument/2006/relationships" r:embed="rId1">
          <a:grayscl/>
        </a:blip>
        <a:srcRect/>
        <a:stretch>
          <a:fillRect/>
        </a:stretch>
      </xdr:blipFill>
      <xdr:spPr bwMode="auto">
        <a:xfrm>
          <a:off x="249190" y="105834"/>
          <a:ext cx="1307523" cy="1006597"/>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249190</xdr:colOff>
      <xdr:row>0</xdr:row>
      <xdr:rowOff>105834</xdr:rowOff>
    </xdr:from>
    <xdr:ext cx="1307523" cy="1006597"/>
    <xdr:pic>
      <xdr:nvPicPr>
        <xdr:cNvPr id="2" name="Imagen 1" descr="LOGO ANI">
          <a:extLst>
            <a:ext uri="{FF2B5EF4-FFF2-40B4-BE49-F238E27FC236}">
              <a16:creationId xmlns:a16="http://schemas.microsoft.com/office/drawing/2014/main" id="{A96507D5-B7A3-4F5D-BEA4-740117271F89}"/>
            </a:ext>
          </a:extLst>
        </xdr:cNvPr>
        <xdr:cNvPicPr/>
      </xdr:nvPicPr>
      <xdr:blipFill>
        <a:blip xmlns:r="http://schemas.openxmlformats.org/officeDocument/2006/relationships" r:embed="rId1">
          <a:grayscl/>
        </a:blip>
        <a:srcRect/>
        <a:stretch>
          <a:fillRect/>
        </a:stretch>
      </xdr:blipFill>
      <xdr:spPr bwMode="auto">
        <a:xfrm>
          <a:off x="249190" y="105834"/>
          <a:ext cx="1307523" cy="1006597"/>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249190</xdr:colOff>
      <xdr:row>0</xdr:row>
      <xdr:rowOff>105834</xdr:rowOff>
    </xdr:from>
    <xdr:ext cx="1307523" cy="1006597"/>
    <xdr:pic>
      <xdr:nvPicPr>
        <xdr:cNvPr id="2" name="Imagen 1" descr="LOGO ANI">
          <a:extLst>
            <a:ext uri="{FF2B5EF4-FFF2-40B4-BE49-F238E27FC236}">
              <a16:creationId xmlns:a16="http://schemas.microsoft.com/office/drawing/2014/main" id="{5140FD14-66E0-4E32-ACBF-B81819B8CBB0}"/>
            </a:ext>
          </a:extLst>
        </xdr:cNvPr>
        <xdr:cNvPicPr/>
      </xdr:nvPicPr>
      <xdr:blipFill>
        <a:blip xmlns:r="http://schemas.openxmlformats.org/officeDocument/2006/relationships" r:embed="rId1">
          <a:grayscl/>
        </a:blip>
        <a:srcRect/>
        <a:stretch>
          <a:fillRect/>
        </a:stretch>
      </xdr:blipFill>
      <xdr:spPr bwMode="auto">
        <a:xfrm>
          <a:off x="249190" y="105834"/>
          <a:ext cx="1307523" cy="1006597"/>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249190</xdr:colOff>
      <xdr:row>0</xdr:row>
      <xdr:rowOff>105834</xdr:rowOff>
    </xdr:from>
    <xdr:ext cx="1307523" cy="1006597"/>
    <xdr:pic>
      <xdr:nvPicPr>
        <xdr:cNvPr id="2" name="Imagen 1" descr="LOGO ANI">
          <a:extLst>
            <a:ext uri="{FF2B5EF4-FFF2-40B4-BE49-F238E27FC236}">
              <a16:creationId xmlns:a16="http://schemas.microsoft.com/office/drawing/2014/main" id="{D17C84F6-9B17-4CCE-93F9-C6FB129ADBC1}"/>
            </a:ext>
          </a:extLst>
        </xdr:cNvPr>
        <xdr:cNvPicPr/>
      </xdr:nvPicPr>
      <xdr:blipFill>
        <a:blip xmlns:r="http://schemas.openxmlformats.org/officeDocument/2006/relationships" r:embed="rId1">
          <a:grayscl/>
        </a:blip>
        <a:srcRect/>
        <a:stretch>
          <a:fillRect/>
        </a:stretch>
      </xdr:blipFill>
      <xdr:spPr bwMode="auto">
        <a:xfrm>
          <a:off x="249190" y="105834"/>
          <a:ext cx="1307523" cy="1006597"/>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249190</xdr:colOff>
      <xdr:row>0</xdr:row>
      <xdr:rowOff>105834</xdr:rowOff>
    </xdr:from>
    <xdr:ext cx="1307523" cy="1006597"/>
    <xdr:pic>
      <xdr:nvPicPr>
        <xdr:cNvPr id="2" name="Imagen 1" descr="LOGO ANI">
          <a:extLst>
            <a:ext uri="{FF2B5EF4-FFF2-40B4-BE49-F238E27FC236}">
              <a16:creationId xmlns:a16="http://schemas.microsoft.com/office/drawing/2014/main" id="{00462930-ADAA-4081-8F29-AA9590BB6567}"/>
            </a:ext>
          </a:extLst>
        </xdr:cNvPr>
        <xdr:cNvPicPr/>
      </xdr:nvPicPr>
      <xdr:blipFill>
        <a:blip xmlns:r="http://schemas.openxmlformats.org/officeDocument/2006/relationships" r:embed="rId1">
          <a:grayscl/>
        </a:blip>
        <a:srcRect/>
        <a:stretch>
          <a:fillRect/>
        </a:stretch>
      </xdr:blipFill>
      <xdr:spPr bwMode="auto">
        <a:xfrm>
          <a:off x="249190" y="105834"/>
          <a:ext cx="1307523" cy="1006597"/>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249190</xdr:colOff>
      <xdr:row>0</xdr:row>
      <xdr:rowOff>105834</xdr:rowOff>
    </xdr:from>
    <xdr:ext cx="1307523" cy="1006597"/>
    <xdr:pic>
      <xdr:nvPicPr>
        <xdr:cNvPr id="2" name="Imagen 1" descr="LOGO ANI">
          <a:extLst>
            <a:ext uri="{FF2B5EF4-FFF2-40B4-BE49-F238E27FC236}">
              <a16:creationId xmlns:a16="http://schemas.microsoft.com/office/drawing/2014/main" id="{C83945FE-A69D-4102-98C7-4268A04FFFB2}"/>
            </a:ext>
          </a:extLst>
        </xdr:cNvPr>
        <xdr:cNvPicPr/>
      </xdr:nvPicPr>
      <xdr:blipFill>
        <a:blip xmlns:r="http://schemas.openxmlformats.org/officeDocument/2006/relationships" r:embed="rId1">
          <a:grayscl/>
        </a:blip>
        <a:srcRect/>
        <a:stretch>
          <a:fillRect/>
        </a:stretch>
      </xdr:blipFill>
      <xdr:spPr bwMode="auto">
        <a:xfrm>
          <a:off x="249190" y="105834"/>
          <a:ext cx="1307523" cy="1006597"/>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249190</xdr:colOff>
      <xdr:row>0</xdr:row>
      <xdr:rowOff>105834</xdr:rowOff>
    </xdr:from>
    <xdr:ext cx="1307523" cy="1006597"/>
    <xdr:pic>
      <xdr:nvPicPr>
        <xdr:cNvPr id="2" name="Imagen 1" descr="LOGO ANI">
          <a:extLst>
            <a:ext uri="{FF2B5EF4-FFF2-40B4-BE49-F238E27FC236}">
              <a16:creationId xmlns:a16="http://schemas.microsoft.com/office/drawing/2014/main" id="{9E51E1B6-0D42-4B1C-8A74-F85EA202102E}"/>
            </a:ext>
          </a:extLst>
        </xdr:cNvPr>
        <xdr:cNvPicPr/>
      </xdr:nvPicPr>
      <xdr:blipFill>
        <a:blip xmlns:r="http://schemas.openxmlformats.org/officeDocument/2006/relationships" r:embed="rId1">
          <a:grayscl/>
        </a:blip>
        <a:srcRect/>
        <a:stretch>
          <a:fillRect/>
        </a:stretch>
      </xdr:blipFill>
      <xdr:spPr bwMode="auto">
        <a:xfrm>
          <a:off x="249190" y="105834"/>
          <a:ext cx="1307523" cy="1006597"/>
        </a:xfrm>
        <a:prstGeom prst="rect">
          <a:avLst/>
        </a:prstGeom>
        <a:noFill/>
        <a:ln w="9525">
          <a:no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249190</xdr:colOff>
      <xdr:row>0</xdr:row>
      <xdr:rowOff>105834</xdr:rowOff>
    </xdr:from>
    <xdr:ext cx="1307523" cy="1006597"/>
    <xdr:pic>
      <xdr:nvPicPr>
        <xdr:cNvPr id="2" name="Imagen 1" descr="LOGO ANI">
          <a:extLst>
            <a:ext uri="{FF2B5EF4-FFF2-40B4-BE49-F238E27FC236}">
              <a16:creationId xmlns:a16="http://schemas.microsoft.com/office/drawing/2014/main" id="{D182D81E-006E-43EF-84DB-64FC7D21D21F}"/>
            </a:ext>
          </a:extLst>
        </xdr:cNvPr>
        <xdr:cNvPicPr/>
      </xdr:nvPicPr>
      <xdr:blipFill>
        <a:blip xmlns:r="http://schemas.openxmlformats.org/officeDocument/2006/relationships" r:embed="rId1">
          <a:grayscl/>
        </a:blip>
        <a:srcRect/>
        <a:stretch>
          <a:fillRect/>
        </a:stretch>
      </xdr:blipFill>
      <xdr:spPr bwMode="auto">
        <a:xfrm>
          <a:off x="249190" y="105834"/>
          <a:ext cx="1307523" cy="1006597"/>
        </a:xfrm>
        <a:prstGeom prst="rect">
          <a:avLst/>
        </a:prstGeom>
        <a:noFill/>
        <a:ln w="9525">
          <a:no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249190</xdr:colOff>
      <xdr:row>0</xdr:row>
      <xdr:rowOff>105834</xdr:rowOff>
    </xdr:from>
    <xdr:ext cx="1307523" cy="1006597"/>
    <xdr:pic>
      <xdr:nvPicPr>
        <xdr:cNvPr id="2" name="Imagen 1" descr="LOGO ANI">
          <a:extLst>
            <a:ext uri="{FF2B5EF4-FFF2-40B4-BE49-F238E27FC236}">
              <a16:creationId xmlns:a16="http://schemas.microsoft.com/office/drawing/2014/main" id="{ABA3B235-951C-4D2A-B23E-895EB153AF82}"/>
            </a:ext>
          </a:extLst>
        </xdr:cNvPr>
        <xdr:cNvPicPr/>
      </xdr:nvPicPr>
      <xdr:blipFill>
        <a:blip xmlns:r="http://schemas.openxmlformats.org/officeDocument/2006/relationships" r:embed="rId1">
          <a:grayscl/>
        </a:blip>
        <a:srcRect/>
        <a:stretch>
          <a:fillRect/>
        </a:stretch>
      </xdr:blipFill>
      <xdr:spPr bwMode="auto">
        <a:xfrm>
          <a:off x="249190" y="105834"/>
          <a:ext cx="1307523" cy="1006597"/>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DF487-64A7-4D6D-91F0-286E31EB07DC}">
  <dimension ref="A1:W48"/>
  <sheetViews>
    <sheetView topLeftCell="A2" zoomScale="80" zoomScaleNormal="80" workbookViewId="0">
      <pane xSplit="2" ySplit="6" topLeftCell="C19" activePane="bottomRight" state="frozen"/>
      <selection activeCell="A2" sqref="A2"/>
      <selection pane="topRight" activeCell="C2" sqref="C2"/>
      <selection pane="bottomLeft" activeCell="A8" sqref="A8"/>
      <selection pane="bottomRight" activeCell="A19" sqref="A19"/>
    </sheetView>
  </sheetViews>
  <sheetFormatPr baseColWidth="10" defaultRowHeight="33" customHeight="1" x14ac:dyDescent="0.25"/>
  <cols>
    <col min="1" max="1" width="28.42578125" style="80" customWidth="1"/>
    <col min="2" max="2" width="45.140625" style="3" customWidth="1"/>
    <col min="3" max="3" width="35.42578125" style="3" customWidth="1"/>
    <col min="4" max="4" width="11.42578125" style="81" customWidth="1"/>
    <col min="5" max="5" width="11.5703125" style="81" customWidth="1"/>
    <col min="6" max="6" width="18.140625" style="81" customWidth="1"/>
    <col min="7" max="7" width="32.85546875" style="3" customWidth="1"/>
    <col min="8" max="8" width="17.42578125" style="3" customWidth="1"/>
    <col min="9" max="9" width="31.42578125" style="3" customWidth="1"/>
    <col min="10" max="10" width="25.28515625" style="82" customWidth="1"/>
    <col min="11" max="11" width="32.5703125" style="3" customWidth="1"/>
    <col min="12" max="12" width="32.28515625" style="3" customWidth="1"/>
    <col min="13" max="13" width="17.28515625" style="3" customWidth="1"/>
    <col min="14" max="14" width="21.140625" style="2" bestFit="1" customWidth="1"/>
    <col min="15" max="15" width="23.85546875" style="2" bestFit="1" customWidth="1"/>
    <col min="16" max="16" width="18.5703125" style="2" customWidth="1"/>
    <col min="17" max="23" width="11.42578125" style="2"/>
    <col min="24" max="16384" width="11.42578125" style="3"/>
  </cols>
  <sheetData>
    <row r="1" spans="1:23" ht="33" customHeight="1" x14ac:dyDescent="0.25">
      <c r="A1" s="137" t="s">
        <v>0</v>
      </c>
      <c r="B1" s="137"/>
      <c r="C1" s="137"/>
      <c r="D1" s="137"/>
      <c r="E1" s="137"/>
      <c r="F1" s="137"/>
      <c r="G1" s="137"/>
      <c r="H1" s="137"/>
      <c r="I1" s="137"/>
      <c r="J1" s="137"/>
      <c r="K1" s="137"/>
      <c r="L1" s="137"/>
      <c r="M1" s="137"/>
      <c r="N1" s="1"/>
      <c r="O1" s="1"/>
      <c r="P1" s="1"/>
    </row>
    <row r="2" spans="1:23" ht="15.75" customHeight="1" x14ac:dyDescent="0.25">
      <c r="A2" s="138" t="s">
        <v>1</v>
      </c>
      <c r="B2" s="138"/>
      <c r="C2" s="138"/>
      <c r="D2" s="138"/>
      <c r="E2" s="138"/>
      <c r="F2" s="138"/>
      <c r="G2" s="138"/>
      <c r="H2" s="138"/>
      <c r="I2" s="138"/>
      <c r="J2" s="138"/>
      <c r="K2" s="138"/>
      <c r="L2" s="138"/>
      <c r="M2" s="138"/>
      <c r="N2" s="1"/>
      <c r="O2" s="1"/>
      <c r="P2" s="1"/>
    </row>
    <row r="3" spans="1:23" ht="15.75" customHeight="1" x14ac:dyDescent="0.25">
      <c r="A3" s="139" t="s">
        <v>67</v>
      </c>
      <c r="B3" s="139"/>
      <c r="C3" s="139"/>
      <c r="D3" s="139"/>
      <c r="E3" s="139"/>
      <c r="F3" s="139"/>
      <c r="G3" s="139"/>
      <c r="H3" s="139"/>
      <c r="I3" s="139"/>
      <c r="J3" s="139"/>
      <c r="K3" s="139"/>
      <c r="L3" s="139"/>
      <c r="M3" s="139"/>
    </row>
    <row r="4" spans="1:23" ht="15.75" customHeight="1" x14ac:dyDescent="0.25">
      <c r="A4" s="5"/>
      <c r="B4" s="2"/>
      <c r="C4" s="2"/>
      <c r="D4" s="2"/>
      <c r="E4" s="2"/>
      <c r="F4" s="2"/>
      <c r="G4" s="6" t="s">
        <v>2</v>
      </c>
      <c r="H4" s="6"/>
      <c r="I4" s="6"/>
      <c r="J4" s="7"/>
      <c r="K4" s="140" t="s">
        <v>3</v>
      </c>
      <c r="L4" s="140"/>
      <c r="M4" s="2"/>
    </row>
    <row r="5" spans="1:23" ht="15.75" customHeight="1" thickBot="1" x14ac:dyDescent="0.3">
      <c r="A5" s="5"/>
      <c r="B5" s="2"/>
      <c r="C5" s="2"/>
      <c r="D5" s="8"/>
      <c r="E5" s="8"/>
      <c r="F5" s="8"/>
      <c r="G5" s="2"/>
      <c r="H5" s="2"/>
      <c r="I5" s="9"/>
      <c r="J5" s="9"/>
      <c r="K5" s="2"/>
      <c r="L5" s="2"/>
      <c r="M5" s="2"/>
    </row>
    <row r="6" spans="1:23" ht="54" customHeight="1" thickTop="1" x14ac:dyDescent="0.25">
      <c r="A6" s="141" t="s">
        <v>4</v>
      </c>
      <c r="B6" s="143" t="s">
        <v>5</v>
      </c>
      <c r="C6" s="143" t="s">
        <v>6</v>
      </c>
      <c r="D6" s="143" t="s">
        <v>7</v>
      </c>
      <c r="E6" s="143"/>
      <c r="F6" s="143"/>
      <c r="G6" s="143" t="s">
        <v>8</v>
      </c>
      <c r="H6" s="143" t="s">
        <v>9</v>
      </c>
      <c r="I6" s="143" t="s">
        <v>10</v>
      </c>
      <c r="J6" s="143" t="s">
        <v>11</v>
      </c>
      <c r="K6" s="143" t="s">
        <v>12</v>
      </c>
      <c r="L6" s="143" t="s">
        <v>13</v>
      </c>
      <c r="M6" s="145" t="s">
        <v>14</v>
      </c>
    </row>
    <row r="7" spans="1:23" ht="78.75" customHeight="1" x14ac:dyDescent="0.25">
      <c r="A7" s="142"/>
      <c r="B7" s="144"/>
      <c r="C7" s="144"/>
      <c r="D7" s="10" t="s">
        <v>15</v>
      </c>
      <c r="E7" s="10" t="s">
        <v>16</v>
      </c>
      <c r="F7" s="10" t="s">
        <v>17</v>
      </c>
      <c r="G7" s="144"/>
      <c r="H7" s="144"/>
      <c r="I7" s="144"/>
      <c r="J7" s="144"/>
      <c r="K7" s="144"/>
      <c r="L7" s="144"/>
      <c r="M7" s="146"/>
    </row>
    <row r="8" spans="1:23" s="20" customFormat="1" ht="53.25" customHeight="1" x14ac:dyDescent="0.25">
      <c r="A8" s="11">
        <v>3</v>
      </c>
      <c r="B8" s="12" t="s">
        <v>18</v>
      </c>
      <c r="C8" s="13">
        <f>C9</f>
        <v>250969806976</v>
      </c>
      <c r="D8" s="13">
        <f>D9</f>
        <v>0</v>
      </c>
      <c r="E8" s="13">
        <f>E9</f>
        <v>0</v>
      </c>
      <c r="F8" s="13">
        <f>D8-E8</f>
        <v>0</v>
      </c>
      <c r="G8" s="13">
        <f>C8-F8</f>
        <v>250969806976</v>
      </c>
      <c r="H8" s="14">
        <f>G8/$G$35</f>
        <v>3.1800690083992535E-2</v>
      </c>
      <c r="I8" s="15">
        <f>I9</f>
        <v>19925225041.07</v>
      </c>
      <c r="J8" s="15">
        <f>J9</f>
        <v>0</v>
      </c>
      <c r="K8" s="15">
        <f>I8-J8</f>
        <v>19925225041.07</v>
      </c>
      <c r="L8" s="16">
        <f>G8-K8</f>
        <v>231044581934.92999</v>
      </c>
      <c r="M8" s="17">
        <f>+K8/G8</f>
        <v>7.9392916945485115E-2</v>
      </c>
      <c r="N8" s="18"/>
      <c r="O8" s="19"/>
      <c r="P8" s="19"/>
      <c r="Q8" s="19"/>
      <c r="R8" s="19"/>
      <c r="S8" s="19"/>
      <c r="T8" s="19"/>
      <c r="U8" s="19"/>
      <c r="V8" s="19"/>
      <c r="W8" s="19"/>
    </row>
    <row r="9" spans="1:23" s="30" customFormat="1" ht="50.25" customHeight="1" x14ac:dyDescent="0.25">
      <c r="A9" s="21" t="s">
        <v>19</v>
      </c>
      <c r="B9" s="22" t="s">
        <v>20</v>
      </c>
      <c r="C9" s="23">
        <f>C10</f>
        <v>250969806976</v>
      </c>
      <c r="D9" s="24">
        <f t="shared" ref="D9:G23" si="0">D10</f>
        <v>0</v>
      </c>
      <c r="E9" s="24">
        <f t="shared" si="0"/>
        <v>0</v>
      </c>
      <c r="F9" s="25">
        <f t="shared" ref="F9:F35" si="1">D9-E9</f>
        <v>0</v>
      </c>
      <c r="G9" s="23">
        <f t="shared" si="0"/>
        <v>250969806976</v>
      </c>
      <c r="H9" s="26">
        <f t="shared" ref="H9:H33" si="2">G9/$G$35</f>
        <v>3.1800690083992535E-2</v>
      </c>
      <c r="I9" s="27">
        <f>I10</f>
        <v>19925225041.07</v>
      </c>
      <c r="J9" s="27">
        <f>J10</f>
        <v>0</v>
      </c>
      <c r="K9" s="23">
        <f>I9-J9</f>
        <v>19925225041.07</v>
      </c>
      <c r="L9" s="23">
        <f>G9-K9</f>
        <v>231044581934.92999</v>
      </c>
      <c r="M9" s="28">
        <f>+K9/G9</f>
        <v>7.9392916945485115E-2</v>
      </c>
      <c r="N9" s="29"/>
      <c r="O9" s="29"/>
      <c r="P9" s="29"/>
      <c r="Q9" s="29"/>
      <c r="R9" s="29"/>
      <c r="S9" s="29"/>
      <c r="T9" s="29"/>
      <c r="U9" s="29"/>
      <c r="V9" s="29"/>
      <c r="W9" s="29"/>
    </row>
    <row r="10" spans="1:23" s="30" customFormat="1" ht="45.75" customHeight="1" x14ac:dyDescent="0.25">
      <c r="A10" s="21" t="s">
        <v>21</v>
      </c>
      <c r="B10" s="22" t="s">
        <v>20</v>
      </c>
      <c r="C10" s="23">
        <f>C11</f>
        <v>250969806976</v>
      </c>
      <c r="D10" s="24">
        <f t="shared" si="0"/>
        <v>0</v>
      </c>
      <c r="E10" s="24">
        <f t="shared" si="0"/>
        <v>0</v>
      </c>
      <c r="F10" s="25">
        <f t="shared" si="1"/>
        <v>0</v>
      </c>
      <c r="G10" s="23">
        <f>G11</f>
        <v>250969806976</v>
      </c>
      <c r="H10" s="26">
        <f t="shared" si="2"/>
        <v>3.1800690083992535E-2</v>
      </c>
      <c r="I10" s="27">
        <f>I11+I20</f>
        <v>19925225041.07</v>
      </c>
      <c r="J10" s="27">
        <f>J11+J20</f>
        <v>0</v>
      </c>
      <c r="K10" s="23">
        <f>I10-J10</f>
        <v>19925225041.07</v>
      </c>
      <c r="L10" s="23">
        <f>+G10-K10</f>
        <v>231044581934.92999</v>
      </c>
      <c r="M10" s="28">
        <f t="shared" ref="M10" si="3">+K10/G10</f>
        <v>7.9392916945485115E-2</v>
      </c>
      <c r="N10" s="29"/>
      <c r="O10" s="29"/>
      <c r="P10" s="29"/>
      <c r="Q10" s="29"/>
      <c r="R10" s="29"/>
      <c r="S10" s="29"/>
      <c r="T10" s="29"/>
      <c r="U10" s="29"/>
      <c r="V10" s="29"/>
      <c r="W10" s="29"/>
    </row>
    <row r="11" spans="1:23" s="30" customFormat="1" ht="33" customHeight="1" x14ac:dyDescent="0.25">
      <c r="A11" s="21" t="s">
        <v>22</v>
      </c>
      <c r="B11" s="22" t="s">
        <v>23</v>
      </c>
      <c r="C11" s="23">
        <f>C12</f>
        <v>250969806976</v>
      </c>
      <c r="D11" s="24">
        <f t="shared" si="0"/>
        <v>0</v>
      </c>
      <c r="E11" s="24">
        <f t="shared" si="0"/>
        <v>0</v>
      </c>
      <c r="F11" s="25">
        <f t="shared" si="1"/>
        <v>0</v>
      </c>
      <c r="G11" s="23">
        <f>G12</f>
        <v>250969806976</v>
      </c>
      <c r="H11" s="26">
        <f t="shared" si="2"/>
        <v>3.1800690083992535E-2</v>
      </c>
      <c r="I11" s="27">
        <f>I12</f>
        <v>18476993823.5</v>
      </c>
      <c r="J11" s="27">
        <f>J12</f>
        <v>0</v>
      </c>
      <c r="K11" s="23">
        <f t="shared" ref="K11:K26" si="4">I11-J11</f>
        <v>18476993823.5</v>
      </c>
      <c r="L11" s="23">
        <f t="shared" ref="L11:L16" si="5">G11-K11</f>
        <v>232492813152.5</v>
      </c>
      <c r="M11" s="28">
        <f>+K11/G11</f>
        <v>7.3622377313566398E-2</v>
      </c>
      <c r="N11" s="29"/>
      <c r="O11" s="29"/>
      <c r="P11" s="29"/>
      <c r="Q11" s="29"/>
      <c r="R11" s="29"/>
      <c r="S11" s="29"/>
      <c r="T11" s="29"/>
      <c r="U11" s="29"/>
      <c r="V11" s="29"/>
      <c r="W11" s="29"/>
    </row>
    <row r="12" spans="1:23" s="30" customFormat="1" ht="33" customHeight="1" x14ac:dyDescent="0.25">
      <c r="A12" s="21" t="s">
        <v>24</v>
      </c>
      <c r="B12" s="31" t="s">
        <v>25</v>
      </c>
      <c r="C12" s="32">
        <f>C13</f>
        <v>250969806976</v>
      </c>
      <c r="D12" s="33">
        <f t="shared" si="0"/>
        <v>0</v>
      </c>
      <c r="E12" s="33">
        <f t="shared" si="0"/>
        <v>0</v>
      </c>
      <c r="F12" s="25">
        <f t="shared" si="1"/>
        <v>0</v>
      </c>
      <c r="G12" s="32">
        <f>G13+G15</f>
        <v>250969806976</v>
      </c>
      <c r="H12" s="34">
        <f t="shared" si="2"/>
        <v>3.1800690083992535E-2</v>
      </c>
      <c r="I12" s="35">
        <f>I13+I15</f>
        <v>18476993823.5</v>
      </c>
      <c r="J12" s="35">
        <v>0</v>
      </c>
      <c r="K12" s="32">
        <f>I12-J12</f>
        <v>18476993823.5</v>
      </c>
      <c r="L12" s="23">
        <f t="shared" si="5"/>
        <v>232492813152.5</v>
      </c>
      <c r="M12" s="28">
        <f>+K12/G12</f>
        <v>7.3622377313566398E-2</v>
      </c>
      <c r="N12" s="29"/>
      <c r="O12" s="29"/>
      <c r="P12" s="29"/>
      <c r="Q12" s="29"/>
      <c r="R12" s="29"/>
      <c r="S12" s="29"/>
      <c r="T12" s="29"/>
      <c r="U12" s="29"/>
      <c r="V12" s="29"/>
      <c r="W12" s="29"/>
    </row>
    <row r="13" spans="1:23" s="30" customFormat="1" ht="33" customHeight="1" x14ac:dyDescent="0.25">
      <c r="A13" s="21" t="s">
        <v>26</v>
      </c>
      <c r="B13" s="31" t="s">
        <v>27</v>
      </c>
      <c r="C13" s="32">
        <f>C14</f>
        <v>250969806976</v>
      </c>
      <c r="D13" s="33">
        <v>0</v>
      </c>
      <c r="E13" s="33">
        <v>0</v>
      </c>
      <c r="F13" s="25">
        <f t="shared" si="1"/>
        <v>0</v>
      </c>
      <c r="G13" s="32">
        <f>C13-F13</f>
        <v>250969806976</v>
      </c>
      <c r="H13" s="34">
        <f t="shared" si="2"/>
        <v>3.1800690083992535E-2</v>
      </c>
      <c r="I13" s="35">
        <f>I14</f>
        <v>18390034881.349998</v>
      </c>
      <c r="J13" s="35">
        <v>0</v>
      </c>
      <c r="K13" s="32">
        <f t="shared" si="4"/>
        <v>18390034881.349998</v>
      </c>
      <c r="L13" s="23">
        <f t="shared" si="5"/>
        <v>232579772094.64999</v>
      </c>
      <c r="M13" s="28">
        <f>+K13/G13</f>
        <v>7.3275885665037871E-2</v>
      </c>
      <c r="N13" s="29"/>
      <c r="O13" s="29"/>
      <c r="P13" s="29"/>
      <c r="Q13" s="29"/>
      <c r="R13" s="29"/>
      <c r="S13" s="29"/>
      <c r="T13" s="29"/>
      <c r="U13" s="29"/>
      <c r="V13" s="29"/>
      <c r="W13" s="29"/>
    </row>
    <row r="14" spans="1:23" s="44" customFormat="1" ht="47.25" customHeight="1" x14ac:dyDescent="0.25">
      <c r="A14" s="36" t="s">
        <v>28</v>
      </c>
      <c r="B14" s="37" t="s">
        <v>29</v>
      </c>
      <c r="C14" s="38">
        <v>250969806976</v>
      </c>
      <c r="D14" s="39">
        <f>D15</f>
        <v>0</v>
      </c>
      <c r="E14" s="39">
        <f>E15</f>
        <v>0</v>
      </c>
      <c r="F14" s="25">
        <f t="shared" si="1"/>
        <v>0</v>
      </c>
      <c r="G14" s="38">
        <f>C14-F14</f>
        <v>250969806976</v>
      </c>
      <c r="H14" s="40">
        <f t="shared" si="2"/>
        <v>3.1800690083992535E-2</v>
      </c>
      <c r="I14" s="41">
        <v>18390034881.349998</v>
      </c>
      <c r="J14" s="41">
        <v>0</v>
      </c>
      <c r="K14" s="38">
        <f t="shared" si="4"/>
        <v>18390034881.349998</v>
      </c>
      <c r="L14" s="42">
        <f t="shared" si="5"/>
        <v>232579772094.64999</v>
      </c>
      <c r="M14" s="43">
        <f>+K14/G14</f>
        <v>7.3275885665037871E-2</v>
      </c>
    </row>
    <row r="15" spans="1:23" s="29" customFormat="1" ht="33" customHeight="1" x14ac:dyDescent="0.25">
      <c r="A15" s="21" t="s">
        <v>31</v>
      </c>
      <c r="B15" s="31" t="s">
        <v>32</v>
      </c>
      <c r="C15" s="32">
        <v>0</v>
      </c>
      <c r="D15" s="33">
        <f t="shared" si="0"/>
        <v>0</v>
      </c>
      <c r="E15" s="33">
        <f t="shared" si="0"/>
        <v>0</v>
      </c>
      <c r="F15" s="25">
        <f t="shared" si="1"/>
        <v>0</v>
      </c>
      <c r="G15" s="32">
        <v>0</v>
      </c>
      <c r="H15" s="34">
        <f t="shared" si="2"/>
        <v>0</v>
      </c>
      <c r="I15" s="35">
        <f>I16</f>
        <v>86958942.150000006</v>
      </c>
      <c r="J15" s="35">
        <v>0</v>
      </c>
      <c r="K15" s="32">
        <f t="shared" si="4"/>
        <v>86958942.150000006</v>
      </c>
      <c r="L15" s="23">
        <f t="shared" si="5"/>
        <v>-86958942.150000006</v>
      </c>
      <c r="M15" s="46" t="s">
        <v>30</v>
      </c>
    </row>
    <row r="16" spans="1:23" s="29" customFormat="1" ht="43.5" customHeight="1" x14ac:dyDescent="0.25">
      <c r="A16" s="21" t="s">
        <v>33</v>
      </c>
      <c r="B16" s="31" t="s">
        <v>34</v>
      </c>
      <c r="C16" s="32">
        <v>0</v>
      </c>
      <c r="D16" s="33">
        <f t="shared" si="0"/>
        <v>0</v>
      </c>
      <c r="E16" s="33">
        <f t="shared" si="0"/>
        <v>0</v>
      </c>
      <c r="F16" s="25">
        <f t="shared" si="1"/>
        <v>0</v>
      </c>
      <c r="G16" s="32">
        <f t="shared" ref="G16:G34" si="6">C16-F16</f>
        <v>0</v>
      </c>
      <c r="H16" s="34">
        <f t="shared" si="2"/>
        <v>0</v>
      </c>
      <c r="I16" s="35">
        <f>I17</f>
        <v>86958942.150000006</v>
      </c>
      <c r="J16" s="35">
        <v>0</v>
      </c>
      <c r="K16" s="32">
        <f t="shared" si="4"/>
        <v>86958942.150000006</v>
      </c>
      <c r="L16" s="23">
        <f t="shared" si="5"/>
        <v>-86958942.150000006</v>
      </c>
      <c r="M16" s="46" t="s">
        <v>30</v>
      </c>
    </row>
    <row r="17" spans="1:16" s="29" customFormat="1" ht="64.5" customHeight="1" x14ac:dyDescent="0.25">
      <c r="A17" s="21" t="s">
        <v>35</v>
      </c>
      <c r="B17" s="31" t="s">
        <v>36</v>
      </c>
      <c r="C17" s="32">
        <v>0</v>
      </c>
      <c r="D17" s="33">
        <f t="shared" si="0"/>
        <v>0</v>
      </c>
      <c r="E17" s="33">
        <f t="shared" si="0"/>
        <v>0</v>
      </c>
      <c r="F17" s="25">
        <f t="shared" si="1"/>
        <v>0</v>
      </c>
      <c r="G17" s="32">
        <f t="shared" si="6"/>
        <v>0</v>
      </c>
      <c r="H17" s="34">
        <f t="shared" si="2"/>
        <v>0</v>
      </c>
      <c r="I17" s="35">
        <f>I18</f>
        <v>86958942.150000006</v>
      </c>
      <c r="J17" s="35">
        <v>0</v>
      </c>
      <c r="K17" s="32">
        <f t="shared" si="4"/>
        <v>86958942.150000006</v>
      </c>
      <c r="L17" s="23">
        <f>L18</f>
        <v>-86958942.150000006</v>
      </c>
      <c r="M17" s="46" t="s">
        <v>30</v>
      </c>
    </row>
    <row r="18" spans="1:16" s="29" customFormat="1" ht="53.25" customHeight="1" x14ac:dyDescent="0.25">
      <c r="A18" s="21" t="s">
        <v>37</v>
      </c>
      <c r="B18" s="31" t="s">
        <v>38</v>
      </c>
      <c r="C18" s="32">
        <v>0</v>
      </c>
      <c r="D18" s="33">
        <f>D19</f>
        <v>0</v>
      </c>
      <c r="E18" s="33">
        <f>E19</f>
        <v>0</v>
      </c>
      <c r="F18" s="25">
        <f t="shared" si="1"/>
        <v>0</v>
      </c>
      <c r="G18" s="32">
        <f t="shared" si="6"/>
        <v>0</v>
      </c>
      <c r="H18" s="34">
        <f t="shared" si="2"/>
        <v>0</v>
      </c>
      <c r="I18" s="35">
        <f>I19</f>
        <v>86958942.150000006</v>
      </c>
      <c r="J18" s="35">
        <v>0</v>
      </c>
      <c r="K18" s="32">
        <f t="shared" si="4"/>
        <v>86958942.150000006</v>
      </c>
      <c r="L18" s="23">
        <f>L19</f>
        <v>-86958942.150000006</v>
      </c>
      <c r="M18" s="46" t="s">
        <v>30</v>
      </c>
    </row>
    <row r="19" spans="1:16" s="29" customFormat="1" ht="51" customHeight="1" x14ac:dyDescent="0.25">
      <c r="A19" s="36" t="s">
        <v>90</v>
      </c>
      <c r="B19" s="37" t="s">
        <v>40</v>
      </c>
      <c r="C19" s="38">
        <v>0</v>
      </c>
      <c r="D19" s="39">
        <f>D20</f>
        <v>0</v>
      </c>
      <c r="E19" s="39">
        <f>E20</f>
        <v>0</v>
      </c>
      <c r="F19" s="25">
        <f t="shared" si="1"/>
        <v>0</v>
      </c>
      <c r="G19" s="38">
        <f t="shared" si="6"/>
        <v>0</v>
      </c>
      <c r="H19" s="40">
        <f t="shared" si="2"/>
        <v>0</v>
      </c>
      <c r="I19" s="41">
        <v>86958942.150000006</v>
      </c>
      <c r="J19" s="41">
        <v>0</v>
      </c>
      <c r="K19" s="38">
        <f>I19-J19</f>
        <v>86958942.150000006</v>
      </c>
      <c r="L19" s="42">
        <f>G19-K19</f>
        <v>-86958942.150000006</v>
      </c>
      <c r="M19" s="46" t="s">
        <v>30</v>
      </c>
    </row>
    <row r="20" spans="1:16" s="29" customFormat="1" ht="33" customHeight="1" x14ac:dyDescent="0.25">
      <c r="A20" s="21" t="s">
        <v>41</v>
      </c>
      <c r="B20" s="31" t="s">
        <v>42</v>
      </c>
      <c r="C20" s="32">
        <v>0</v>
      </c>
      <c r="D20" s="33">
        <f t="shared" si="0"/>
        <v>0</v>
      </c>
      <c r="E20" s="33">
        <f t="shared" si="0"/>
        <v>0</v>
      </c>
      <c r="F20" s="25">
        <f t="shared" si="1"/>
        <v>0</v>
      </c>
      <c r="G20" s="32">
        <f t="shared" si="6"/>
        <v>0</v>
      </c>
      <c r="H20" s="34">
        <f t="shared" si="2"/>
        <v>0</v>
      </c>
      <c r="I20" s="35">
        <f>I21+I28</f>
        <v>1448231217.5700002</v>
      </c>
      <c r="J20" s="35">
        <f>J21+J28</f>
        <v>0</v>
      </c>
      <c r="K20" s="32">
        <f>I20-J20</f>
        <v>1448231217.5700002</v>
      </c>
      <c r="L20" s="23">
        <f t="shared" ref="L20:L22" si="7">G20-K20</f>
        <v>-1448231217.5700002</v>
      </c>
      <c r="M20" s="46" t="s">
        <v>30</v>
      </c>
    </row>
    <row r="21" spans="1:16" s="29" customFormat="1" ht="33" customHeight="1" x14ac:dyDescent="0.25">
      <c r="A21" s="21" t="s">
        <v>43</v>
      </c>
      <c r="B21" s="31" t="s">
        <v>44</v>
      </c>
      <c r="C21" s="32">
        <v>0</v>
      </c>
      <c r="D21" s="33">
        <f t="shared" si="0"/>
        <v>0</v>
      </c>
      <c r="E21" s="33">
        <f t="shared" si="0"/>
        <v>0</v>
      </c>
      <c r="F21" s="25">
        <f t="shared" si="1"/>
        <v>0</v>
      </c>
      <c r="G21" s="32">
        <f t="shared" si="6"/>
        <v>0</v>
      </c>
      <c r="H21" s="34">
        <f t="shared" si="2"/>
        <v>0</v>
      </c>
      <c r="I21" s="35">
        <f>I22+I26</f>
        <v>1447046981.5700002</v>
      </c>
      <c r="J21" s="35">
        <f>J26</f>
        <v>0</v>
      </c>
      <c r="K21" s="32">
        <f>I21-J21</f>
        <v>1447046981.5700002</v>
      </c>
      <c r="L21" s="23">
        <f t="shared" si="7"/>
        <v>-1447046981.5700002</v>
      </c>
      <c r="M21" s="46" t="s">
        <v>30</v>
      </c>
    </row>
    <row r="22" spans="1:16" s="29" customFormat="1" ht="33" customHeight="1" x14ac:dyDescent="0.25">
      <c r="A22" s="21" t="s">
        <v>45</v>
      </c>
      <c r="B22" s="31" t="s">
        <v>46</v>
      </c>
      <c r="C22" s="32">
        <v>0</v>
      </c>
      <c r="D22" s="33">
        <f t="shared" si="0"/>
        <v>0</v>
      </c>
      <c r="E22" s="33">
        <f t="shared" si="0"/>
        <v>0</v>
      </c>
      <c r="F22" s="25">
        <f t="shared" si="1"/>
        <v>0</v>
      </c>
      <c r="G22" s="32">
        <f>C22-F22</f>
        <v>0</v>
      </c>
      <c r="H22" s="34">
        <f t="shared" si="2"/>
        <v>0</v>
      </c>
      <c r="I22" s="35">
        <f>I23</f>
        <v>3799554.6799999997</v>
      </c>
      <c r="J22" s="35">
        <v>0</v>
      </c>
      <c r="K22" s="32">
        <f t="shared" si="4"/>
        <v>3799554.6799999997</v>
      </c>
      <c r="L22" s="23">
        <f t="shared" si="7"/>
        <v>-3799554.6799999997</v>
      </c>
      <c r="M22" s="46" t="s">
        <v>30</v>
      </c>
    </row>
    <row r="23" spans="1:16" s="29" customFormat="1" ht="33" customHeight="1" x14ac:dyDescent="0.25">
      <c r="A23" s="21" t="s">
        <v>47</v>
      </c>
      <c r="B23" s="31" t="s">
        <v>48</v>
      </c>
      <c r="C23" s="32">
        <v>0</v>
      </c>
      <c r="D23" s="33">
        <f t="shared" si="0"/>
        <v>0</v>
      </c>
      <c r="E23" s="33">
        <f t="shared" si="0"/>
        <v>0</v>
      </c>
      <c r="F23" s="25">
        <f t="shared" si="1"/>
        <v>0</v>
      </c>
      <c r="G23" s="32">
        <f t="shared" si="6"/>
        <v>0</v>
      </c>
      <c r="H23" s="34">
        <f t="shared" si="2"/>
        <v>0</v>
      </c>
      <c r="I23" s="35">
        <f>I24+I25</f>
        <v>3799554.6799999997</v>
      </c>
      <c r="J23" s="35">
        <v>0</v>
      </c>
      <c r="K23" s="32">
        <f>I23-J23</f>
        <v>3799554.6799999997</v>
      </c>
      <c r="L23" s="23">
        <f>G23-K23</f>
        <v>-3799554.6799999997</v>
      </c>
      <c r="M23" s="46" t="s">
        <v>30</v>
      </c>
    </row>
    <row r="24" spans="1:16" s="44" customFormat="1" ht="50.25" customHeight="1" x14ac:dyDescent="0.25">
      <c r="A24" s="36" t="s">
        <v>49</v>
      </c>
      <c r="B24" s="37" t="s">
        <v>50</v>
      </c>
      <c r="C24" s="38">
        <v>0</v>
      </c>
      <c r="D24" s="39">
        <f t="shared" ref="D24:E25" si="8">D25</f>
        <v>0</v>
      </c>
      <c r="E24" s="39">
        <f t="shared" si="8"/>
        <v>0</v>
      </c>
      <c r="F24" s="25">
        <f t="shared" si="1"/>
        <v>0</v>
      </c>
      <c r="G24" s="38">
        <f t="shared" si="6"/>
        <v>0</v>
      </c>
      <c r="H24" s="40">
        <f t="shared" si="2"/>
        <v>0</v>
      </c>
      <c r="I24" s="41">
        <v>1306193.2</v>
      </c>
      <c r="J24" s="41">
        <v>0</v>
      </c>
      <c r="K24" s="38">
        <f>I24-J24</f>
        <v>1306193.2</v>
      </c>
      <c r="L24" s="42">
        <f>G24-K24</f>
        <v>-1306193.2</v>
      </c>
      <c r="M24" s="45" t="s">
        <v>30</v>
      </c>
    </row>
    <row r="25" spans="1:16" s="44" customFormat="1" ht="48.75" customHeight="1" x14ac:dyDescent="0.25">
      <c r="A25" s="36" t="s">
        <v>51</v>
      </c>
      <c r="B25" s="37" t="s">
        <v>52</v>
      </c>
      <c r="C25" s="38">
        <v>0</v>
      </c>
      <c r="D25" s="39">
        <f t="shared" si="8"/>
        <v>0</v>
      </c>
      <c r="E25" s="39">
        <f t="shared" si="8"/>
        <v>0</v>
      </c>
      <c r="F25" s="25">
        <f t="shared" si="1"/>
        <v>0</v>
      </c>
      <c r="G25" s="38">
        <f t="shared" si="6"/>
        <v>0</v>
      </c>
      <c r="H25" s="40">
        <f t="shared" si="2"/>
        <v>0</v>
      </c>
      <c r="I25" s="41">
        <v>2493361.48</v>
      </c>
      <c r="J25" s="41">
        <v>0</v>
      </c>
      <c r="K25" s="38">
        <f t="shared" si="4"/>
        <v>2493361.48</v>
      </c>
      <c r="L25" s="42">
        <f>G25-K25</f>
        <v>-2493361.48</v>
      </c>
      <c r="M25" s="45" t="s">
        <v>30</v>
      </c>
    </row>
    <row r="26" spans="1:16" s="29" customFormat="1" ht="33" customHeight="1" x14ac:dyDescent="0.25">
      <c r="A26" s="21" t="s">
        <v>53</v>
      </c>
      <c r="B26" s="31" t="s">
        <v>54</v>
      </c>
      <c r="C26" s="32">
        <v>0</v>
      </c>
      <c r="D26" s="33">
        <f>D27</f>
        <v>0</v>
      </c>
      <c r="E26" s="33">
        <f>E27</f>
        <v>0</v>
      </c>
      <c r="F26" s="25">
        <f t="shared" si="1"/>
        <v>0</v>
      </c>
      <c r="G26" s="32">
        <f t="shared" si="6"/>
        <v>0</v>
      </c>
      <c r="H26" s="34">
        <f t="shared" si="2"/>
        <v>0</v>
      </c>
      <c r="I26" s="35">
        <f>I27</f>
        <v>1443247426.8900001</v>
      </c>
      <c r="J26" s="35">
        <f>J27</f>
        <v>0</v>
      </c>
      <c r="K26" s="32">
        <f t="shared" si="4"/>
        <v>1443247426.8900001</v>
      </c>
      <c r="L26" s="23">
        <f>L27</f>
        <v>-1443247426.8900001</v>
      </c>
      <c r="M26" s="46" t="s">
        <v>30</v>
      </c>
    </row>
    <row r="27" spans="1:16" s="44" customFormat="1" ht="76.5" customHeight="1" x14ac:dyDescent="0.25">
      <c r="A27" s="36" t="s">
        <v>55</v>
      </c>
      <c r="B27" s="37" t="s">
        <v>56</v>
      </c>
      <c r="C27" s="38">
        <v>0</v>
      </c>
      <c r="D27" s="39">
        <v>0</v>
      </c>
      <c r="E27" s="39">
        <v>0</v>
      </c>
      <c r="F27" s="25">
        <f t="shared" si="1"/>
        <v>0</v>
      </c>
      <c r="G27" s="38">
        <f t="shared" si="6"/>
        <v>0</v>
      </c>
      <c r="H27" s="40">
        <f t="shared" si="2"/>
        <v>0</v>
      </c>
      <c r="I27" s="41">
        <v>1443247426.8900001</v>
      </c>
      <c r="J27" s="41">
        <v>0</v>
      </c>
      <c r="K27" s="38">
        <f>I27-J27</f>
        <v>1443247426.8900001</v>
      </c>
      <c r="L27" s="38">
        <f>G27-K27</f>
        <v>-1443247426.8900001</v>
      </c>
      <c r="M27" s="45" t="s">
        <v>30</v>
      </c>
    </row>
    <row r="28" spans="1:16" s="29" customFormat="1" ht="45.75" customHeight="1" x14ac:dyDescent="0.25">
      <c r="A28" s="21" t="s">
        <v>57</v>
      </c>
      <c r="B28" s="31" t="s">
        <v>58</v>
      </c>
      <c r="C28" s="32">
        <f>C29</f>
        <v>0</v>
      </c>
      <c r="D28" s="33">
        <f>D29</f>
        <v>0</v>
      </c>
      <c r="E28" s="33">
        <f>E29</f>
        <v>0</v>
      </c>
      <c r="F28" s="25">
        <f t="shared" si="1"/>
        <v>0</v>
      </c>
      <c r="G28" s="32">
        <f t="shared" si="6"/>
        <v>0</v>
      </c>
      <c r="H28" s="34">
        <f t="shared" si="2"/>
        <v>0</v>
      </c>
      <c r="I28" s="35">
        <f>I29</f>
        <v>1184236</v>
      </c>
      <c r="J28" s="35">
        <f>J29</f>
        <v>0</v>
      </c>
      <c r="K28" s="32">
        <f t="shared" ref="K28:K29" si="9">I28-J28</f>
        <v>1184236</v>
      </c>
      <c r="L28" s="32">
        <f>L29</f>
        <v>-1184236</v>
      </c>
      <c r="M28" s="46" t="s">
        <v>30</v>
      </c>
    </row>
    <row r="29" spans="1:16" s="29" customFormat="1" ht="33" customHeight="1" x14ac:dyDescent="0.25">
      <c r="A29" s="21" t="s">
        <v>59</v>
      </c>
      <c r="B29" s="31" t="s">
        <v>60</v>
      </c>
      <c r="C29" s="32">
        <v>0</v>
      </c>
      <c r="D29" s="33">
        <v>0</v>
      </c>
      <c r="E29" s="33">
        <v>0</v>
      </c>
      <c r="F29" s="25">
        <f t="shared" si="1"/>
        <v>0</v>
      </c>
      <c r="G29" s="32">
        <f t="shared" si="6"/>
        <v>0</v>
      </c>
      <c r="H29" s="34">
        <f t="shared" si="2"/>
        <v>0</v>
      </c>
      <c r="I29" s="35">
        <f>I30</f>
        <v>1184236</v>
      </c>
      <c r="J29" s="35">
        <f>J30</f>
        <v>0</v>
      </c>
      <c r="K29" s="32">
        <f t="shared" si="9"/>
        <v>1184236</v>
      </c>
      <c r="L29" s="32">
        <f>L30</f>
        <v>-1184236</v>
      </c>
      <c r="M29" s="46" t="s">
        <v>30</v>
      </c>
    </row>
    <row r="30" spans="1:16" s="44" customFormat="1" ht="33" customHeight="1" x14ac:dyDescent="0.25">
      <c r="A30" s="36" t="s">
        <v>68</v>
      </c>
      <c r="B30" s="37" t="s">
        <v>69</v>
      </c>
      <c r="C30" s="38">
        <v>0</v>
      </c>
      <c r="D30" s="39">
        <v>0</v>
      </c>
      <c r="E30" s="39">
        <v>0</v>
      </c>
      <c r="F30" s="25">
        <f t="shared" si="1"/>
        <v>0</v>
      </c>
      <c r="G30" s="38">
        <f t="shared" si="6"/>
        <v>0</v>
      </c>
      <c r="H30" s="40">
        <f t="shared" si="2"/>
        <v>0</v>
      </c>
      <c r="I30" s="41">
        <v>1184236</v>
      </c>
      <c r="J30" s="41">
        <v>0</v>
      </c>
      <c r="K30" s="38">
        <f>I30-J30</f>
        <v>1184236</v>
      </c>
      <c r="L30" s="38">
        <f>G30-K30</f>
        <v>-1184236</v>
      </c>
      <c r="M30" s="45" t="s">
        <v>30</v>
      </c>
    </row>
    <row r="31" spans="1:16" s="19" customFormat="1" ht="33" customHeight="1" x14ac:dyDescent="0.25">
      <c r="A31" s="47">
        <v>4</v>
      </c>
      <c r="B31" s="48" t="s">
        <v>61</v>
      </c>
      <c r="C31" s="49">
        <f>C32+C33+C34</f>
        <v>7640991226358</v>
      </c>
      <c r="D31" s="49">
        <f>D32+D33+D34</f>
        <v>0</v>
      </c>
      <c r="E31" s="49">
        <v>0</v>
      </c>
      <c r="F31" s="13">
        <f t="shared" si="1"/>
        <v>0</v>
      </c>
      <c r="G31" s="49">
        <f t="shared" si="6"/>
        <v>7640991226358</v>
      </c>
      <c r="H31" s="50">
        <f t="shared" si="2"/>
        <v>0.96819930991600744</v>
      </c>
      <c r="I31" s="51">
        <f>I32+I33+I34</f>
        <v>0</v>
      </c>
      <c r="J31" s="51">
        <f>SUM(J32:J34)</f>
        <v>0</v>
      </c>
      <c r="K31" s="49">
        <f>I31-J31</f>
        <v>0</v>
      </c>
      <c r="L31" s="49">
        <f>L32+L33+L34</f>
        <v>7640991226358</v>
      </c>
      <c r="M31" s="52">
        <f>+K31/G31</f>
        <v>0</v>
      </c>
      <c r="O31" s="18"/>
    </row>
    <row r="32" spans="1:16" s="58" customFormat="1" ht="33" customHeight="1" x14ac:dyDescent="0.25">
      <c r="A32" s="53">
        <v>41</v>
      </c>
      <c r="B32" s="54" t="s">
        <v>62</v>
      </c>
      <c r="C32" s="55">
        <v>10073090054</v>
      </c>
      <c r="D32" s="56">
        <v>0</v>
      </c>
      <c r="E32" s="56">
        <v>0</v>
      </c>
      <c r="F32" s="25">
        <f t="shared" si="1"/>
        <v>0</v>
      </c>
      <c r="G32" s="55">
        <f t="shared" si="6"/>
        <v>10073090054</v>
      </c>
      <c r="H32" s="40">
        <f t="shared" si="2"/>
        <v>1.2763735162215533E-3</v>
      </c>
      <c r="I32" s="41"/>
      <c r="J32" s="41">
        <v>0</v>
      </c>
      <c r="K32" s="55">
        <f>I32-J32</f>
        <v>0</v>
      </c>
      <c r="L32" s="57">
        <f>G32-K32</f>
        <v>10073090054</v>
      </c>
      <c r="M32" s="43">
        <f>+K32/G32</f>
        <v>0</v>
      </c>
      <c r="O32" s="59"/>
      <c r="P32" s="19"/>
    </row>
    <row r="33" spans="1:16" s="58" customFormat="1" ht="33" customHeight="1" x14ac:dyDescent="0.25">
      <c r="A33" s="53">
        <v>42</v>
      </c>
      <c r="B33" s="54" t="s">
        <v>63</v>
      </c>
      <c r="C33" s="60">
        <v>2720001826821</v>
      </c>
      <c r="D33" s="61">
        <v>0</v>
      </c>
      <c r="E33" s="61">
        <v>0</v>
      </c>
      <c r="F33" s="25">
        <f t="shared" si="1"/>
        <v>0</v>
      </c>
      <c r="G33" s="55">
        <f t="shared" si="6"/>
        <v>2720001826821</v>
      </c>
      <c r="H33" s="40">
        <f t="shared" si="2"/>
        <v>0.3446547461818778</v>
      </c>
      <c r="I33" s="41"/>
      <c r="J33" s="41">
        <v>0</v>
      </c>
      <c r="K33" s="57">
        <f>I33-J33</f>
        <v>0</v>
      </c>
      <c r="L33" s="57">
        <f>G33-K33</f>
        <v>2720001826821</v>
      </c>
      <c r="M33" s="43">
        <f>+K33/G33</f>
        <v>0</v>
      </c>
      <c r="O33" s="59"/>
      <c r="P33" s="19"/>
    </row>
    <row r="34" spans="1:16" s="58" customFormat="1" ht="33" customHeight="1" thickBot="1" x14ac:dyDescent="0.3">
      <c r="A34" s="62">
        <v>43</v>
      </c>
      <c r="B34" s="63" t="s">
        <v>64</v>
      </c>
      <c r="C34" s="64">
        <v>4910916309483</v>
      </c>
      <c r="D34" s="65">
        <v>0</v>
      </c>
      <c r="E34" s="65">
        <v>0</v>
      </c>
      <c r="F34" s="25">
        <f t="shared" si="1"/>
        <v>0</v>
      </c>
      <c r="G34" s="64">
        <f t="shared" si="6"/>
        <v>4910916309483</v>
      </c>
      <c r="H34" s="40">
        <f>G34/$G$35</f>
        <v>0.62226819021790813</v>
      </c>
      <c r="I34" s="66"/>
      <c r="J34" s="66">
        <v>0</v>
      </c>
      <c r="K34" s="64">
        <f>I34-J34</f>
        <v>0</v>
      </c>
      <c r="L34" s="67">
        <f>G34-K34</f>
        <v>4910916309483</v>
      </c>
      <c r="M34" s="43">
        <f>+K34/G34</f>
        <v>0</v>
      </c>
      <c r="N34" s="59"/>
      <c r="O34" s="59"/>
      <c r="P34" s="19"/>
    </row>
    <row r="35" spans="1:16" s="8" customFormat="1" ht="33" customHeight="1" thickTop="1" thickBot="1" x14ac:dyDescent="0.3">
      <c r="A35" s="135" t="s">
        <v>65</v>
      </c>
      <c r="B35" s="136"/>
      <c r="C35" s="68">
        <f>C8+C31</f>
        <v>7891961033334</v>
      </c>
      <c r="D35" s="68">
        <f>D8+D31</f>
        <v>0</v>
      </c>
      <c r="E35" s="68">
        <f>E8+E31</f>
        <v>0</v>
      </c>
      <c r="F35" s="68">
        <f t="shared" si="1"/>
        <v>0</v>
      </c>
      <c r="G35" s="68">
        <f>G8+G31</f>
        <v>7891961033334</v>
      </c>
      <c r="H35" s="69">
        <f>G35/$G$35</f>
        <v>1</v>
      </c>
      <c r="I35" s="68">
        <f>I8+I31</f>
        <v>19925225041.07</v>
      </c>
      <c r="J35" s="68">
        <f>J8+J31</f>
        <v>0</v>
      </c>
      <c r="K35" s="68">
        <f>K8+K31</f>
        <v>19925225041.07</v>
      </c>
      <c r="L35" s="68">
        <f>L8+L31</f>
        <v>7872035808292.9297</v>
      </c>
      <c r="M35" s="70">
        <f>+K35/G35</f>
        <v>2.5247495466475312E-3</v>
      </c>
      <c r="O35" s="71"/>
      <c r="P35" s="19"/>
    </row>
    <row r="36" spans="1:16" s="8" customFormat="1" ht="14.25" customHeight="1" thickTop="1" x14ac:dyDescent="0.25">
      <c r="B36" s="72"/>
      <c r="C36" s="73"/>
      <c r="D36" s="74"/>
      <c r="E36" s="74"/>
      <c r="F36" s="74"/>
      <c r="G36" s="73"/>
      <c r="H36" s="74"/>
      <c r="I36" s="74"/>
      <c r="J36" s="74"/>
      <c r="K36" s="73"/>
      <c r="L36" s="75"/>
    </row>
    <row r="37" spans="1:16" s="2" customFormat="1" ht="14.25" customHeight="1" x14ac:dyDescent="0.25">
      <c r="A37" s="76" t="s">
        <v>70</v>
      </c>
      <c r="D37" s="8"/>
      <c r="E37" s="8"/>
      <c r="F37" s="8"/>
      <c r="H37" s="77"/>
      <c r="I37" s="9"/>
      <c r="J37" s="9"/>
      <c r="K37" s="9"/>
      <c r="L37" s="9"/>
      <c r="M37" s="77"/>
    </row>
    <row r="38" spans="1:16" s="2" customFormat="1" ht="33" customHeight="1" x14ac:dyDescent="0.25">
      <c r="A38" s="76" t="s">
        <v>66</v>
      </c>
      <c r="D38" s="8"/>
      <c r="E38" s="8"/>
      <c r="F38" s="8"/>
      <c r="I38" s="9"/>
      <c r="J38" s="9"/>
      <c r="K38" s="9"/>
      <c r="L38" s="9"/>
    </row>
    <row r="39" spans="1:16" s="2" customFormat="1" ht="33" customHeight="1" x14ac:dyDescent="0.25">
      <c r="A39" s="5"/>
      <c r="D39" s="8"/>
      <c r="E39" s="8"/>
      <c r="F39" s="8"/>
      <c r="G39" s="9"/>
      <c r="I39" s="9"/>
      <c r="J39" s="9"/>
      <c r="K39" s="9"/>
      <c r="L39" s="9"/>
      <c r="M39" s="77"/>
    </row>
    <row r="40" spans="1:16" s="2" customFormat="1" ht="33" customHeight="1" x14ac:dyDescent="0.25">
      <c r="A40" s="5"/>
      <c r="D40" s="8"/>
      <c r="E40" s="8"/>
      <c r="F40" s="8"/>
      <c r="I40" s="9"/>
      <c r="J40" s="9"/>
      <c r="K40" s="9"/>
      <c r="L40" s="9"/>
    </row>
    <row r="41" spans="1:16" s="2" customFormat="1" ht="33" customHeight="1" x14ac:dyDescent="0.25">
      <c r="A41" s="5"/>
      <c r="C41" s="4"/>
      <c r="D41" s="78"/>
      <c r="E41" s="78"/>
      <c r="F41" s="78"/>
      <c r="G41" s="58"/>
      <c r="H41" s="58"/>
      <c r="I41" s="58"/>
      <c r="J41" s="59"/>
      <c r="K41" s="79"/>
      <c r="L41" s="59"/>
    </row>
    <row r="42" spans="1:16" s="2" customFormat="1" ht="33" customHeight="1" x14ac:dyDescent="0.25">
      <c r="A42" s="5"/>
      <c r="D42" s="8"/>
      <c r="E42" s="8"/>
      <c r="F42" s="8"/>
      <c r="J42" s="9"/>
      <c r="L42" s="9"/>
    </row>
    <row r="43" spans="1:16" s="2" customFormat="1" ht="33" customHeight="1" x14ac:dyDescent="0.25">
      <c r="A43" s="5"/>
      <c r="D43" s="8"/>
      <c r="E43" s="8"/>
      <c r="F43" s="8"/>
      <c r="J43" s="9"/>
    </row>
    <row r="44" spans="1:16" s="2" customFormat="1" ht="33" customHeight="1" x14ac:dyDescent="0.25">
      <c r="A44" s="5"/>
      <c r="D44" s="8"/>
      <c r="E44" s="8"/>
      <c r="F44" s="8"/>
      <c r="J44" s="9"/>
    </row>
    <row r="45" spans="1:16" s="2" customFormat="1" ht="33" customHeight="1" x14ac:dyDescent="0.25">
      <c r="A45" s="5"/>
      <c r="D45" s="8"/>
      <c r="E45" s="8"/>
      <c r="F45" s="8"/>
      <c r="J45" s="9"/>
    </row>
    <row r="46" spans="1:16" s="2" customFormat="1" ht="33" customHeight="1" x14ac:dyDescent="0.25">
      <c r="A46" s="5"/>
      <c r="D46" s="8"/>
      <c r="E46" s="8"/>
      <c r="F46" s="8"/>
      <c r="J46" s="9"/>
    </row>
    <row r="47" spans="1:16" s="2" customFormat="1" ht="33" customHeight="1" x14ac:dyDescent="0.25">
      <c r="A47" s="5"/>
      <c r="D47" s="8"/>
      <c r="E47" s="8"/>
      <c r="F47" s="8"/>
      <c r="J47" s="9"/>
    </row>
    <row r="48" spans="1:16" s="2" customFormat="1" ht="33" customHeight="1" x14ac:dyDescent="0.25">
      <c r="A48" s="5"/>
      <c r="D48" s="8"/>
      <c r="E48" s="8"/>
      <c r="F48" s="8"/>
      <c r="J48" s="9"/>
    </row>
  </sheetData>
  <autoFilter ref="N1:N48" xr:uid="{ADA92C4C-CA7C-41A7-AD00-41BDF36AEF99}"/>
  <mergeCells count="16">
    <mergeCell ref="A35:B35"/>
    <mergeCell ref="A1:M1"/>
    <mergeCell ref="A2:M2"/>
    <mergeCell ref="A3:M3"/>
    <mergeCell ref="K4:L4"/>
    <mergeCell ref="A6:A7"/>
    <mergeCell ref="B6:B7"/>
    <mergeCell ref="C6:C7"/>
    <mergeCell ref="D6:F6"/>
    <mergeCell ref="G6:G7"/>
    <mergeCell ref="H6:H7"/>
    <mergeCell ref="I6:I7"/>
    <mergeCell ref="J6:J7"/>
    <mergeCell ref="K6:K7"/>
    <mergeCell ref="L6:L7"/>
    <mergeCell ref="M6:M7"/>
  </mergeCells>
  <printOptions horizontalCentered="1"/>
  <pageMargins left="0.15748031496062992" right="0.15748031496062992" top="0.43307086614173229" bottom="0.11811023622047245" header="0.23622047244094491" footer="0.27559055118110237"/>
  <pageSetup paperSize="5" scale="50" orientation="landscape"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B577C-A506-4322-9981-460D41E37B5C}">
  <dimension ref="A1:XFC57"/>
  <sheetViews>
    <sheetView tabSelected="1" zoomScale="80" zoomScaleNormal="80" workbookViewId="0">
      <selection activeCell="A6" sqref="A6:A7"/>
    </sheetView>
  </sheetViews>
  <sheetFormatPr baseColWidth="10" defaultColWidth="0" defaultRowHeight="36.75" customHeight="1" x14ac:dyDescent="0.25"/>
  <cols>
    <col min="1" max="1" width="32.28515625" style="80" customWidth="1"/>
    <col min="2" max="2" width="46.85546875" style="3" customWidth="1"/>
    <col min="3" max="3" width="35.42578125" style="3" customWidth="1"/>
    <col min="4" max="4" width="31.28515625" style="81" customWidth="1"/>
    <col min="5" max="5" width="14.5703125" style="81" customWidth="1"/>
    <col min="6" max="6" width="30.28515625" style="81" customWidth="1"/>
    <col min="7" max="7" width="35.42578125" style="3" customWidth="1"/>
    <col min="8" max="8" width="17.42578125" style="3" customWidth="1"/>
    <col min="9" max="9" width="31.42578125" style="3" customWidth="1"/>
    <col min="10" max="10" width="25.28515625" style="82" customWidth="1"/>
    <col min="11" max="11" width="32.5703125" style="3" customWidth="1"/>
    <col min="12" max="12" width="32.28515625" style="3" customWidth="1"/>
    <col min="13" max="13" width="17.28515625" style="3" customWidth="1"/>
    <col min="14" max="14" width="21.140625" style="2" hidden="1" customWidth="1"/>
    <col min="15" max="15" width="24.7109375" style="2" hidden="1" customWidth="1"/>
    <col min="16" max="16" width="26.42578125" style="2" hidden="1" customWidth="1"/>
    <col min="17" max="23" width="0" style="2" hidden="1" customWidth="1"/>
    <col min="24" max="16383" width="11.42578125" style="3" hidden="1"/>
    <col min="16384" max="16384" width="2" style="3" customWidth="1"/>
  </cols>
  <sheetData>
    <row r="1" spans="1:23" ht="36.75" customHeight="1" x14ac:dyDescent="0.25">
      <c r="A1" s="137" t="s">
        <v>0</v>
      </c>
      <c r="B1" s="137"/>
      <c r="C1" s="137"/>
      <c r="D1" s="137"/>
      <c r="E1" s="137"/>
      <c r="F1" s="137"/>
      <c r="G1" s="137"/>
      <c r="H1" s="137"/>
      <c r="I1" s="137"/>
      <c r="J1" s="137"/>
      <c r="K1" s="137"/>
      <c r="L1" s="137"/>
      <c r="M1" s="137"/>
      <c r="N1" s="1"/>
      <c r="O1" s="1"/>
      <c r="P1" s="1"/>
    </row>
    <row r="2" spans="1:23" ht="36.75" customHeight="1" x14ac:dyDescent="0.25">
      <c r="A2" s="138" t="s">
        <v>1</v>
      </c>
      <c r="B2" s="138"/>
      <c r="C2" s="138"/>
      <c r="D2" s="138"/>
      <c r="E2" s="138"/>
      <c r="F2" s="138"/>
      <c r="G2" s="138"/>
      <c r="H2" s="138"/>
      <c r="I2" s="138"/>
      <c r="J2" s="138"/>
      <c r="K2" s="138"/>
      <c r="L2" s="138"/>
      <c r="M2" s="138"/>
      <c r="N2" s="1"/>
      <c r="O2" s="1"/>
      <c r="P2" s="1"/>
    </row>
    <row r="3" spans="1:23" ht="36.75" customHeight="1" x14ac:dyDescent="0.25">
      <c r="A3" s="139" t="s">
        <v>113</v>
      </c>
      <c r="B3" s="139"/>
      <c r="C3" s="139"/>
      <c r="D3" s="139"/>
      <c r="E3" s="139"/>
      <c r="F3" s="139"/>
      <c r="G3" s="139"/>
      <c r="H3" s="139"/>
      <c r="I3" s="139"/>
      <c r="J3" s="139"/>
      <c r="K3" s="139"/>
      <c r="L3" s="139"/>
      <c r="M3" s="139"/>
    </row>
    <row r="4" spans="1:23" ht="36.75" customHeight="1" x14ac:dyDescent="0.25">
      <c r="A4" s="5"/>
      <c r="B4" s="2"/>
      <c r="C4" s="2"/>
      <c r="D4" s="2"/>
      <c r="E4" s="2"/>
      <c r="F4" s="2"/>
      <c r="G4" s="6" t="s">
        <v>2</v>
      </c>
      <c r="H4" s="6"/>
      <c r="I4" s="6"/>
      <c r="J4" s="7"/>
      <c r="K4" s="140" t="s">
        <v>3</v>
      </c>
      <c r="L4" s="140"/>
      <c r="M4" s="2"/>
    </row>
    <row r="5" spans="1:23" ht="36.75" customHeight="1" thickBot="1" x14ac:dyDescent="0.3">
      <c r="A5" s="5"/>
      <c r="B5" s="2"/>
      <c r="C5" s="2"/>
      <c r="D5" s="8"/>
      <c r="E5" s="8"/>
      <c r="F5" s="8"/>
      <c r="G5" s="2"/>
      <c r="H5" s="2"/>
      <c r="I5" s="9"/>
      <c r="J5" s="9"/>
      <c r="K5" s="2"/>
      <c r="L5" s="2"/>
      <c r="M5" s="2"/>
    </row>
    <row r="6" spans="1:23" ht="36.75" customHeight="1" thickTop="1" x14ac:dyDescent="0.25">
      <c r="A6" s="141" t="s">
        <v>4</v>
      </c>
      <c r="B6" s="143" t="s">
        <v>5</v>
      </c>
      <c r="C6" s="143" t="s">
        <v>6</v>
      </c>
      <c r="D6" s="143" t="s">
        <v>7</v>
      </c>
      <c r="E6" s="143"/>
      <c r="F6" s="143"/>
      <c r="G6" s="143" t="s">
        <v>8</v>
      </c>
      <c r="H6" s="143" t="s">
        <v>9</v>
      </c>
      <c r="I6" s="143" t="s">
        <v>10</v>
      </c>
      <c r="J6" s="143" t="s">
        <v>11</v>
      </c>
      <c r="K6" s="143" t="s">
        <v>12</v>
      </c>
      <c r="L6" s="143" t="s">
        <v>13</v>
      </c>
      <c r="M6" s="145" t="s">
        <v>14</v>
      </c>
    </row>
    <row r="7" spans="1:23" ht="57.75" customHeight="1" x14ac:dyDescent="0.25">
      <c r="A7" s="142"/>
      <c r="B7" s="144"/>
      <c r="C7" s="144"/>
      <c r="D7" s="10" t="s">
        <v>15</v>
      </c>
      <c r="E7" s="10" t="s">
        <v>16</v>
      </c>
      <c r="F7" s="10" t="s">
        <v>17</v>
      </c>
      <c r="G7" s="144"/>
      <c r="H7" s="144"/>
      <c r="I7" s="144"/>
      <c r="J7" s="144"/>
      <c r="K7" s="144"/>
      <c r="L7" s="144"/>
      <c r="M7" s="146"/>
    </row>
    <row r="8" spans="1:23" s="94" customFormat="1" ht="54.75" customHeight="1" x14ac:dyDescent="0.25">
      <c r="A8" s="11">
        <v>3</v>
      </c>
      <c r="B8" s="12" t="s">
        <v>18</v>
      </c>
      <c r="C8" s="13">
        <f>C9</f>
        <v>250969806976</v>
      </c>
      <c r="D8" s="13">
        <f>D9</f>
        <v>0</v>
      </c>
      <c r="E8" s="13">
        <f>E9</f>
        <v>0</v>
      </c>
      <c r="F8" s="13">
        <f>D8-E8</f>
        <v>0</v>
      </c>
      <c r="G8" s="13">
        <f>C8+F8</f>
        <v>250969806976</v>
      </c>
      <c r="H8" s="14">
        <f t="shared" ref="H8:H46" si="0">G8/$G$46</f>
        <v>2.8987172154014276E-2</v>
      </c>
      <c r="I8" s="15">
        <f>I9</f>
        <v>184275189876.62</v>
      </c>
      <c r="J8" s="15">
        <f>J9</f>
        <v>0</v>
      </c>
      <c r="K8" s="15">
        <f>I8-J8</f>
        <v>184275189876.62</v>
      </c>
      <c r="L8" s="16">
        <f>G8-K8</f>
        <v>66694617099.380005</v>
      </c>
      <c r="M8" s="17">
        <f>+K8/G8</f>
        <v>0.73425242700306992</v>
      </c>
      <c r="N8" s="93"/>
      <c r="O8" s="92"/>
      <c r="P8" s="92"/>
      <c r="Q8" s="92"/>
      <c r="R8" s="92"/>
      <c r="S8" s="92"/>
      <c r="T8" s="92"/>
      <c r="U8" s="92"/>
      <c r="V8" s="92"/>
      <c r="W8" s="92"/>
    </row>
    <row r="9" spans="1:23" s="30" customFormat="1" ht="50.25" customHeight="1" x14ac:dyDescent="0.25">
      <c r="A9" s="95" t="s">
        <v>19</v>
      </c>
      <c r="B9" s="96" t="s">
        <v>20</v>
      </c>
      <c r="C9" s="97">
        <f>C10</f>
        <v>250969806976</v>
      </c>
      <c r="D9" s="98">
        <f t="shared" ref="D9:E32" si="1">D10</f>
        <v>0</v>
      </c>
      <c r="E9" s="98">
        <f t="shared" si="1"/>
        <v>0</v>
      </c>
      <c r="F9" s="25">
        <f>D9-E9</f>
        <v>0</v>
      </c>
      <c r="G9" s="25">
        <f t="shared" ref="G9:G46" si="2">C9+F9</f>
        <v>250969806976</v>
      </c>
      <c r="H9" s="99">
        <f t="shared" si="0"/>
        <v>2.8987172154014276E-2</v>
      </c>
      <c r="I9" s="100">
        <f>I10</f>
        <v>184275189876.62</v>
      </c>
      <c r="J9" s="100">
        <f>J10</f>
        <v>0</v>
      </c>
      <c r="K9" s="97">
        <f>I9-J9</f>
        <v>184275189876.62</v>
      </c>
      <c r="L9" s="97">
        <f>G9-K9</f>
        <v>66694617099.380005</v>
      </c>
      <c r="M9" s="101">
        <f>+K9/G9</f>
        <v>0.73425242700306992</v>
      </c>
      <c r="N9" s="29"/>
      <c r="O9" s="29"/>
      <c r="P9" s="29"/>
      <c r="Q9" s="29"/>
      <c r="R9" s="29"/>
      <c r="S9" s="29"/>
      <c r="T9" s="29"/>
      <c r="U9" s="29"/>
      <c r="V9" s="29"/>
      <c r="W9" s="29"/>
    </row>
    <row r="10" spans="1:23" s="30" customFormat="1" ht="45.75" customHeight="1" x14ac:dyDescent="0.25">
      <c r="A10" s="95" t="s">
        <v>21</v>
      </c>
      <c r="B10" s="96" t="s">
        <v>20</v>
      </c>
      <c r="C10" s="97">
        <f>C11</f>
        <v>250969806976</v>
      </c>
      <c r="D10" s="98">
        <f t="shared" si="1"/>
        <v>0</v>
      </c>
      <c r="E10" s="98">
        <f t="shared" si="1"/>
        <v>0</v>
      </c>
      <c r="F10" s="25">
        <f t="shared" ref="F10:F46" si="3">D10-E10</f>
        <v>0</v>
      </c>
      <c r="G10" s="25">
        <f t="shared" si="2"/>
        <v>250969806976</v>
      </c>
      <c r="H10" s="99">
        <f t="shared" si="0"/>
        <v>2.8987172154014276E-2</v>
      </c>
      <c r="I10" s="100">
        <f>I11+I28</f>
        <v>184275189876.62</v>
      </c>
      <c r="J10" s="100">
        <f>J11+J28</f>
        <v>0</v>
      </c>
      <c r="K10" s="97">
        <f>I10-J10</f>
        <v>184275189876.62</v>
      </c>
      <c r="L10" s="97">
        <f>G10-K10</f>
        <v>66694617099.380005</v>
      </c>
      <c r="M10" s="101">
        <f t="shared" ref="M10" si="4">+K10/G10</f>
        <v>0.73425242700306992</v>
      </c>
      <c r="N10" s="29"/>
      <c r="O10" s="29"/>
      <c r="P10" s="29"/>
      <c r="Q10" s="29"/>
      <c r="R10" s="29"/>
      <c r="S10" s="29"/>
      <c r="T10" s="29"/>
      <c r="U10" s="29"/>
      <c r="V10" s="29"/>
      <c r="W10" s="29"/>
    </row>
    <row r="11" spans="1:23" s="30" customFormat="1" ht="36.75" customHeight="1" x14ac:dyDescent="0.25">
      <c r="A11" s="95" t="s">
        <v>22</v>
      </c>
      <c r="B11" s="96" t="s">
        <v>23</v>
      </c>
      <c r="C11" s="97">
        <f>C12</f>
        <v>250969806976</v>
      </c>
      <c r="D11" s="98">
        <f t="shared" si="1"/>
        <v>0</v>
      </c>
      <c r="E11" s="98">
        <f t="shared" si="1"/>
        <v>0</v>
      </c>
      <c r="F11" s="25">
        <f t="shared" si="3"/>
        <v>0</v>
      </c>
      <c r="G11" s="25">
        <f t="shared" si="2"/>
        <v>250969806976</v>
      </c>
      <c r="H11" s="99">
        <f t="shared" si="0"/>
        <v>2.8987172154014276E-2</v>
      </c>
      <c r="I11" s="100">
        <f>I12</f>
        <v>174762685193.53</v>
      </c>
      <c r="J11" s="100">
        <f>J12</f>
        <v>0</v>
      </c>
      <c r="K11" s="97">
        <f t="shared" ref="K11:K34" si="5">I11-J11</f>
        <v>174762685193.53</v>
      </c>
      <c r="L11" s="97">
        <f t="shared" ref="L11:L19" si="6">G11-K11</f>
        <v>76207121782.470001</v>
      </c>
      <c r="M11" s="101">
        <f>+K11/G11</f>
        <v>0.69634944258550746</v>
      </c>
      <c r="N11" s="29"/>
      <c r="O11" s="29"/>
      <c r="P11" s="29"/>
      <c r="Q11" s="29"/>
      <c r="R11" s="29"/>
      <c r="S11" s="29"/>
      <c r="T11" s="29"/>
      <c r="U11" s="29"/>
      <c r="V11" s="29"/>
      <c r="W11" s="29"/>
    </row>
    <row r="12" spans="1:23" s="30" customFormat="1" ht="36.75" customHeight="1" x14ac:dyDescent="0.25">
      <c r="A12" s="95" t="s">
        <v>24</v>
      </c>
      <c r="B12" s="102" t="s">
        <v>25</v>
      </c>
      <c r="C12" s="103">
        <f>C13</f>
        <v>250969806976</v>
      </c>
      <c r="D12" s="104">
        <f t="shared" si="1"/>
        <v>0</v>
      </c>
      <c r="E12" s="104">
        <f t="shared" si="1"/>
        <v>0</v>
      </c>
      <c r="F12" s="25">
        <f t="shared" si="3"/>
        <v>0</v>
      </c>
      <c r="G12" s="25">
        <f t="shared" si="2"/>
        <v>250969806976</v>
      </c>
      <c r="H12" s="105">
        <f t="shared" si="0"/>
        <v>2.8987172154014276E-2</v>
      </c>
      <c r="I12" s="106">
        <f>I13+I18+I15+I23</f>
        <v>174762685193.53</v>
      </c>
      <c r="J12" s="106">
        <v>0</v>
      </c>
      <c r="K12" s="103">
        <f>I12-J12</f>
        <v>174762685193.53</v>
      </c>
      <c r="L12" s="97">
        <f t="shared" si="6"/>
        <v>76207121782.470001</v>
      </c>
      <c r="M12" s="101">
        <f>+K12/G12</f>
        <v>0.69634944258550746</v>
      </c>
      <c r="N12" s="29"/>
      <c r="O12" s="29"/>
      <c r="P12" s="29"/>
      <c r="Q12" s="29"/>
      <c r="R12" s="29"/>
      <c r="S12" s="29"/>
      <c r="T12" s="29"/>
      <c r="U12" s="29"/>
      <c r="V12" s="29"/>
      <c r="W12" s="29"/>
    </row>
    <row r="13" spans="1:23" s="30" customFormat="1" ht="41.25" customHeight="1" x14ac:dyDescent="0.25">
      <c r="A13" s="95" t="s">
        <v>26</v>
      </c>
      <c r="B13" s="102" t="s">
        <v>27</v>
      </c>
      <c r="C13" s="103">
        <f>C14</f>
        <v>250969806976</v>
      </c>
      <c r="D13" s="104">
        <v>0</v>
      </c>
      <c r="E13" s="104">
        <v>0</v>
      </c>
      <c r="F13" s="25">
        <f t="shared" si="3"/>
        <v>0</v>
      </c>
      <c r="G13" s="25">
        <f t="shared" si="2"/>
        <v>250969806976</v>
      </c>
      <c r="H13" s="105">
        <f t="shared" si="0"/>
        <v>2.8987172154014276E-2</v>
      </c>
      <c r="I13" s="106">
        <f>I14</f>
        <v>172748088257.56</v>
      </c>
      <c r="J13" s="106">
        <v>0</v>
      </c>
      <c r="K13" s="103">
        <f>K14</f>
        <v>172748088257.56</v>
      </c>
      <c r="L13" s="97">
        <f t="shared" si="6"/>
        <v>78221718718.440002</v>
      </c>
      <c r="M13" s="101">
        <f>+K13/G13</f>
        <v>0.68832219436690933</v>
      </c>
      <c r="N13" s="29"/>
      <c r="O13" s="29"/>
      <c r="P13" s="29"/>
      <c r="Q13" s="29"/>
      <c r="R13" s="29"/>
      <c r="S13" s="29"/>
      <c r="T13" s="29"/>
      <c r="U13" s="29"/>
      <c r="V13" s="29"/>
      <c r="W13" s="29"/>
    </row>
    <row r="14" spans="1:23" s="44" customFormat="1" ht="51" customHeight="1" x14ac:dyDescent="0.25">
      <c r="A14" s="107" t="s">
        <v>28</v>
      </c>
      <c r="B14" s="108" t="s">
        <v>29</v>
      </c>
      <c r="C14" s="109">
        <v>250969806976</v>
      </c>
      <c r="D14" s="110">
        <f>D18</f>
        <v>0</v>
      </c>
      <c r="E14" s="110">
        <f>E18</f>
        <v>0</v>
      </c>
      <c r="F14" s="25">
        <f t="shared" si="3"/>
        <v>0</v>
      </c>
      <c r="G14" s="121">
        <f t="shared" si="2"/>
        <v>250969806976</v>
      </c>
      <c r="H14" s="111">
        <f t="shared" si="0"/>
        <v>2.8987172154014276E-2</v>
      </c>
      <c r="I14" s="112">
        <f>18390034881.35+20105136071.78+17483773430.03+20290464808.01+12336753238.54+18512228513+20020973873.38+19110518496+26498204945.47</f>
        <v>172748088257.56</v>
      </c>
      <c r="J14" s="112">
        <v>0</v>
      </c>
      <c r="K14" s="109">
        <f>I14-J14</f>
        <v>172748088257.56</v>
      </c>
      <c r="L14" s="113">
        <f t="shared" si="6"/>
        <v>78221718718.440002</v>
      </c>
      <c r="M14" s="114">
        <f>+K14/G14</f>
        <v>0.68832219436690933</v>
      </c>
      <c r="O14" s="84"/>
    </row>
    <row r="15" spans="1:23" s="44" customFormat="1" ht="52.5" customHeight="1" x14ac:dyDescent="0.25">
      <c r="A15" s="107" t="s">
        <v>82</v>
      </c>
      <c r="B15" s="108" t="s">
        <v>83</v>
      </c>
      <c r="C15" s="109">
        <v>0</v>
      </c>
      <c r="D15" s="110">
        <v>0</v>
      </c>
      <c r="E15" s="110">
        <v>0</v>
      </c>
      <c r="F15" s="25">
        <f t="shared" si="3"/>
        <v>0</v>
      </c>
      <c r="G15" s="25">
        <f t="shared" si="2"/>
        <v>0</v>
      </c>
      <c r="H15" s="111">
        <f t="shared" si="0"/>
        <v>0</v>
      </c>
      <c r="I15" s="112">
        <f t="shared" ref="I15:L16" si="7">I16</f>
        <v>99065905</v>
      </c>
      <c r="J15" s="112">
        <f t="shared" si="7"/>
        <v>0</v>
      </c>
      <c r="K15" s="109">
        <f t="shared" si="7"/>
        <v>99065905</v>
      </c>
      <c r="L15" s="113">
        <f t="shared" si="7"/>
        <v>-99065905</v>
      </c>
      <c r="M15" s="115" t="s">
        <v>30</v>
      </c>
      <c r="O15" s="83"/>
    </row>
    <row r="16" spans="1:23" s="44" customFormat="1" ht="36.75" customHeight="1" x14ac:dyDescent="0.25">
      <c r="A16" s="107" t="s">
        <v>99</v>
      </c>
      <c r="B16" s="108" t="s">
        <v>81</v>
      </c>
      <c r="C16" s="109">
        <v>0</v>
      </c>
      <c r="D16" s="110">
        <v>0</v>
      </c>
      <c r="E16" s="110">
        <v>0</v>
      </c>
      <c r="F16" s="25">
        <f t="shared" si="3"/>
        <v>0</v>
      </c>
      <c r="G16" s="25">
        <f t="shared" si="2"/>
        <v>0</v>
      </c>
      <c r="H16" s="111">
        <f t="shared" si="0"/>
        <v>0</v>
      </c>
      <c r="I16" s="112">
        <f t="shared" si="7"/>
        <v>99065905</v>
      </c>
      <c r="J16" s="112">
        <f t="shared" si="7"/>
        <v>0</v>
      </c>
      <c r="K16" s="109">
        <f t="shared" si="7"/>
        <v>99065905</v>
      </c>
      <c r="L16" s="113">
        <f t="shared" si="7"/>
        <v>-99065905</v>
      </c>
      <c r="M16" s="115" t="s">
        <v>30</v>
      </c>
    </row>
    <row r="17" spans="1:16" s="44" customFormat="1" ht="36.75" customHeight="1" x14ac:dyDescent="0.25">
      <c r="A17" s="107" t="s">
        <v>102</v>
      </c>
      <c r="B17" s="108" t="s">
        <v>79</v>
      </c>
      <c r="C17" s="109">
        <v>0</v>
      </c>
      <c r="D17" s="110">
        <v>0</v>
      </c>
      <c r="E17" s="110">
        <v>0</v>
      </c>
      <c r="F17" s="25">
        <f t="shared" si="3"/>
        <v>0</v>
      </c>
      <c r="G17" s="25">
        <f t="shared" si="2"/>
        <v>0</v>
      </c>
      <c r="H17" s="111">
        <f t="shared" si="0"/>
        <v>0</v>
      </c>
      <c r="I17" s="112">
        <f>4482500+94583405</f>
        <v>99065905</v>
      </c>
      <c r="J17" s="112">
        <v>0</v>
      </c>
      <c r="K17" s="109">
        <f>I17-J17</f>
        <v>99065905</v>
      </c>
      <c r="L17" s="113">
        <f t="shared" si="6"/>
        <v>-99065905</v>
      </c>
      <c r="M17" s="115" t="s">
        <v>30</v>
      </c>
      <c r="P17" s="83"/>
    </row>
    <row r="18" spans="1:16" s="29" customFormat="1" ht="55.5" customHeight="1" x14ac:dyDescent="0.25">
      <c r="A18" s="95" t="s">
        <v>31</v>
      </c>
      <c r="B18" s="102" t="s">
        <v>32</v>
      </c>
      <c r="C18" s="103">
        <v>0</v>
      </c>
      <c r="D18" s="104">
        <f t="shared" si="1"/>
        <v>0</v>
      </c>
      <c r="E18" s="104">
        <f t="shared" si="1"/>
        <v>0</v>
      </c>
      <c r="F18" s="25">
        <f t="shared" si="3"/>
        <v>0</v>
      </c>
      <c r="G18" s="25">
        <f t="shared" si="2"/>
        <v>0</v>
      </c>
      <c r="H18" s="105">
        <f t="shared" si="0"/>
        <v>0</v>
      </c>
      <c r="I18" s="106">
        <f>I19</f>
        <v>431801168.97000003</v>
      </c>
      <c r="J18" s="106">
        <v>0</v>
      </c>
      <c r="K18" s="103">
        <f t="shared" si="5"/>
        <v>431801168.97000003</v>
      </c>
      <c r="L18" s="97">
        <f t="shared" si="6"/>
        <v>-431801168.97000003</v>
      </c>
      <c r="M18" s="115" t="s">
        <v>30</v>
      </c>
    </row>
    <row r="19" spans="1:16" s="29" customFormat="1" ht="73.5" customHeight="1" x14ac:dyDescent="0.25">
      <c r="A19" s="95" t="s">
        <v>33</v>
      </c>
      <c r="B19" s="102" t="s">
        <v>34</v>
      </c>
      <c r="C19" s="103">
        <v>0</v>
      </c>
      <c r="D19" s="104">
        <f t="shared" si="1"/>
        <v>0</v>
      </c>
      <c r="E19" s="104">
        <f t="shared" si="1"/>
        <v>0</v>
      </c>
      <c r="F19" s="25">
        <f t="shared" si="3"/>
        <v>0</v>
      </c>
      <c r="G19" s="25">
        <f t="shared" si="2"/>
        <v>0</v>
      </c>
      <c r="H19" s="105">
        <f t="shared" si="0"/>
        <v>0</v>
      </c>
      <c r="I19" s="106">
        <f>I20</f>
        <v>431801168.97000003</v>
      </c>
      <c r="J19" s="106">
        <v>0</v>
      </c>
      <c r="K19" s="103">
        <f t="shared" si="5"/>
        <v>431801168.97000003</v>
      </c>
      <c r="L19" s="97">
        <f t="shared" si="6"/>
        <v>-431801168.97000003</v>
      </c>
      <c r="M19" s="115" t="s">
        <v>30</v>
      </c>
    </row>
    <row r="20" spans="1:16" s="29" customFormat="1" ht="87.75" customHeight="1" x14ac:dyDescent="0.25">
      <c r="A20" s="95" t="s">
        <v>35</v>
      </c>
      <c r="B20" s="102" t="s">
        <v>36</v>
      </c>
      <c r="C20" s="103">
        <v>0</v>
      </c>
      <c r="D20" s="104">
        <f t="shared" si="1"/>
        <v>0</v>
      </c>
      <c r="E20" s="104">
        <f t="shared" si="1"/>
        <v>0</v>
      </c>
      <c r="F20" s="25">
        <f t="shared" si="3"/>
        <v>0</v>
      </c>
      <c r="G20" s="25">
        <f t="shared" si="2"/>
        <v>0</v>
      </c>
      <c r="H20" s="105">
        <f t="shared" si="0"/>
        <v>0</v>
      </c>
      <c r="I20" s="106">
        <f>I21</f>
        <v>431801168.97000003</v>
      </c>
      <c r="J20" s="106">
        <v>0</v>
      </c>
      <c r="K20" s="103">
        <f t="shared" si="5"/>
        <v>431801168.97000003</v>
      </c>
      <c r="L20" s="97">
        <f>L21</f>
        <v>-431801168.97000003</v>
      </c>
      <c r="M20" s="115" t="s">
        <v>30</v>
      </c>
    </row>
    <row r="21" spans="1:16" s="29" customFormat="1" ht="67.5" customHeight="1" x14ac:dyDescent="0.25">
      <c r="A21" s="95" t="s">
        <v>37</v>
      </c>
      <c r="B21" s="102" t="s">
        <v>38</v>
      </c>
      <c r="C21" s="103">
        <v>0</v>
      </c>
      <c r="D21" s="104">
        <f>D22</f>
        <v>0</v>
      </c>
      <c r="E21" s="104">
        <f>E22</f>
        <v>0</v>
      </c>
      <c r="F21" s="25">
        <f t="shared" si="3"/>
        <v>0</v>
      </c>
      <c r="G21" s="25">
        <f t="shared" si="2"/>
        <v>0</v>
      </c>
      <c r="H21" s="105">
        <f t="shared" si="0"/>
        <v>0</v>
      </c>
      <c r="I21" s="106">
        <f>I22</f>
        <v>431801168.97000003</v>
      </c>
      <c r="J21" s="106">
        <v>0</v>
      </c>
      <c r="K21" s="103">
        <f t="shared" si="5"/>
        <v>431801168.97000003</v>
      </c>
      <c r="L21" s="97">
        <f>L22</f>
        <v>-431801168.97000003</v>
      </c>
      <c r="M21" s="115" t="s">
        <v>30</v>
      </c>
    </row>
    <row r="22" spans="1:16" s="29" customFormat="1" ht="78" customHeight="1" x14ac:dyDescent="0.25">
      <c r="A22" s="107" t="s">
        <v>39</v>
      </c>
      <c r="B22" s="108" t="s">
        <v>40</v>
      </c>
      <c r="C22" s="109">
        <v>0</v>
      </c>
      <c r="D22" s="110">
        <f>D28</f>
        <v>0</v>
      </c>
      <c r="E22" s="110">
        <f>E28</f>
        <v>0</v>
      </c>
      <c r="F22" s="25">
        <f t="shared" si="3"/>
        <v>0</v>
      </c>
      <c r="G22" s="25">
        <f t="shared" si="2"/>
        <v>0</v>
      </c>
      <c r="H22" s="111">
        <f t="shared" si="0"/>
        <v>0</v>
      </c>
      <c r="I22" s="112">
        <f>86958942.15+2009231.91+15647262.25+55600109.93+168746046.48+102839576.25</f>
        <v>431801168.97000003</v>
      </c>
      <c r="J22" s="112">
        <v>0</v>
      </c>
      <c r="K22" s="109">
        <f>I22-J22</f>
        <v>431801168.97000003</v>
      </c>
      <c r="L22" s="113">
        <f>G22-K22</f>
        <v>-431801168.97000003</v>
      </c>
      <c r="M22" s="115" t="s">
        <v>30</v>
      </c>
    </row>
    <row r="23" spans="1:16" s="29" customFormat="1" ht="36.75" customHeight="1" x14ac:dyDescent="0.25">
      <c r="A23" s="95" t="s">
        <v>95</v>
      </c>
      <c r="B23" s="102" t="s">
        <v>96</v>
      </c>
      <c r="C23" s="109">
        <v>0</v>
      </c>
      <c r="D23" s="110">
        <f>D29</f>
        <v>0</v>
      </c>
      <c r="E23" s="110">
        <f>E29</f>
        <v>0</v>
      </c>
      <c r="F23" s="25">
        <f t="shared" si="3"/>
        <v>0</v>
      </c>
      <c r="G23" s="25">
        <f t="shared" si="2"/>
        <v>0</v>
      </c>
      <c r="H23" s="105">
        <f t="shared" si="0"/>
        <v>0</v>
      </c>
      <c r="I23" s="106">
        <f>I24</f>
        <v>1483729862</v>
      </c>
      <c r="J23" s="106">
        <v>0</v>
      </c>
      <c r="K23" s="103">
        <f>K24</f>
        <v>1483729862</v>
      </c>
      <c r="L23" s="97">
        <f>L24</f>
        <v>-1483729862</v>
      </c>
      <c r="M23" s="115" t="s">
        <v>30</v>
      </c>
    </row>
    <row r="24" spans="1:16" s="29" customFormat="1" ht="36.75" customHeight="1" x14ac:dyDescent="0.25">
      <c r="A24" s="95" t="s">
        <v>92</v>
      </c>
      <c r="B24" s="102" t="s">
        <v>93</v>
      </c>
      <c r="C24" s="103">
        <v>0</v>
      </c>
      <c r="D24" s="104">
        <f>D29</f>
        <v>0</v>
      </c>
      <c r="E24" s="104">
        <f>E29</f>
        <v>0</v>
      </c>
      <c r="F24" s="25">
        <f t="shared" si="3"/>
        <v>0</v>
      </c>
      <c r="G24" s="25">
        <f t="shared" si="2"/>
        <v>0</v>
      </c>
      <c r="H24" s="105">
        <f t="shared" si="0"/>
        <v>0</v>
      </c>
      <c r="I24" s="106">
        <f>I27+I26+I25</f>
        <v>1483729862</v>
      </c>
      <c r="J24" s="106">
        <f t="shared" ref="J24:K24" si="8">J27+J26+J25</f>
        <v>0</v>
      </c>
      <c r="K24" s="106">
        <f t="shared" si="8"/>
        <v>1483729862</v>
      </c>
      <c r="L24" s="106">
        <f>G24-K24</f>
        <v>-1483729862</v>
      </c>
      <c r="M24" s="115" t="s">
        <v>30</v>
      </c>
    </row>
    <row r="25" spans="1:16" s="44" customFormat="1" ht="36.75" customHeight="1" x14ac:dyDescent="0.25">
      <c r="A25" s="107" t="s">
        <v>114</v>
      </c>
      <c r="B25" s="108" t="s">
        <v>115</v>
      </c>
      <c r="C25" s="103">
        <v>0</v>
      </c>
      <c r="D25" s="104">
        <f>D30</f>
        <v>0</v>
      </c>
      <c r="E25" s="104">
        <f>E30</f>
        <v>0</v>
      </c>
      <c r="F25" s="25">
        <f t="shared" si="3"/>
        <v>0</v>
      </c>
      <c r="G25" s="25">
        <f t="shared" si="2"/>
        <v>0</v>
      </c>
      <c r="H25" s="111">
        <f t="shared" si="0"/>
        <v>0</v>
      </c>
      <c r="I25" s="112">
        <v>40950941</v>
      </c>
      <c r="J25" s="106">
        <v>0</v>
      </c>
      <c r="K25" s="109">
        <f t="shared" ref="K25:K27" si="9">I25-J25</f>
        <v>40950941</v>
      </c>
      <c r="L25" s="113">
        <f>G25-K25</f>
        <v>-40950941</v>
      </c>
      <c r="M25" s="115" t="s">
        <v>30</v>
      </c>
    </row>
    <row r="26" spans="1:16" s="29" customFormat="1" ht="54" customHeight="1" x14ac:dyDescent="0.25">
      <c r="A26" s="107" t="s">
        <v>107</v>
      </c>
      <c r="B26" s="108" t="s">
        <v>108</v>
      </c>
      <c r="C26" s="103">
        <v>0</v>
      </c>
      <c r="D26" s="104">
        <v>0</v>
      </c>
      <c r="E26" s="104">
        <v>0</v>
      </c>
      <c r="F26" s="25">
        <f t="shared" si="3"/>
        <v>0</v>
      </c>
      <c r="G26" s="25">
        <f t="shared" si="2"/>
        <v>0</v>
      </c>
      <c r="H26" s="111">
        <f t="shared" si="0"/>
        <v>0</v>
      </c>
      <c r="I26" s="112">
        <v>383800823</v>
      </c>
      <c r="J26" s="112">
        <v>0</v>
      </c>
      <c r="K26" s="109">
        <f>I26-J26</f>
        <v>383800823</v>
      </c>
      <c r="L26" s="113">
        <f>G26-K26</f>
        <v>-383800823</v>
      </c>
      <c r="M26" s="115" t="s">
        <v>30</v>
      </c>
    </row>
    <row r="27" spans="1:16" s="29" customFormat="1" ht="36.75" customHeight="1" x14ac:dyDescent="0.25">
      <c r="A27" s="107" t="s">
        <v>91</v>
      </c>
      <c r="B27" s="108" t="s">
        <v>94</v>
      </c>
      <c r="C27" s="109">
        <v>0</v>
      </c>
      <c r="D27" s="110">
        <f t="shared" ref="D27:E27" si="10">D30</f>
        <v>0</v>
      </c>
      <c r="E27" s="110">
        <f t="shared" si="10"/>
        <v>0</v>
      </c>
      <c r="F27" s="25">
        <f t="shared" si="3"/>
        <v>0</v>
      </c>
      <c r="G27" s="25">
        <f t="shared" si="2"/>
        <v>0</v>
      </c>
      <c r="H27" s="111">
        <f t="shared" si="0"/>
        <v>0</v>
      </c>
      <c r="I27" s="112">
        <f>1054435468+4542630</f>
        <v>1058978098</v>
      </c>
      <c r="J27" s="112">
        <v>0</v>
      </c>
      <c r="K27" s="109">
        <f t="shared" si="9"/>
        <v>1058978098</v>
      </c>
      <c r="L27" s="113">
        <f t="shared" ref="L27:L30" si="11">G27-K27</f>
        <v>-1058978098</v>
      </c>
      <c r="M27" s="115" t="s">
        <v>30</v>
      </c>
    </row>
    <row r="28" spans="1:16" s="29" customFormat="1" ht="36.75" customHeight="1" x14ac:dyDescent="0.25">
      <c r="A28" s="95" t="s">
        <v>41</v>
      </c>
      <c r="B28" s="102" t="s">
        <v>42</v>
      </c>
      <c r="C28" s="103">
        <v>0</v>
      </c>
      <c r="D28" s="104">
        <f t="shared" si="1"/>
        <v>0</v>
      </c>
      <c r="E28" s="104">
        <f t="shared" si="1"/>
        <v>0</v>
      </c>
      <c r="F28" s="25">
        <f t="shared" si="3"/>
        <v>0</v>
      </c>
      <c r="G28" s="25">
        <f t="shared" si="2"/>
        <v>0</v>
      </c>
      <c r="H28" s="105">
        <f t="shared" si="0"/>
        <v>0</v>
      </c>
      <c r="I28" s="106">
        <f>I29+I36</f>
        <v>9512504683.0900002</v>
      </c>
      <c r="J28" s="106">
        <f>J29+J36</f>
        <v>0</v>
      </c>
      <c r="K28" s="103">
        <f>I28-J28</f>
        <v>9512504683.0900002</v>
      </c>
      <c r="L28" s="97">
        <f t="shared" si="11"/>
        <v>-9512504683.0900002</v>
      </c>
      <c r="M28" s="115" t="s">
        <v>30</v>
      </c>
    </row>
    <row r="29" spans="1:16" s="29" customFormat="1" ht="36.75" customHeight="1" x14ac:dyDescent="0.25">
      <c r="A29" s="95" t="s">
        <v>43</v>
      </c>
      <c r="B29" s="102" t="s">
        <v>44</v>
      </c>
      <c r="C29" s="103">
        <v>0</v>
      </c>
      <c r="D29" s="104">
        <f t="shared" si="1"/>
        <v>0</v>
      </c>
      <c r="E29" s="104">
        <f t="shared" si="1"/>
        <v>0</v>
      </c>
      <c r="F29" s="25">
        <f t="shared" si="3"/>
        <v>0</v>
      </c>
      <c r="G29" s="25">
        <f t="shared" si="2"/>
        <v>0</v>
      </c>
      <c r="H29" s="105">
        <f t="shared" si="0"/>
        <v>0</v>
      </c>
      <c r="I29" s="106">
        <f>I30+I34</f>
        <v>9477170528</v>
      </c>
      <c r="J29" s="106">
        <f>J34</f>
        <v>0</v>
      </c>
      <c r="K29" s="103">
        <f>I29-J29</f>
        <v>9477170528</v>
      </c>
      <c r="L29" s="97">
        <f t="shared" si="11"/>
        <v>-9477170528</v>
      </c>
      <c r="M29" s="115" t="s">
        <v>30</v>
      </c>
    </row>
    <row r="30" spans="1:16" s="29" customFormat="1" ht="36.75" customHeight="1" x14ac:dyDescent="0.25">
      <c r="A30" s="95" t="s">
        <v>45</v>
      </c>
      <c r="B30" s="102" t="s">
        <v>46</v>
      </c>
      <c r="C30" s="103">
        <v>0</v>
      </c>
      <c r="D30" s="104">
        <f t="shared" si="1"/>
        <v>0</v>
      </c>
      <c r="E30" s="104">
        <f t="shared" si="1"/>
        <v>0</v>
      </c>
      <c r="F30" s="25">
        <f t="shared" si="3"/>
        <v>0</v>
      </c>
      <c r="G30" s="25">
        <f t="shared" si="2"/>
        <v>0</v>
      </c>
      <c r="H30" s="105">
        <f t="shared" si="0"/>
        <v>0</v>
      </c>
      <c r="I30" s="106">
        <f>I31</f>
        <v>3461893696.8799996</v>
      </c>
      <c r="J30" s="106">
        <v>0</v>
      </c>
      <c r="K30" s="103">
        <f t="shared" si="5"/>
        <v>3461893696.8799996</v>
      </c>
      <c r="L30" s="97">
        <f t="shared" si="11"/>
        <v>-3461893696.8799996</v>
      </c>
      <c r="M30" s="115" t="s">
        <v>30</v>
      </c>
    </row>
    <row r="31" spans="1:16" s="29" customFormat="1" ht="36.75" customHeight="1" x14ac:dyDescent="0.25">
      <c r="A31" s="95" t="s">
        <v>47</v>
      </c>
      <c r="B31" s="102" t="s">
        <v>48</v>
      </c>
      <c r="C31" s="103">
        <v>0</v>
      </c>
      <c r="D31" s="104">
        <f t="shared" si="1"/>
        <v>0</v>
      </c>
      <c r="E31" s="104">
        <f t="shared" si="1"/>
        <v>0</v>
      </c>
      <c r="F31" s="25">
        <f t="shared" si="3"/>
        <v>0</v>
      </c>
      <c r="G31" s="25">
        <f t="shared" si="2"/>
        <v>0</v>
      </c>
      <c r="H31" s="105">
        <f t="shared" si="0"/>
        <v>0</v>
      </c>
      <c r="I31" s="106">
        <f>I32+I33</f>
        <v>3461893696.8799996</v>
      </c>
      <c r="J31" s="106">
        <v>0</v>
      </c>
      <c r="K31" s="103">
        <f>I31-J31</f>
        <v>3461893696.8799996</v>
      </c>
      <c r="L31" s="97">
        <f>G31-K31</f>
        <v>-3461893696.8799996</v>
      </c>
      <c r="M31" s="115" t="s">
        <v>30</v>
      </c>
    </row>
    <row r="32" spans="1:16" s="44" customFormat="1" ht="61.5" customHeight="1" x14ac:dyDescent="0.25">
      <c r="A32" s="107" t="s">
        <v>49</v>
      </c>
      <c r="B32" s="108" t="s">
        <v>50</v>
      </c>
      <c r="C32" s="109">
        <v>0</v>
      </c>
      <c r="D32" s="110">
        <f t="shared" si="1"/>
        <v>0</v>
      </c>
      <c r="E32" s="110">
        <f t="shared" si="1"/>
        <v>0</v>
      </c>
      <c r="F32" s="25">
        <f t="shared" si="3"/>
        <v>0</v>
      </c>
      <c r="G32" s="25">
        <f t="shared" si="2"/>
        <v>0</v>
      </c>
      <c r="H32" s="111">
        <f t="shared" si="0"/>
        <v>0</v>
      </c>
      <c r="I32" s="112">
        <f>1306193.2+1662127.08+1961392.45+2757679.68+1848734.32+2077786.17+2135382.8+1893574.6+1206781.05+1450186.41</f>
        <v>18299837.759999998</v>
      </c>
      <c r="J32" s="112">
        <v>0</v>
      </c>
      <c r="K32" s="109">
        <f>I32-J32</f>
        <v>18299837.759999998</v>
      </c>
      <c r="L32" s="113">
        <f>G32-K32</f>
        <v>-18299837.759999998</v>
      </c>
      <c r="M32" s="116" t="s">
        <v>30</v>
      </c>
    </row>
    <row r="33" spans="1:16" s="44" customFormat="1" ht="54.75" customHeight="1" x14ac:dyDescent="0.25">
      <c r="A33" s="107" t="s">
        <v>51</v>
      </c>
      <c r="B33" s="108" t="s">
        <v>52</v>
      </c>
      <c r="C33" s="109">
        <v>0</v>
      </c>
      <c r="D33" s="110">
        <f t="shared" ref="D33:E33" si="12">D34</f>
        <v>0</v>
      </c>
      <c r="E33" s="110">
        <f t="shared" si="12"/>
        <v>0</v>
      </c>
      <c r="F33" s="25">
        <f t="shared" si="3"/>
        <v>0</v>
      </c>
      <c r="G33" s="25">
        <f t="shared" si="2"/>
        <v>0</v>
      </c>
      <c r="H33" s="111">
        <f t="shared" si="0"/>
        <v>0</v>
      </c>
      <c r="I33" s="112">
        <f>2493361.48+2565573.91+2472856.15+609030909.81+477054155.59+446430278.55+390978598.44+415229095.81+35838626.99+1061500402.39</f>
        <v>3443593859.1199994</v>
      </c>
      <c r="J33" s="112">
        <v>0</v>
      </c>
      <c r="K33" s="109">
        <f>I33-J33</f>
        <v>3443593859.1199994</v>
      </c>
      <c r="L33" s="113">
        <f>G33-K33</f>
        <v>-3443593859.1199994</v>
      </c>
      <c r="M33" s="116" t="s">
        <v>30</v>
      </c>
    </row>
    <row r="34" spans="1:16" s="29" customFormat="1" ht="51.75" customHeight="1" x14ac:dyDescent="0.25">
      <c r="A34" s="95" t="s">
        <v>53</v>
      </c>
      <c r="B34" s="102" t="s">
        <v>54</v>
      </c>
      <c r="C34" s="103">
        <v>0</v>
      </c>
      <c r="D34" s="104">
        <f>D35</f>
        <v>0</v>
      </c>
      <c r="E34" s="104">
        <f>E35</f>
        <v>0</v>
      </c>
      <c r="F34" s="25">
        <f t="shared" si="3"/>
        <v>0</v>
      </c>
      <c r="G34" s="25">
        <f t="shared" si="2"/>
        <v>0</v>
      </c>
      <c r="H34" s="105">
        <f t="shared" si="0"/>
        <v>0</v>
      </c>
      <c r="I34" s="106">
        <f>I35</f>
        <v>6015276831.1199999</v>
      </c>
      <c r="J34" s="106">
        <f>J35</f>
        <v>0</v>
      </c>
      <c r="K34" s="103">
        <f t="shared" si="5"/>
        <v>6015276831.1199999</v>
      </c>
      <c r="L34" s="97">
        <f>L35</f>
        <v>-6015276831.1199999</v>
      </c>
      <c r="M34" s="115" t="s">
        <v>30</v>
      </c>
    </row>
    <row r="35" spans="1:16" s="44" customFormat="1" ht="86.25" customHeight="1" x14ac:dyDescent="0.25">
      <c r="A35" s="107" t="s">
        <v>55</v>
      </c>
      <c r="B35" s="108" t="s">
        <v>56</v>
      </c>
      <c r="C35" s="109">
        <v>0</v>
      </c>
      <c r="D35" s="110">
        <v>0</v>
      </c>
      <c r="E35" s="110">
        <v>0</v>
      </c>
      <c r="F35" s="25">
        <f t="shared" si="3"/>
        <v>0</v>
      </c>
      <c r="G35" s="25">
        <f t="shared" si="2"/>
        <v>0</v>
      </c>
      <c r="H35" s="111">
        <f t="shared" si="0"/>
        <v>0</v>
      </c>
      <c r="I35" s="112">
        <f>1443247426.89+14040985.68+18161220.79+1594946133.33+19195886.09+12874647.72+1470970974.55+19602007.37+1422237548.7</f>
        <v>6015276831.1199999</v>
      </c>
      <c r="J35" s="112">
        <v>0</v>
      </c>
      <c r="K35" s="109">
        <f>I35-J35</f>
        <v>6015276831.1199999</v>
      </c>
      <c r="L35" s="109">
        <f>G35-K35</f>
        <v>-6015276831.1199999</v>
      </c>
      <c r="M35" s="116" t="s">
        <v>30</v>
      </c>
    </row>
    <row r="36" spans="1:16" s="29" customFormat="1" ht="45.75" customHeight="1" x14ac:dyDescent="0.25">
      <c r="A36" s="95" t="s">
        <v>57</v>
      </c>
      <c r="B36" s="102" t="s">
        <v>58</v>
      </c>
      <c r="C36" s="103">
        <f>C37</f>
        <v>0</v>
      </c>
      <c r="D36" s="104">
        <f>D37</f>
        <v>0</v>
      </c>
      <c r="E36" s="104">
        <f>E37</f>
        <v>0</v>
      </c>
      <c r="F36" s="25">
        <f t="shared" si="3"/>
        <v>0</v>
      </c>
      <c r="G36" s="25">
        <f t="shared" si="2"/>
        <v>0</v>
      </c>
      <c r="H36" s="105">
        <f t="shared" si="0"/>
        <v>0</v>
      </c>
      <c r="I36" s="106">
        <f>I37+I40</f>
        <v>35334155.090000004</v>
      </c>
      <c r="J36" s="106">
        <f>J37</f>
        <v>0</v>
      </c>
      <c r="K36" s="103">
        <f>I36-J36</f>
        <v>35334155.090000004</v>
      </c>
      <c r="L36" s="103">
        <f>L37+L40</f>
        <v>-35334155.090000004</v>
      </c>
      <c r="M36" s="115" t="s">
        <v>30</v>
      </c>
    </row>
    <row r="37" spans="1:16" s="29" customFormat="1" ht="36.75" customHeight="1" x14ac:dyDescent="0.25">
      <c r="A37" s="95" t="s">
        <v>59</v>
      </c>
      <c r="B37" s="102" t="s">
        <v>60</v>
      </c>
      <c r="C37" s="103">
        <v>0</v>
      </c>
      <c r="D37" s="104">
        <v>0</v>
      </c>
      <c r="E37" s="104">
        <v>0</v>
      </c>
      <c r="F37" s="25">
        <f t="shared" si="3"/>
        <v>0</v>
      </c>
      <c r="G37" s="25">
        <f t="shared" si="2"/>
        <v>0</v>
      </c>
      <c r="H37" s="105">
        <f t="shared" si="0"/>
        <v>0</v>
      </c>
      <c r="I37" s="106">
        <f>I38+I39</f>
        <v>35320098.510000005</v>
      </c>
      <c r="J37" s="106">
        <f>J38</f>
        <v>0</v>
      </c>
      <c r="K37" s="103">
        <f t="shared" ref="K37" si="13">I37-J37</f>
        <v>35320098.510000005</v>
      </c>
      <c r="L37" s="103">
        <f>L38+L39</f>
        <v>-35320098.510000005</v>
      </c>
      <c r="M37" s="115" t="s">
        <v>30</v>
      </c>
    </row>
    <row r="38" spans="1:16" s="44" customFormat="1" ht="36.75" customHeight="1" x14ac:dyDescent="0.25">
      <c r="A38" s="107" t="s">
        <v>68</v>
      </c>
      <c r="B38" s="108" t="s">
        <v>69</v>
      </c>
      <c r="C38" s="109">
        <v>0</v>
      </c>
      <c r="D38" s="110">
        <v>0</v>
      </c>
      <c r="E38" s="110">
        <v>0</v>
      </c>
      <c r="F38" s="25">
        <f t="shared" si="3"/>
        <v>0</v>
      </c>
      <c r="G38" s="25">
        <f t="shared" si="2"/>
        <v>0</v>
      </c>
      <c r="H38" s="111">
        <f t="shared" si="0"/>
        <v>0</v>
      </c>
      <c r="I38" s="112">
        <v>1184236</v>
      </c>
      <c r="J38" s="112">
        <v>0</v>
      </c>
      <c r="K38" s="109">
        <f>I38-J38</f>
        <v>1184236</v>
      </c>
      <c r="L38" s="109">
        <f>G38-K38</f>
        <v>-1184236</v>
      </c>
      <c r="M38" s="116" t="s">
        <v>30</v>
      </c>
    </row>
    <row r="39" spans="1:16" s="44" customFormat="1" ht="36.75" customHeight="1" x14ac:dyDescent="0.25">
      <c r="A39" s="107" t="s">
        <v>88</v>
      </c>
      <c r="B39" s="108" t="s">
        <v>89</v>
      </c>
      <c r="C39" s="109">
        <v>0</v>
      </c>
      <c r="D39" s="110">
        <v>0</v>
      </c>
      <c r="E39" s="110">
        <v>0</v>
      </c>
      <c r="F39" s="25">
        <f t="shared" si="3"/>
        <v>0</v>
      </c>
      <c r="G39" s="25">
        <f t="shared" si="2"/>
        <v>0</v>
      </c>
      <c r="H39" s="111">
        <f t="shared" si="0"/>
        <v>0</v>
      </c>
      <c r="I39" s="112">
        <f>28110504.51+6025358</f>
        <v>34135862.510000005</v>
      </c>
      <c r="J39" s="112">
        <v>0</v>
      </c>
      <c r="K39" s="109">
        <f>I39-J39</f>
        <v>34135862.510000005</v>
      </c>
      <c r="L39" s="109">
        <f>G39-K39</f>
        <v>-34135862.510000005</v>
      </c>
      <c r="M39" s="116" t="s">
        <v>30</v>
      </c>
    </row>
    <row r="40" spans="1:16" s="44" customFormat="1" ht="36.75" customHeight="1" x14ac:dyDescent="0.25">
      <c r="A40" s="95" t="s">
        <v>75</v>
      </c>
      <c r="B40" s="102" t="s">
        <v>76</v>
      </c>
      <c r="C40" s="103">
        <v>0</v>
      </c>
      <c r="D40" s="104">
        <v>0</v>
      </c>
      <c r="E40" s="104">
        <v>0</v>
      </c>
      <c r="F40" s="25">
        <f t="shared" si="3"/>
        <v>0</v>
      </c>
      <c r="G40" s="25">
        <f t="shared" si="2"/>
        <v>0</v>
      </c>
      <c r="H40" s="105">
        <f t="shared" si="0"/>
        <v>0</v>
      </c>
      <c r="I40" s="106">
        <f>I41</f>
        <v>14056.58</v>
      </c>
      <c r="J40" s="106">
        <f>J41</f>
        <v>0</v>
      </c>
      <c r="K40" s="103">
        <f>K41</f>
        <v>14056.58</v>
      </c>
      <c r="L40" s="103">
        <f>L41</f>
        <v>-14056.58</v>
      </c>
      <c r="M40" s="115" t="s">
        <v>30</v>
      </c>
    </row>
    <row r="41" spans="1:16" s="44" customFormat="1" ht="36.75" customHeight="1" x14ac:dyDescent="0.25">
      <c r="A41" s="107" t="s">
        <v>73</v>
      </c>
      <c r="B41" s="108" t="s">
        <v>74</v>
      </c>
      <c r="C41" s="109">
        <v>0</v>
      </c>
      <c r="D41" s="110">
        <v>0</v>
      </c>
      <c r="E41" s="110">
        <v>0</v>
      </c>
      <c r="F41" s="25">
        <f t="shared" si="3"/>
        <v>0</v>
      </c>
      <c r="G41" s="25">
        <f t="shared" si="2"/>
        <v>0</v>
      </c>
      <c r="H41" s="111">
        <f t="shared" si="0"/>
        <v>0</v>
      </c>
      <c r="I41" s="112">
        <v>14056.58</v>
      </c>
      <c r="J41" s="112">
        <v>0</v>
      </c>
      <c r="K41" s="109">
        <f>I41-J41</f>
        <v>14056.58</v>
      </c>
      <c r="L41" s="109">
        <f>G41-K41</f>
        <v>-14056.58</v>
      </c>
      <c r="M41" s="116" t="s">
        <v>30</v>
      </c>
    </row>
    <row r="42" spans="1:16" s="92" customFormat="1" ht="36.75" customHeight="1" x14ac:dyDescent="0.25">
      <c r="A42" s="47">
        <v>4</v>
      </c>
      <c r="B42" s="48" t="s">
        <v>61</v>
      </c>
      <c r="C42" s="49">
        <f>C43+C44+C45</f>
        <v>7640991226358</v>
      </c>
      <c r="D42" s="49">
        <f>D43+D44+D45</f>
        <v>766000000000</v>
      </c>
      <c r="E42" s="49">
        <v>0</v>
      </c>
      <c r="F42" s="13">
        <f t="shared" si="3"/>
        <v>766000000000</v>
      </c>
      <c r="G42" s="13">
        <f t="shared" si="2"/>
        <v>8406991226358</v>
      </c>
      <c r="H42" s="50">
        <f t="shared" si="0"/>
        <v>0.97101282784598575</v>
      </c>
      <c r="I42" s="51">
        <f>I43+I44+I45</f>
        <v>6383167399672.2305</v>
      </c>
      <c r="J42" s="51">
        <f>SUM(J43:J45)</f>
        <v>0</v>
      </c>
      <c r="K42" s="49">
        <f>I42-J42</f>
        <v>6383167399672.2305</v>
      </c>
      <c r="L42" s="49">
        <f>L43+L44+L45</f>
        <v>2023823826685.7695</v>
      </c>
      <c r="M42" s="52">
        <f>+K42/G42</f>
        <v>0.75926894983063853</v>
      </c>
      <c r="O42" s="93"/>
    </row>
    <row r="43" spans="1:16" s="58" customFormat="1" ht="36.75" customHeight="1" x14ac:dyDescent="0.25">
      <c r="A43" s="117">
        <v>41</v>
      </c>
      <c r="B43" s="118" t="s">
        <v>62</v>
      </c>
      <c r="C43" s="119">
        <v>10073090054</v>
      </c>
      <c r="D43" s="120">
        <v>0</v>
      </c>
      <c r="E43" s="120">
        <v>0</v>
      </c>
      <c r="F43" s="121">
        <f t="shared" si="3"/>
        <v>0</v>
      </c>
      <c r="G43" s="121">
        <f t="shared" si="2"/>
        <v>10073090054</v>
      </c>
      <c r="H43" s="111">
        <f t="shared" si="0"/>
        <v>1.163448300958807E-3</v>
      </c>
      <c r="I43" s="112">
        <v>289878712.45999998</v>
      </c>
      <c r="J43" s="112">
        <v>0</v>
      </c>
      <c r="K43" s="119">
        <f>I43-J43</f>
        <v>289878712.45999998</v>
      </c>
      <c r="L43" s="122">
        <f>G43-K43</f>
        <v>9783211341.5400009</v>
      </c>
      <c r="M43" s="114">
        <f>+K43/G43</f>
        <v>2.8777536079396992E-2</v>
      </c>
      <c r="O43" s="59"/>
      <c r="P43" s="19"/>
    </row>
    <row r="44" spans="1:16" s="58" customFormat="1" ht="36.75" customHeight="1" x14ac:dyDescent="0.25">
      <c r="A44" s="117">
        <v>42</v>
      </c>
      <c r="B44" s="118" t="s">
        <v>63</v>
      </c>
      <c r="C44" s="123">
        <v>2720001826821</v>
      </c>
      <c r="D44" s="124">
        <v>500000000000</v>
      </c>
      <c r="E44" s="125">
        <v>0</v>
      </c>
      <c r="F44" s="121">
        <f>D44-E44</f>
        <v>500000000000</v>
      </c>
      <c r="G44" s="121">
        <f t="shared" si="2"/>
        <v>3220001826821</v>
      </c>
      <c r="H44" s="111">
        <f t="shared" si="0"/>
        <v>0.371912256756952</v>
      </c>
      <c r="I44" s="112">
        <v>2321458791596</v>
      </c>
      <c r="J44" s="112">
        <v>0</v>
      </c>
      <c r="K44" s="122">
        <f>I44-J44</f>
        <v>2321458791596</v>
      </c>
      <c r="L44" s="122">
        <f>G44-K44</f>
        <v>898543035225</v>
      </c>
      <c r="M44" s="114">
        <f>+K44/G44</f>
        <v>0.72094952625784647</v>
      </c>
      <c r="O44" s="59"/>
      <c r="P44" s="19"/>
    </row>
    <row r="45" spans="1:16" s="58" customFormat="1" ht="36.75" customHeight="1" thickBot="1" x14ac:dyDescent="0.3">
      <c r="A45" s="126">
        <v>43</v>
      </c>
      <c r="B45" s="127" t="s">
        <v>64</v>
      </c>
      <c r="C45" s="128">
        <v>4910916309483</v>
      </c>
      <c r="D45" s="129">
        <v>266000000000</v>
      </c>
      <c r="E45" s="130">
        <v>0</v>
      </c>
      <c r="F45" s="121">
        <f>D45-E45</f>
        <v>266000000000</v>
      </c>
      <c r="G45" s="121">
        <f t="shared" si="2"/>
        <v>5176916309483</v>
      </c>
      <c r="H45" s="111">
        <f t="shared" si="0"/>
        <v>0.59793712278807487</v>
      </c>
      <c r="I45" s="131">
        <v>4061418729363.7705</v>
      </c>
      <c r="J45" s="131">
        <v>0</v>
      </c>
      <c r="K45" s="128">
        <f>I45-J45</f>
        <v>4061418729363.7705</v>
      </c>
      <c r="L45" s="122">
        <f>G45-K45</f>
        <v>1115497580119.2295</v>
      </c>
      <c r="M45" s="114">
        <f>+K45/G45</f>
        <v>0.78452470284754705</v>
      </c>
      <c r="N45" s="59"/>
      <c r="O45" s="59"/>
      <c r="P45" s="19"/>
    </row>
    <row r="46" spans="1:16" s="90" customFormat="1" ht="36.75" customHeight="1" thickTop="1" thickBot="1" x14ac:dyDescent="0.3">
      <c r="A46" s="148" t="s">
        <v>65</v>
      </c>
      <c r="B46" s="149"/>
      <c r="C46" s="87">
        <f>C8+C42</f>
        <v>7891961033334</v>
      </c>
      <c r="D46" s="87">
        <f>D8+D42</f>
        <v>766000000000</v>
      </c>
      <c r="E46" s="87">
        <f>E8+E42</f>
        <v>0</v>
      </c>
      <c r="F46" s="87">
        <f t="shared" si="3"/>
        <v>766000000000</v>
      </c>
      <c r="G46" s="87">
        <f t="shared" si="2"/>
        <v>8657961033334</v>
      </c>
      <c r="H46" s="88">
        <f t="shared" si="0"/>
        <v>1</v>
      </c>
      <c r="I46" s="87">
        <f>I8+I42</f>
        <v>6567442589548.8506</v>
      </c>
      <c r="J46" s="87">
        <f>J8+J42</f>
        <v>0</v>
      </c>
      <c r="K46" s="87">
        <f>K8+K42</f>
        <v>6567442589548.8506</v>
      </c>
      <c r="L46" s="87">
        <f>G46-K46</f>
        <v>2090518443785.1494</v>
      </c>
      <c r="M46" s="89">
        <f>+K46/G46</f>
        <v>0.75854379157674101</v>
      </c>
      <c r="O46" s="91"/>
      <c r="P46" s="92"/>
    </row>
    <row r="47" spans="1:16" s="90" customFormat="1" ht="36.75" customHeight="1" thickTop="1" x14ac:dyDescent="0.25">
      <c r="A47" s="8"/>
      <c r="B47" s="8"/>
      <c r="C47" s="8"/>
      <c r="D47" s="8"/>
      <c r="E47" s="8"/>
      <c r="F47" s="8"/>
      <c r="G47" s="8"/>
      <c r="H47" s="8"/>
      <c r="I47" s="8"/>
      <c r="J47" s="8"/>
      <c r="K47" s="8"/>
      <c r="L47" s="71"/>
      <c r="M47" s="8"/>
      <c r="O47" s="91"/>
      <c r="P47" s="92"/>
    </row>
    <row r="48" spans="1:16" s="8" customFormat="1" ht="36.75" customHeight="1" x14ac:dyDescent="0.25">
      <c r="A48" s="147" t="s">
        <v>106</v>
      </c>
      <c r="B48" s="147"/>
      <c r="C48" s="147"/>
      <c r="D48" s="147"/>
      <c r="E48" s="147"/>
      <c r="F48" s="147"/>
      <c r="G48" s="147"/>
      <c r="H48" s="147"/>
      <c r="I48" s="147"/>
      <c r="J48" s="147"/>
      <c r="K48" s="147"/>
      <c r="L48" s="147"/>
      <c r="M48" s="147"/>
    </row>
    <row r="49" spans="1:12" s="2" customFormat="1" ht="32.25" customHeight="1" x14ac:dyDescent="0.2">
      <c r="A49" s="134" t="s">
        <v>112</v>
      </c>
      <c r="B49" s="8"/>
      <c r="C49" s="8"/>
      <c r="D49" s="8"/>
      <c r="E49" s="8"/>
      <c r="F49" s="8"/>
      <c r="I49" s="9"/>
      <c r="J49" s="9"/>
      <c r="K49" s="9"/>
      <c r="L49" s="9"/>
    </row>
    <row r="50" spans="1:12" s="2" customFormat="1" ht="16.5" customHeight="1" x14ac:dyDescent="0.25">
      <c r="A50" s="5" t="s">
        <v>66</v>
      </c>
      <c r="B50" s="8"/>
      <c r="C50" s="8"/>
      <c r="D50" s="78"/>
      <c r="E50" s="78"/>
      <c r="F50" s="78"/>
      <c r="G50" s="58"/>
      <c r="H50" s="58"/>
      <c r="I50" s="59"/>
      <c r="J50" s="59"/>
      <c r="K50" s="79"/>
      <c r="L50" s="59"/>
    </row>
    <row r="51" spans="1:12" s="2" customFormat="1" ht="36.75" customHeight="1" x14ac:dyDescent="0.25">
      <c r="A51" s="8"/>
      <c r="B51" s="8"/>
      <c r="C51" s="8"/>
      <c r="D51" s="8"/>
      <c r="E51" s="8"/>
      <c r="F51" s="8"/>
      <c r="J51" s="9"/>
      <c r="L51" s="9"/>
    </row>
    <row r="52" spans="1:12" s="2" customFormat="1" ht="36.75" customHeight="1" x14ac:dyDescent="0.25">
      <c r="A52" s="8"/>
      <c r="B52" s="8"/>
      <c r="C52" s="8"/>
      <c r="D52" s="8"/>
      <c r="E52" s="8"/>
      <c r="F52" s="8"/>
      <c r="J52" s="9"/>
    </row>
    <row r="53" spans="1:12" s="2" customFormat="1" ht="36.75" customHeight="1" x14ac:dyDescent="0.25">
      <c r="A53" s="5"/>
      <c r="D53" s="8"/>
      <c r="E53" s="8"/>
      <c r="F53" s="8"/>
      <c r="J53" s="9"/>
    </row>
    <row r="54" spans="1:12" s="2" customFormat="1" ht="36.75" customHeight="1" x14ac:dyDescent="0.25">
      <c r="A54" s="5"/>
      <c r="D54" s="8"/>
      <c r="E54" s="8"/>
      <c r="F54" s="8"/>
      <c r="J54" s="9"/>
    </row>
    <row r="55" spans="1:12" s="2" customFormat="1" ht="36.75" customHeight="1" x14ac:dyDescent="0.25">
      <c r="A55" s="5"/>
      <c r="D55" s="8"/>
      <c r="E55" s="8"/>
      <c r="F55" s="8"/>
      <c r="J55" s="9"/>
    </row>
    <row r="56" spans="1:12" s="2" customFormat="1" ht="36.75" customHeight="1" x14ac:dyDescent="0.25">
      <c r="A56" s="5"/>
      <c r="D56" s="8"/>
      <c r="E56" s="8"/>
      <c r="F56" s="8"/>
      <c r="J56" s="9"/>
    </row>
    <row r="57" spans="1:12" s="2" customFormat="1" ht="36.75" customHeight="1" x14ac:dyDescent="0.25">
      <c r="A57" s="5"/>
      <c r="D57" s="8"/>
      <c r="E57" s="8"/>
      <c r="F57" s="8"/>
      <c r="J57" s="9"/>
    </row>
  </sheetData>
  <autoFilter ref="N1:N57" xr:uid="{ADA92C4C-CA7C-41A7-AD00-41BDF36AEF99}"/>
  <mergeCells count="17">
    <mergeCell ref="A48:M48"/>
    <mergeCell ref="I6:I7"/>
    <mergeCell ref="J6:J7"/>
    <mergeCell ref="K6:K7"/>
    <mergeCell ref="L6:L7"/>
    <mergeCell ref="M6:M7"/>
    <mergeCell ref="A46:B46"/>
    <mergeCell ref="A1:M1"/>
    <mergeCell ref="A2:M2"/>
    <mergeCell ref="A3:M3"/>
    <mergeCell ref="K4:L4"/>
    <mergeCell ref="A6:A7"/>
    <mergeCell ref="B6:B7"/>
    <mergeCell ref="C6:C7"/>
    <mergeCell ref="D6:F6"/>
    <mergeCell ref="G6:G7"/>
    <mergeCell ref="H6:H7"/>
  </mergeCells>
  <printOptions horizontalCentered="1"/>
  <pageMargins left="0.15748031496062992" right="0.15748031496062992" top="0.43307086614173229" bottom="0.11811023622047245" header="0.23622047244094491" footer="0.27559055118110237"/>
  <pageSetup paperSize="41"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D0D3A-627F-4CC3-903D-63546F5AB29B}">
  <dimension ref="A1:W50"/>
  <sheetViews>
    <sheetView topLeftCell="A5" zoomScaleNormal="100" workbookViewId="0">
      <selection activeCell="B5" sqref="B5"/>
    </sheetView>
  </sheetViews>
  <sheetFormatPr baseColWidth="10" defaultRowHeight="33" customHeight="1" x14ac:dyDescent="0.25"/>
  <cols>
    <col min="1" max="1" width="28.42578125" style="80" customWidth="1"/>
    <col min="2" max="2" width="45.140625" style="3" customWidth="1"/>
    <col min="3" max="3" width="35.42578125" style="3" customWidth="1"/>
    <col min="4" max="4" width="11.42578125" style="81" customWidth="1"/>
    <col min="5" max="5" width="11.5703125" style="81" customWidth="1"/>
    <col min="6" max="6" width="18.140625" style="81" customWidth="1"/>
    <col min="7" max="7" width="32.85546875" style="3" customWidth="1"/>
    <col min="8" max="8" width="17.42578125" style="3" customWidth="1"/>
    <col min="9" max="9" width="31.42578125" style="3" customWidth="1"/>
    <col min="10" max="10" width="25.28515625" style="82" customWidth="1"/>
    <col min="11" max="11" width="32.5703125" style="3" customWidth="1"/>
    <col min="12" max="12" width="32.28515625" style="3" customWidth="1"/>
    <col min="13" max="13" width="17.28515625" style="3" customWidth="1"/>
    <col min="14" max="14" width="21.140625" style="2" bestFit="1" customWidth="1"/>
    <col min="15" max="15" width="23.85546875" style="2" bestFit="1" customWidth="1"/>
    <col min="16" max="16" width="18.5703125" style="2" customWidth="1"/>
    <col min="17" max="23" width="11.42578125" style="2"/>
    <col min="24" max="16384" width="11.42578125" style="3"/>
  </cols>
  <sheetData>
    <row r="1" spans="1:23" ht="33" customHeight="1" x14ac:dyDescent="0.25">
      <c r="A1" s="137" t="s">
        <v>0</v>
      </c>
      <c r="B1" s="137"/>
      <c r="C1" s="137"/>
      <c r="D1" s="137"/>
      <c r="E1" s="137"/>
      <c r="F1" s="137"/>
      <c r="G1" s="137"/>
      <c r="H1" s="137"/>
      <c r="I1" s="137"/>
      <c r="J1" s="137"/>
      <c r="K1" s="137"/>
      <c r="L1" s="137"/>
      <c r="M1" s="137"/>
      <c r="N1" s="1"/>
      <c r="O1" s="1"/>
      <c r="P1" s="1"/>
    </row>
    <row r="2" spans="1:23" ht="15.75" customHeight="1" x14ac:dyDescent="0.25">
      <c r="A2" s="138" t="s">
        <v>1</v>
      </c>
      <c r="B2" s="138"/>
      <c r="C2" s="138"/>
      <c r="D2" s="138"/>
      <c r="E2" s="138"/>
      <c r="F2" s="138"/>
      <c r="G2" s="138"/>
      <c r="H2" s="138"/>
      <c r="I2" s="138"/>
      <c r="J2" s="138"/>
      <c r="K2" s="138"/>
      <c r="L2" s="138"/>
      <c r="M2" s="138"/>
      <c r="N2" s="1"/>
      <c r="O2" s="1"/>
      <c r="P2" s="1"/>
    </row>
    <row r="3" spans="1:23" ht="15.75" customHeight="1" x14ac:dyDescent="0.25">
      <c r="A3" s="139" t="s">
        <v>71</v>
      </c>
      <c r="B3" s="139"/>
      <c r="C3" s="139"/>
      <c r="D3" s="139"/>
      <c r="E3" s="139"/>
      <c r="F3" s="139"/>
      <c r="G3" s="139"/>
      <c r="H3" s="139"/>
      <c r="I3" s="139"/>
      <c r="J3" s="139"/>
      <c r="K3" s="139"/>
      <c r="L3" s="139"/>
      <c r="M3" s="139"/>
    </row>
    <row r="4" spans="1:23" ht="15.75" customHeight="1" x14ac:dyDescent="0.25">
      <c r="A4" s="5"/>
      <c r="B4" s="2"/>
      <c r="C4" s="2"/>
      <c r="D4" s="2"/>
      <c r="E4" s="2"/>
      <c r="F4" s="2"/>
      <c r="G4" s="6" t="s">
        <v>2</v>
      </c>
      <c r="H4" s="6"/>
      <c r="I4" s="6"/>
      <c r="J4" s="7"/>
      <c r="K4" s="140" t="s">
        <v>3</v>
      </c>
      <c r="L4" s="140"/>
      <c r="M4" s="2"/>
    </row>
    <row r="5" spans="1:23" ht="34.5" customHeight="1" thickBot="1" x14ac:dyDescent="0.3">
      <c r="A5" s="5"/>
      <c r="B5" s="2"/>
      <c r="C5" s="2"/>
      <c r="D5" s="8"/>
      <c r="E5" s="8"/>
      <c r="F5" s="8"/>
      <c r="G5" s="2"/>
      <c r="H5" s="2"/>
      <c r="I5" s="9"/>
      <c r="J5" s="9"/>
      <c r="K5" s="2"/>
      <c r="L5" s="2"/>
      <c r="M5" s="2"/>
    </row>
    <row r="6" spans="1:23" ht="54" customHeight="1" thickTop="1" x14ac:dyDescent="0.25">
      <c r="A6" s="141" t="s">
        <v>4</v>
      </c>
      <c r="B6" s="143" t="s">
        <v>5</v>
      </c>
      <c r="C6" s="143" t="s">
        <v>6</v>
      </c>
      <c r="D6" s="143" t="s">
        <v>7</v>
      </c>
      <c r="E6" s="143"/>
      <c r="F6" s="143"/>
      <c r="G6" s="143" t="s">
        <v>8</v>
      </c>
      <c r="H6" s="143" t="s">
        <v>9</v>
      </c>
      <c r="I6" s="143" t="s">
        <v>10</v>
      </c>
      <c r="J6" s="143" t="s">
        <v>11</v>
      </c>
      <c r="K6" s="143" t="s">
        <v>12</v>
      </c>
      <c r="L6" s="143" t="s">
        <v>13</v>
      </c>
      <c r="M6" s="145" t="s">
        <v>14</v>
      </c>
    </row>
    <row r="7" spans="1:23" ht="78.75" customHeight="1" x14ac:dyDescent="0.25">
      <c r="A7" s="142"/>
      <c r="B7" s="144"/>
      <c r="C7" s="144"/>
      <c r="D7" s="10" t="s">
        <v>15</v>
      </c>
      <c r="E7" s="10" t="s">
        <v>16</v>
      </c>
      <c r="F7" s="10" t="s">
        <v>17</v>
      </c>
      <c r="G7" s="144"/>
      <c r="H7" s="144"/>
      <c r="I7" s="144"/>
      <c r="J7" s="144"/>
      <c r="K7" s="144"/>
      <c r="L7" s="144"/>
      <c r="M7" s="146"/>
    </row>
    <row r="8" spans="1:23" s="20" customFormat="1" ht="53.25" customHeight="1" x14ac:dyDescent="0.25">
      <c r="A8" s="11">
        <v>3</v>
      </c>
      <c r="B8" s="12" t="s">
        <v>18</v>
      </c>
      <c r="C8" s="13">
        <f>C9</f>
        <v>250969806976</v>
      </c>
      <c r="D8" s="13">
        <f>D9</f>
        <v>0</v>
      </c>
      <c r="E8" s="13">
        <f>E9</f>
        <v>0</v>
      </c>
      <c r="F8" s="13">
        <f>D8-E8</f>
        <v>0</v>
      </c>
      <c r="G8" s="13">
        <f>C8-F8</f>
        <v>250969806976</v>
      </c>
      <c r="H8" s="14">
        <f>G8/$G$37</f>
        <v>3.1800690083992535E-2</v>
      </c>
      <c r="I8" s="15">
        <f>I9</f>
        <v>40048643856.099998</v>
      </c>
      <c r="J8" s="15">
        <f>J9</f>
        <v>0</v>
      </c>
      <c r="K8" s="15">
        <f>I8-J8</f>
        <v>40048643856.099998</v>
      </c>
      <c r="L8" s="16">
        <f>G8-K8</f>
        <v>210921163119.89999</v>
      </c>
      <c r="M8" s="17">
        <f>+K8/G8</f>
        <v>0.15957554551544048</v>
      </c>
      <c r="N8" s="18"/>
      <c r="O8" s="19"/>
      <c r="P8" s="19"/>
      <c r="Q8" s="19"/>
      <c r="R8" s="19"/>
      <c r="S8" s="19"/>
      <c r="T8" s="19"/>
      <c r="U8" s="19"/>
      <c r="V8" s="19"/>
      <c r="W8" s="19"/>
    </row>
    <row r="9" spans="1:23" s="30" customFormat="1" ht="50.25" customHeight="1" x14ac:dyDescent="0.25">
      <c r="A9" s="21" t="s">
        <v>19</v>
      </c>
      <c r="B9" s="22" t="s">
        <v>20</v>
      </c>
      <c r="C9" s="23">
        <f>C10</f>
        <v>250969806976</v>
      </c>
      <c r="D9" s="24">
        <f t="shared" ref="D9:G24" si="0">D10</f>
        <v>0</v>
      </c>
      <c r="E9" s="24">
        <f t="shared" si="0"/>
        <v>0</v>
      </c>
      <c r="F9" s="25">
        <f t="shared" ref="F9:F37" si="1">D9-E9</f>
        <v>0</v>
      </c>
      <c r="G9" s="23">
        <f t="shared" si="0"/>
        <v>250969806976</v>
      </c>
      <c r="H9" s="26">
        <f>G9/$G$37</f>
        <v>3.1800690083992535E-2</v>
      </c>
      <c r="I9" s="27">
        <f>I10</f>
        <v>40048643856.099998</v>
      </c>
      <c r="J9" s="27">
        <f>J10</f>
        <v>0</v>
      </c>
      <c r="K9" s="23">
        <f>I9-J9</f>
        <v>40048643856.099998</v>
      </c>
      <c r="L9" s="23">
        <f>G9-K9</f>
        <v>210921163119.89999</v>
      </c>
      <c r="M9" s="28">
        <f>+K9/G9</f>
        <v>0.15957554551544048</v>
      </c>
      <c r="N9" s="29"/>
      <c r="O9" s="29"/>
      <c r="P9" s="29"/>
      <c r="Q9" s="29"/>
      <c r="R9" s="29"/>
      <c r="S9" s="29"/>
      <c r="T9" s="29"/>
      <c r="U9" s="29"/>
      <c r="V9" s="29"/>
      <c r="W9" s="29"/>
    </row>
    <row r="10" spans="1:23" s="30" customFormat="1" ht="45.75" customHeight="1" x14ac:dyDescent="0.25">
      <c r="A10" s="21" t="s">
        <v>21</v>
      </c>
      <c r="B10" s="22" t="s">
        <v>20</v>
      </c>
      <c r="C10" s="23">
        <f>C11</f>
        <v>250969806976</v>
      </c>
      <c r="D10" s="24">
        <f t="shared" si="0"/>
        <v>0</v>
      </c>
      <c r="E10" s="24">
        <f t="shared" si="0"/>
        <v>0</v>
      </c>
      <c r="F10" s="25">
        <f t="shared" si="1"/>
        <v>0</v>
      </c>
      <c r="G10" s="23">
        <f>G11</f>
        <v>250969806976</v>
      </c>
      <c r="H10" s="26">
        <f t="shared" ref="H10:H32" si="2">G10/$G$37</f>
        <v>3.1800690083992535E-2</v>
      </c>
      <c r="I10" s="27">
        <f>I11+I20</f>
        <v>40048643856.099998</v>
      </c>
      <c r="J10" s="27">
        <f>J11+J20</f>
        <v>0</v>
      </c>
      <c r="K10" s="23">
        <f>I10-J10</f>
        <v>40048643856.099998</v>
      </c>
      <c r="L10" s="23">
        <f>+G10-K10</f>
        <v>210921163119.89999</v>
      </c>
      <c r="M10" s="28">
        <f t="shared" ref="M10" si="3">+K10/G10</f>
        <v>0.15957554551544048</v>
      </c>
      <c r="N10" s="29"/>
      <c r="O10" s="29"/>
      <c r="P10" s="29"/>
      <c r="Q10" s="29"/>
      <c r="R10" s="29"/>
      <c r="S10" s="29"/>
      <c r="T10" s="29"/>
      <c r="U10" s="29"/>
      <c r="V10" s="29"/>
      <c r="W10" s="29"/>
    </row>
    <row r="11" spans="1:23" s="30" customFormat="1" ht="33" customHeight="1" x14ac:dyDescent="0.25">
      <c r="A11" s="21" t="s">
        <v>22</v>
      </c>
      <c r="B11" s="22" t="s">
        <v>23</v>
      </c>
      <c r="C11" s="23">
        <f>C12</f>
        <v>250969806976</v>
      </c>
      <c r="D11" s="24">
        <f t="shared" si="0"/>
        <v>0</v>
      </c>
      <c r="E11" s="24">
        <f t="shared" si="0"/>
        <v>0</v>
      </c>
      <c r="F11" s="25">
        <f t="shared" si="1"/>
        <v>0</v>
      </c>
      <c r="G11" s="23">
        <f>G12</f>
        <v>250969806976</v>
      </c>
      <c r="H11" s="26">
        <f t="shared" si="2"/>
        <v>3.1800690083992535E-2</v>
      </c>
      <c r="I11" s="27">
        <f>I12</f>
        <v>38582129895.279999</v>
      </c>
      <c r="J11" s="27">
        <f>J12</f>
        <v>0</v>
      </c>
      <c r="K11" s="23">
        <f t="shared" ref="K11:K26" si="4">I11-J11</f>
        <v>38582129895.279999</v>
      </c>
      <c r="L11" s="23">
        <f t="shared" ref="L11:L16" si="5">G11-K11</f>
        <v>212387677080.72</v>
      </c>
      <c r="M11" s="28">
        <f>+K11/G11</f>
        <v>0.15373215750598068</v>
      </c>
      <c r="N11" s="29"/>
      <c r="O11" s="29"/>
      <c r="P11" s="29"/>
      <c r="Q11" s="29"/>
      <c r="R11" s="29"/>
      <c r="S11" s="29"/>
      <c r="T11" s="29"/>
      <c r="U11" s="29"/>
      <c r="V11" s="29"/>
      <c r="W11" s="29"/>
    </row>
    <row r="12" spans="1:23" s="30" customFormat="1" ht="33" customHeight="1" x14ac:dyDescent="0.25">
      <c r="A12" s="21" t="s">
        <v>24</v>
      </c>
      <c r="B12" s="31" t="s">
        <v>25</v>
      </c>
      <c r="C12" s="32">
        <f>C13</f>
        <v>250969806976</v>
      </c>
      <c r="D12" s="33">
        <f t="shared" si="0"/>
        <v>0</v>
      </c>
      <c r="E12" s="33">
        <f t="shared" si="0"/>
        <v>0</v>
      </c>
      <c r="F12" s="25">
        <f t="shared" si="1"/>
        <v>0</v>
      </c>
      <c r="G12" s="32">
        <f>G13+G15</f>
        <v>250969806976</v>
      </c>
      <c r="H12" s="34">
        <f t="shared" si="2"/>
        <v>3.1800690083992535E-2</v>
      </c>
      <c r="I12" s="35">
        <f>I13+I15</f>
        <v>38582129895.279999</v>
      </c>
      <c r="J12" s="35">
        <v>0</v>
      </c>
      <c r="K12" s="32">
        <f>I12-J12</f>
        <v>38582129895.279999</v>
      </c>
      <c r="L12" s="23">
        <f t="shared" si="5"/>
        <v>212387677080.72</v>
      </c>
      <c r="M12" s="28">
        <f>+K12/G12</f>
        <v>0.15373215750598068</v>
      </c>
      <c r="N12" s="29"/>
      <c r="O12" s="29"/>
      <c r="P12" s="29"/>
      <c r="Q12" s="29"/>
      <c r="R12" s="29"/>
      <c r="S12" s="29"/>
      <c r="T12" s="29"/>
      <c r="U12" s="29"/>
      <c r="V12" s="29"/>
      <c r="W12" s="29"/>
    </row>
    <row r="13" spans="1:23" s="30" customFormat="1" ht="33" customHeight="1" x14ac:dyDescent="0.25">
      <c r="A13" s="21" t="s">
        <v>26</v>
      </c>
      <c r="B13" s="31" t="s">
        <v>27</v>
      </c>
      <c r="C13" s="32">
        <f>C14</f>
        <v>250969806976</v>
      </c>
      <c r="D13" s="33">
        <v>0</v>
      </c>
      <c r="E13" s="33">
        <v>0</v>
      </c>
      <c r="F13" s="25">
        <f t="shared" si="1"/>
        <v>0</v>
      </c>
      <c r="G13" s="32">
        <f>C13-F13</f>
        <v>250969806976</v>
      </c>
      <c r="H13" s="34">
        <f t="shared" si="2"/>
        <v>3.1800690083992535E-2</v>
      </c>
      <c r="I13" s="35">
        <f>I14</f>
        <v>38495170953.129997</v>
      </c>
      <c r="J13" s="35">
        <v>0</v>
      </c>
      <c r="K13" s="32">
        <f t="shared" si="4"/>
        <v>38495170953.129997</v>
      </c>
      <c r="L13" s="23">
        <f t="shared" si="5"/>
        <v>212474636022.87</v>
      </c>
      <c r="M13" s="28">
        <f>+K13/G13</f>
        <v>0.15338566585745214</v>
      </c>
      <c r="N13" s="29"/>
      <c r="O13" s="29"/>
      <c r="P13" s="29"/>
      <c r="Q13" s="29"/>
      <c r="R13" s="29"/>
      <c r="S13" s="29"/>
      <c r="T13" s="29"/>
      <c r="U13" s="29"/>
      <c r="V13" s="29"/>
      <c r="W13" s="29"/>
    </row>
    <row r="14" spans="1:23" s="44" customFormat="1" ht="47.25" customHeight="1" x14ac:dyDescent="0.25">
      <c r="A14" s="36" t="s">
        <v>28</v>
      </c>
      <c r="B14" s="37" t="s">
        <v>29</v>
      </c>
      <c r="C14" s="38">
        <v>250969806976</v>
      </c>
      <c r="D14" s="39">
        <f>D15</f>
        <v>0</v>
      </c>
      <c r="E14" s="39">
        <f>E15</f>
        <v>0</v>
      </c>
      <c r="F14" s="25">
        <f t="shared" si="1"/>
        <v>0</v>
      </c>
      <c r="G14" s="38">
        <f>C14-F14</f>
        <v>250969806976</v>
      </c>
      <c r="H14" s="40">
        <f t="shared" si="2"/>
        <v>3.1800690083992535E-2</v>
      </c>
      <c r="I14" s="41">
        <f>18390034881.35+20105136071.78</f>
        <v>38495170953.129997</v>
      </c>
      <c r="J14" s="41">
        <v>0</v>
      </c>
      <c r="K14" s="38">
        <f>I14-J14</f>
        <v>38495170953.129997</v>
      </c>
      <c r="L14" s="42">
        <f t="shared" si="5"/>
        <v>212474636022.87</v>
      </c>
      <c r="M14" s="43">
        <f>+K14/G14</f>
        <v>0.15338566585745214</v>
      </c>
    </row>
    <row r="15" spans="1:23" s="29" customFormat="1" ht="33" customHeight="1" x14ac:dyDescent="0.25">
      <c r="A15" s="21" t="s">
        <v>31</v>
      </c>
      <c r="B15" s="31" t="s">
        <v>32</v>
      </c>
      <c r="C15" s="32">
        <v>0</v>
      </c>
      <c r="D15" s="33">
        <f t="shared" si="0"/>
        <v>0</v>
      </c>
      <c r="E15" s="33">
        <f t="shared" si="0"/>
        <v>0</v>
      </c>
      <c r="F15" s="25">
        <f t="shared" si="1"/>
        <v>0</v>
      </c>
      <c r="G15" s="32">
        <v>0</v>
      </c>
      <c r="H15" s="34">
        <f t="shared" si="2"/>
        <v>0</v>
      </c>
      <c r="I15" s="35">
        <f>I16</f>
        <v>86958942.150000006</v>
      </c>
      <c r="J15" s="35">
        <v>0</v>
      </c>
      <c r="K15" s="32">
        <f t="shared" si="4"/>
        <v>86958942.150000006</v>
      </c>
      <c r="L15" s="23">
        <f t="shared" si="5"/>
        <v>-86958942.150000006</v>
      </c>
      <c r="M15" s="46" t="s">
        <v>30</v>
      </c>
    </row>
    <row r="16" spans="1:23" s="29" customFormat="1" ht="43.5" customHeight="1" x14ac:dyDescent="0.25">
      <c r="A16" s="21" t="s">
        <v>33</v>
      </c>
      <c r="B16" s="31" t="s">
        <v>34</v>
      </c>
      <c r="C16" s="32">
        <v>0</v>
      </c>
      <c r="D16" s="33">
        <f t="shared" si="0"/>
        <v>0</v>
      </c>
      <c r="E16" s="33">
        <f t="shared" si="0"/>
        <v>0</v>
      </c>
      <c r="F16" s="25">
        <f t="shared" si="1"/>
        <v>0</v>
      </c>
      <c r="G16" s="32">
        <f t="shared" ref="G16:G36" si="6">C16-F16</f>
        <v>0</v>
      </c>
      <c r="H16" s="34">
        <f t="shared" si="2"/>
        <v>0</v>
      </c>
      <c r="I16" s="35">
        <f>I17</f>
        <v>86958942.150000006</v>
      </c>
      <c r="J16" s="35">
        <v>0</v>
      </c>
      <c r="K16" s="32">
        <f t="shared" si="4"/>
        <v>86958942.150000006</v>
      </c>
      <c r="L16" s="23">
        <f t="shared" si="5"/>
        <v>-86958942.150000006</v>
      </c>
      <c r="M16" s="46" t="s">
        <v>30</v>
      </c>
    </row>
    <row r="17" spans="1:13" s="29" customFormat="1" ht="64.5" customHeight="1" x14ac:dyDescent="0.25">
      <c r="A17" s="21" t="s">
        <v>35</v>
      </c>
      <c r="B17" s="31" t="s">
        <v>36</v>
      </c>
      <c r="C17" s="32">
        <v>0</v>
      </c>
      <c r="D17" s="33">
        <f t="shared" si="0"/>
        <v>0</v>
      </c>
      <c r="E17" s="33">
        <f t="shared" si="0"/>
        <v>0</v>
      </c>
      <c r="F17" s="25">
        <f t="shared" si="1"/>
        <v>0</v>
      </c>
      <c r="G17" s="32">
        <f t="shared" si="6"/>
        <v>0</v>
      </c>
      <c r="H17" s="34">
        <f t="shared" si="2"/>
        <v>0</v>
      </c>
      <c r="I17" s="35">
        <f>I18</f>
        <v>86958942.150000006</v>
      </c>
      <c r="J17" s="35">
        <v>0</v>
      </c>
      <c r="K17" s="32">
        <f t="shared" si="4"/>
        <v>86958942.150000006</v>
      </c>
      <c r="L17" s="23">
        <f>L18</f>
        <v>-86958942.150000006</v>
      </c>
      <c r="M17" s="46" t="s">
        <v>30</v>
      </c>
    </row>
    <row r="18" spans="1:13" s="29" customFormat="1" ht="53.25" customHeight="1" x14ac:dyDescent="0.25">
      <c r="A18" s="21" t="s">
        <v>37</v>
      </c>
      <c r="B18" s="31" t="s">
        <v>38</v>
      </c>
      <c r="C18" s="32">
        <v>0</v>
      </c>
      <c r="D18" s="33">
        <f>D19</f>
        <v>0</v>
      </c>
      <c r="E18" s="33">
        <f>E19</f>
        <v>0</v>
      </c>
      <c r="F18" s="25">
        <f t="shared" si="1"/>
        <v>0</v>
      </c>
      <c r="G18" s="32">
        <f t="shared" si="6"/>
        <v>0</v>
      </c>
      <c r="H18" s="34">
        <f t="shared" si="2"/>
        <v>0</v>
      </c>
      <c r="I18" s="35">
        <f>I19</f>
        <v>86958942.150000006</v>
      </c>
      <c r="J18" s="35">
        <v>0</v>
      </c>
      <c r="K18" s="32">
        <f t="shared" si="4"/>
        <v>86958942.150000006</v>
      </c>
      <c r="L18" s="23">
        <f>L19</f>
        <v>-86958942.150000006</v>
      </c>
      <c r="M18" s="46" t="s">
        <v>30</v>
      </c>
    </row>
    <row r="19" spans="1:13" s="29" customFormat="1" ht="51" customHeight="1" x14ac:dyDescent="0.25">
      <c r="A19" s="36" t="s">
        <v>39</v>
      </c>
      <c r="B19" s="37" t="s">
        <v>40</v>
      </c>
      <c r="C19" s="38">
        <v>0</v>
      </c>
      <c r="D19" s="39">
        <f>D20</f>
        <v>0</v>
      </c>
      <c r="E19" s="39">
        <f>E20</f>
        <v>0</v>
      </c>
      <c r="F19" s="25">
        <f t="shared" si="1"/>
        <v>0</v>
      </c>
      <c r="G19" s="38">
        <f t="shared" si="6"/>
        <v>0</v>
      </c>
      <c r="H19" s="40">
        <f t="shared" si="2"/>
        <v>0</v>
      </c>
      <c r="I19" s="41">
        <v>86958942.150000006</v>
      </c>
      <c r="J19" s="41">
        <v>0</v>
      </c>
      <c r="K19" s="38">
        <f>I19-J19</f>
        <v>86958942.150000006</v>
      </c>
      <c r="L19" s="42">
        <f>G19-K19</f>
        <v>-86958942.150000006</v>
      </c>
      <c r="M19" s="46" t="s">
        <v>30</v>
      </c>
    </row>
    <row r="20" spans="1:13" s="29" customFormat="1" ht="33" customHeight="1" x14ac:dyDescent="0.25">
      <c r="A20" s="21" t="s">
        <v>41</v>
      </c>
      <c r="B20" s="31" t="s">
        <v>42</v>
      </c>
      <c r="C20" s="32">
        <v>0</v>
      </c>
      <c r="D20" s="33">
        <f t="shared" si="0"/>
        <v>0</v>
      </c>
      <c r="E20" s="33">
        <f t="shared" si="0"/>
        <v>0</v>
      </c>
      <c r="F20" s="25">
        <f t="shared" si="1"/>
        <v>0</v>
      </c>
      <c r="G20" s="32">
        <f t="shared" si="6"/>
        <v>0</v>
      </c>
      <c r="H20" s="34">
        <f t="shared" si="2"/>
        <v>0</v>
      </c>
      <c r="I20" s="35">
        <f>I21+I28</f>
        <v>1466513960.8200002</v>
      </c>
      <c r="J20" s="35">
        <f>J21+J28</f>
        <v>0</v>
      </c>
      <c r="K20" s="32">
        <f>I20-J20</f>
        <v>1466513960.8200002</v>
      </c>
      <c r="L20" s="23">
        <f t="shared" ref="L20:L22" si="7">G20-K20</f>
        <v>-1466513960.8200002</v>
      </c>
      <c r="M20" s="46" t="s">
        <v>30</v>
      </c>
    </row>
    <row r="21" spans="1:13" s="29" customFormat="1" ht="33" customHeight="1" x14ac:dyDescent="0.25">
      <c r="A21" s="21" t="s">
        <v>43</v>
      </c>
      <c r="B21" s="31" t="s">
        <v>44</v>
      </c>
      <c r="C21" s="32">
        <v>0</v>
      </c>
      <c r="D21" s="33">
        <f t="shared" si="0"/>
        <v>0</v>
      </c>
      <c r="E21" s="33">
        <f t="shared" si="0"/>
        <v>0</v>
      </c>
      <c r="F21" s="25">
        <f t="shared" si="1"/>
        <v>0</v>
      </c>
      <c r="G21" s="32">
        <f t="shared" si="6"/>
        <v>0</v>
      </c>
      <c r="H21" s="34">
        <f t="shared" si="2"/>
        <v>0</v>
      </c>
      <c r="I21" s="35">
        <f>I22+I26</f>
        <v>1465315668.2400002</v>
      </c>
      <c r="J21" s="35">
        <f>J26</f>
        <v>0</v>
      </c>
      <c r="K21" s="32">
        <f>I21-J21</f>
        <v>1465315668.2400002</v>
      </c>
      <c r="L21" s="23">
        <f t="shared" si="7"/>
        <v>-1465315668.2400002</v>
      </c>
      <c r="M21" s="46" t="s">
        <v>30</v>
      </c>
    </row>
    <row r="22" spans="1:13" s="29" customFormat="1" ht="33" customHeight="1" x14ac:dyDescent="0.25">
      <c r="A22" s="21" t="s">
        <v>45</v>
      </c>
      <c r="B22" s="31" t="s">
        <v>46</v>
      </c>
      <c r="C22" s="32">
        <v>0</v>
      </c>
      <c r="D22" s="33">
        <f t="shared" si="0"/>
        <v>0</v>
      </c>
      <c r="E22" s="33">
        <f t="shared" si="0"/>
        <v>0</v>
      </c>
      <c r="F22" s="25">
        <f t="shared" si="1"/>
        <v>0</v>
      </c>
      <c r="G22" s="32">
        <f>C22-F22</f>
        <v>0</v>
      </c>
      <c r="H22" s="34">
        <f t="shared" si="2"/>
        <v>0</v>
      </c>
      <c r="I22" s="35">
        <f>I23</f>
        <v>8027255.6700000009</v>
      </c>
      <c r="J22" s="35">
        <v>0</v>
      </c>
      <c r="K22" s="32">
        <f t="shared" si="4"/>
        <v>8027255.6700000009</v>
      </c>
      <c r="L22" s="23">
        <f t="shared" si="7"/>
        <v>-8027255.6700000009</v>
      </c>
      <c r="M22" s="46" t="s">
        <v>30</v>
      </c>
    </row>
    <row r="23" spans="1:13" s="29" customFormat="1" ht="33" customHeight="1" x14ac:dyDescent="0.25">
      <c r="A23" s="21" t="s">
        <v>47</v>
      </c>
      <c r="B23" s="31" t="s">
        <v>48</v>
      </c>
      <c r="C23" s="32">
        <v>0</v>
      </c>
      <c r="D23" s="33">
        <f t="shared" si="0"/>
        <v>0</v>
      </c>
      <c r="E23" s="33">
        <f t="shared" si="0"/>
        <v>0</v>
      </c>
      <c r="F23" s="25">
        <f t="shared" si="1"/>
        <v>0</v>
      </c>
      <c r="G23" s="32">
        <f t="shared" si="6"/>
        <v>0</v>
      </c>
      <c r="H23" s="34">
        <f t="shared" si="2"/>
        <v>0</v>
      </c>
      <c r="I23" s="35">
        <f>I24+I25</f>
        <v>8027255.6700000009</v>
      </c>
      <c r="J23" s="35">
        <v>0</v>
      </c>
      <c r="K23" s="32">
        <f>I23-J23</f>
        <v>8027255.6700000009</v>
      </c>
      <c r="L23" s="23">
        <f>G23-K23</f>
        <v>-8027255.6700000009</v>
      </c>
      <c r="M23" s="46" t="s">
        <v>30</v>
      </c>
    </row>
    <row r="24" spans="1:13" s="44" customFormat="1" ht="50.25" customHeight="1" x14ac:dyDescent="0.25">
      <c r="A24" s="36" t="s">
        <v>49</v>
      </c>
      <c r="B24" s="37" t="s">
        <v>50</v>
      </c>
      <c r="C24" s="38">
        <v>0</v>
      </c>
      <c r="D24" s="39">
        <f t="shared" si="0"/>
        <v>0</v>
      </c>
      <c r="E24" s="39">
        <f t="shared" si="0"/>
        <v>0</v>
      </c>
      <c r="F24" s="25">
        <f t="shared" si="1"/>
        <v>0</v>
      </c>
      <c r="G24" s="38">
        <f t="shared" si="6"/>
        <v>0</v>
      </c>
      <c r="H24" s="40">
        <f t="shared" si="2"/>
        <v>0</v>
      </c>
      <c r="I24" s="41">
        <f>1306193.2+1662127.08</f>
        <v>2968320.2800000003</v>
      </c>
      <c r="J24" s="41">
        <v>0</v>
      </c>
      <c r="K24" s="38">
        <f>I24-J24</f>
        <v>2968320.2800000003</v>
      </c>
      <c r="L24" s="42">
        <f>G24-K24</f>
        <v>-2968320.2800000003</v>
      </c>
      <c r="M24" s="45" t="s">
        <v>30</v>
      </c>
    </row>
    <row r="25" spans="1:13" s="44" customFormat="1" ht="48.75" customHeight="1" x14ac:dyDescent="0.25">
      <c r="A25" s="36" t="s">
        <v>51</v>
      </c>
      <c r="B25" s="37" t="s">
        <v>52</v>
      </c>
      <c r="C25" s="38">
        <v>0</v>
      </c>
      <c r="D25" s="39">
        <f t="shared" ref="D25:E25" si="8">D26</f>
        <v>0</v>
      </c>
      <c r="E25" s="39">
        <f t="shared" si="8"/>
        <v>0</v>
      </c>
      <c r="F25" s="25">
        <f t="shared" si="1"/>
        <v>0</v>
      </c>
      <c r="G25" s="38">
        <f t="shared" si="6"/>
        <v>0</v>
      </c>
      <c r="H25" s="40">
        <f t="shared" si="2"/>
        <v>0</v>
      </c>
      <c r="I25" s="41">
        <f>2493361.48+2565573.91</f>
        <v>5058935.3900000006</v>
      </c>
      <c r="J25" s="41">
        <v>0</v>
      </c>
      <c r="K25" s="38">
        <f>I25-J25</f>
        <v>5058935.3900000006</v>
      </c>
      <c r="L25" s="42">
        <f>G25-K25</f>
        <v>-5058935.3900000006</v>
      </c>
      <c r="M25" s="45" t="s">
        <v>30</v>
      </c>
    </row>
    <row r="26" spans="1:13" s="29" customFormat="1" ht="33" customHeight="1" x14ac:dyDescent="0.25">
      <c r="A26" s="21" t="s">
        <v>53</v>
      </c>
      <c r="B26" s="31" t="s">
        <v>54</v>
      </c>
      <c r="C26" s="32">
        <v>0</v>
      </c>
      <c r="D26" s="33">
        <f>D27</f>
        <v>0</v>
      </c>
      <c r="E26" s="33">
        <f>E27</f>
        <v>0</v>
      </c>
      <c r="F26" s="25">
        <f t="shared" si="1"/>
        <v>0</v>
      </c>
      <c r="G26" s="32">
        <f t="shared" si="6"/>
        <v>0</v>
      </c>
      <c r="H26" s="34">
        <f t="shared" si="2"/>
        <v>0</v>
      </c>
      <c r="I26" s="35">
        <f>I27</f>
        <v>1457288412.5700002</v>
      </c>
      <c r="J26" s="35">
        <f>J27</f>
        <v>0</v>
      </c>
      <c r="K26" s="32">
        <f t="shared" si="4"/>
        <v>1457288412.5700002</v>
      </c>
      <c r="L26" s="23">
        <f>L27</f>
        <v>-1457288412.5700002</v>
      </c>
      <c r="M26" s="46" t="s">
        <v>30</v>
      </c>
    </row>
    <row r="27" spans="1:13" s="44" customFormat="1" ht="76.5" customHeight="1" x14ac:dyDescent="0.25">
      <c r="A27" s="36" t="s">
        <v>55</v>
      </c>
      <c r="B27" s="37" t="s">
        <v>56</v>
      </c>
      <c r="C27" s="38">
        <v>0</v>
      </c>
      <c r="D27" s="39">
        <v>0</v>
      </c>
      <c r="E27" s="39">
        <v>0</v>
      </c>
      <c r="F27" s="25">
        <f t="shared" si="1"/>
        <v>0</v>
      </c>
      <c r="G27" s="38">
        <f t="shared" si="6"/>
        <v>0</v>
      </c>
      <c r="H27" s="40">
        <f t="shared" si="2"/>
        <v>0</v>
      </c>
      <c r="I27" s="41">
        <f>1443247426.89+14040985.68</f>
        <v>1457288412.5700002</v>
      </c>
      <c r="J27" s="41">
        <v>0</v>
      </c>
      <c r="K27" s="38">
        <f>I27-J27</f>
        <v>1457288412.5700002</v>
      </c>
      <c r="L27" s="38">
        <f>G27-K27</f>
        <v>-1457288412.5700002</v>
      </c>
      <c r="M27" s="45" t="s">
        <v>30</v>
      </c>
    </row>
    <row r="28" spans="1:13" s="29" customFormat="1" ht="45.75" customHeight="1" x14ac:dyDescent="0.25">
      <c r="A28" s="21" t="s">
        <v>57</v>
      </c>
      <c r="B28" s="31" t="s">
        <v>58</v>
      </c>
      <c r="C28" s="32">
        <f>C29</f>
        <v>0</v>
      </c>
      <c r="D28" s="33">
        <f>D29</f>
        <v>0</v>
      </c>
      <c r="E28" s="33">
        <f>E29</f>
        <v>0</v>
      </c>
      <c r="F28" s="25">
        <f t="shared" si="1"/>
        <v>0</v>
      </c>
      <c r="G28" s="32">
        <f t="shared" si="6"/>
        <v>0</v>
      </c>
      <c r="H28" s="34">
        <f t="shared" si="2"/>
        <v>0</v>
      </c>
      <c r="I28" s="35">
        <f>I29+I31</f>
        <v>1198292.58</v>
      </c>
      <c r="J28" s="35">
        <f>J29</f>
        <v>0</v>
      </c>
      <c r="K28" s="32">
        <f>I28-J28</f>
        <v>1198292.58</v>
      </c>
      <c r="L28" s="32">
        <f>L29+L31</f>
        <v>-1198292.58</v>
      </c>
      <c r="M28" s="46" t="s">
        <v>30</v>
      </c>
    </row>
    <row r="29" spans="1:13" s="29" customFormat="1" ht="33" customHeight="1" x14ac:dyDescent="0.25">
      <c r="A29" s="21" t="s">
        <v>59</v>
      </c>
      <c r="B29" s="31" t="s">
        <v>60</v>
      </c>
      <c r="C29" s="32">
        <v>0</v>
      </c>
      <c r="D29" s="33">
        <v>0</v>
      </c>
      <c r="E29" s="33">
        <v>0</v>
      </c>
      <c r="F29" s="25">
        <f t="shared" si="1"/>
        <v>0</v>
      </c>
      <c r="G29" s="32">
        <f t="shared" si="6"/>
        <v>0</v>
      </c>
      <c r="H29" s="34">
        <f t="shared" si="2"/>
        <v>0</v>
      </c>
      <c r="I29" s="35">
        <f>I30</f>
        <v>1184236</v>
      </c>
      <c r="J29" s="35">
        <f>J30</f>
        <v>0</v>
      </c>
      <c r="K29" s="32">
        <f t="shared" ref="K29" si="9">I29-J29</f>
        <v>1184236</v>
      </c>
      <c r="L29" s="32">
        <f>L30</f>
        <v>-1184236</v>
      </c>
      <c r="M29" s="46" t="s">
        <v>30</v>
      </c>
    </row>
    <row r="30" spans="1:13" s="44" customFormat="1" ht="33" customHeight="1" x14ac:dyDescent="0.25">
      <c r="A30" s="36" t="s">
        <v>68</v>
      </c>
      <c r="B30" s="37" t="s">
        <v>69</v>
      </c>
      <c r="C30" s="38">
        <v>0</v>
      </c>
      <c r="D30" s="39">
        <v>0</v>
      </c>
      <c r="E30" s="39">
        <v>0</v>
      </c>
      <c r="F30" s="25">
        <f t="shared" si="1"/>
        <v>0</v>
      </c>
      <c r="G30" s="38">
        <f t="shared" si="6"/>
        <v>0</v>
      </c>
      <c r="H30" s="40">
        <f t="shared" si="2"/>
        <v>0</v>
      </c>
      <c r="I30" s="41">
        <v>1184236</v>
      </c>
      <c r="J30" s="41">
        <v>0</v>
      </c>
      <c r="K30" s="38">
        <f>I30-J30</f>
        <v>1184236</v>
      </c>
      <c r="L30" s="38">
        <f>G30-K30</f>
        <v>-1184236</v>
      </c>
      <c r="M30" s="45" t="s">
        <v>30</v>
      </c>
    </row>
    <row r="31" spans="1:13" s="44" customFormat="1" ht="33" customHeight="1" x14ac:dyDescent="0.25">
      <c r="A31" s="21" t="s">
        <v>75</v>
      </c>
      <c r="B31" s="31" t="s">
        <v>76</v>
      </c>
      <c r="C31" s="32">
        <v>0</v>
      </c>
      <c r="D31" s="33">
        <v>0</v>
      </c>
      <c r="E31" s="33">
        <v>0</v>
      </c>
      <c r="F31" s="25">
        <f t="shared" si="1"/>
        <v>0</v>
      </c>
      <c r="G31" s="32">
        <f t="shared" si="6"/>
        <v>0</v>
      </c>
      <c r="H31" s="34">
        <f t="shared" si="2"/>
        <v>0</v>
      </c>
      <c r="I31" s="35">
        <f>I32</f>
        <v>14056.58</v>
      </c>
      <c r="J31" s="35">
        <f>J32</f>
        <v>0</v>
      </c>
      <c r="K31" s="32">
        <f>K32</f>
        <v>14056.58</v>
      </c>
      <c r="L31" s="32">
        <f>L32</f>
        <v>-14056.58</v>
      </c>
      <c r="M31" s="46" t="s">
        <v>30</v>
      </c>
    </row>
    <row r="32" spans="1:13" s="44" customFormat="1" ht="33" customHeight="1" x14ac:dyDescent="0.25">
      <c r="A32" s="36" t="s">
        <v>73</v>
      </c>
      <c r="B32" s="37" t="s">
        <v>74</v>
      </c>
      <c r="C32" s="38">
        <v>0</v>
      </c>
      <c r="D32" s="39">
        <v>0</v>
      </c>
      <c r="E32" s="39">
        <v>0</v>
      </c>
      <c r="F32" s="25">
        <f t="shared" si="1"/>
        <v>0</v>
      </c>
      <c r="G32" s="38">
        <f t="shared" si="6"/>
        <v>0</v>
      </c>
      <c r="H32" s="40">
        <f t="shared" si="2"/>
        <v>0</v>
      </c>
      <c r="I32" s="41">
        <v>14056.58</v>
      </c>
      <c r="J32" s="41">
        <v>0</v>
      </c>
      <c r="K32" s="38">
        <f>I32-J32</f>
        <v>14056.58</v>
      </c>
      <c r="L32" s="38">
        <v>-14056.58</v>
      </c>
      <c r="M32" s="45" t="s">
        <v>30</v>
      </c>
    </row>
    <row r="33" spans="1:16" s="19" customFormat="1" ht="33" customHeight="1" x14ac:dyDescent="0.25">
      <c r="A33" s="47">
        <v>4</v>
      </c>
      <c r="B33" s="48" t="s">
        <v>61</v>
      </c>
      <c r="C33" s="49">
        <f>C34+C35+C36</f>
        <v>7640991226358</v>
      </c>
      <c r="D33" s="49">
        <f>D34+D35+D36</f>
        <v>0</v>
      </c>
      <c r="E33" s="49">
        <v>0</v>
      </c>
      <c r="F33" s="13">
        <f t="shared" si="1"/>
        <v>0</v>
      </c>
      <c r="G33" s="49">
        <f t="shared" si="6"/>
        <v>7640991226358</v>
      </c>
      <c r="H33" s="50">
        <f>G33/$G$37</f>
        <v>0.96819930991600744</v>
      </c>
      <c r="I33" s="51">
        <f>I34+I35+I36</f>
        <v>429890268.41999996</v>
      </c>
      <c r="J33" s="51">
        <f>SUM(J34:J36)</f>
        <v>0</v>
      </c>
      <c r="K33" s="49">
        <f>I33-J33</f>
        <v>429890268.41999996</v>
      </c>
      <c r="L33" s="49">
        <f>L34+L35+L36</f>
        <v>7640561336089.5801</v>
      </c>
      <c r="M33" s="52">
        <f>+K33/G33</f>
        <v>5.6261060336919498E-5</v>
      </c>
      <c r="O33" s="18"/>
    </row>
    <row r="34" spans="1:16" s="58" customFormat="1" ht="33" customHeight="1" x14ac:dyDescent="0.25">
      <c r="A34" s="53">
        <v>41</v>
      </c>
      <c r="B34" s="54" t="s">
        <v>62</v>
      </c>
      <c r="C34" s="55">
        <v>10073090054</v>
      </c>
      <c r="D34" s="56">
        <v>0</v>
      </c>
      <c r="E34" s="56">
        <v>0</v>
      </c>
      <c r="F34" s="25">
        <f t="shared" si="1"/>
        <v>0</v>
      </c>
      <c r="G34" s="55">
        <f t="shared" si="6"/>
        <v>10073090054</v>
      </c>
      <c r="H34" s="40">
        <f>G34/$G$37</f>
        <v>1.2763735162215533E-3</v>
      </c>
      <c r="I34" s="41">
        <v>0</v>
      </c>
      <c r="J34" s="41">
        <v>0</v>
      </c>
      <c r="K34" s="55">
        <v>0</v>
      </c>
      <c r="L34" s="57">
        <v>10073090054</v>
      </c>
      <c r="M34" s="43">
        <f>+K34/G34</f>
        <v>0</v>
      </c>
      <c r="O34" s="59"/>
      <c r="P34" s="19"/>
    </row>
    <row r="35" spans="1:16" s="58" customFormat="1" ht="33" customHeight="1" x14ac:dyDescent="0.25">
      <c r="A35" s="53">
        <v>42</v>
      </c>
      <c r="B35" s="54" t="s">
        <v>63</v>
      </c>
      <c r="C35" s="60">
        <v>2720001826821</v>
      </c>
      <c r="D35" s="61">
        <v>0</v>
      </c>
      <c r="E35" s="61">
        <v>0</v>
      </c>
      <c r="F35" s="25">
        <f t="shared" si="1"/>
        <v>0</v>
      </c>
      <c r="G35" s="55">
        <f t="shared" si="6"/>
        <v>2720001826821</v>
      </c>
      <c r="H35" s="40">
        <f>G35/$G$37</f>
        <v>0.3446547461818778</v>
      </c>
      <c r="I35" s="41">
        <v>0</v>
      </c>
      <c r="J35" s="41">
        <v>0</v>
      </c>
      <c r="K35" s="57">
        <v>0</v>
      </c>
      <c r="L35" s="57">
        <v>2720001826821</v>
      </c>
      <c r="M35" s="43">
        <f>+K35/G35</f>
        <v>0</v>
      </c>
      <c r="O35" s="59"/>
      <c r="P35" s="19"/>
    </row>
    <row r="36" spans="1:16" s="58" customFormat="1" ht="33" customHeight="1" thickBot="1" x14ac:dyDescent="0.3">
      <c r="A36" s="62">
        <v>43</v>
      </c>
      <c r="B36" s="63" t="s">
        <v>64</v>
      </c>
      <c r="C36" s="64">
        <v>4910916309483</v>
      </c>
      <c r="D36" s="65">
        <v>0</v>
      </c>
      <c r="E36" s="65">
        <v>0</v>
      </c>
      <c r="F36" s="25">
        <f t="shared" si="1"/>
        <v>0</v>
      </c>
      <c r="G36" s="64">
        <f t="shared" si="6"/>
        <v>4910916309483</v>
      </c>
      <c r="H36" s="40">
        <f>G36/$G$37</f>
        <v>0.62226819021790813</v>
      </c>
      <c r="I36" s="66">
        <v>429890268.41999996</v>
      </c>
      <c r="J36" s="66">
        <v>0</v>
      </c>
      <c r="K36" s="64">
        <v>429890268.41999996</v>
      </c>
      <c r="L36" s="67">
        <v>4910486419214.5801</v>
      </c>
      <c r="M36" s="43">
        <f>+K36/G36</f>
        <v>8.7537689776932267E-5</v>
      </c>
      <c r="N36" s="59"/>
      <c r="O36" s="59"/>
      <c r="P36" s="19"/>
    </row>
    <row r="37" spans="1:16" s="8" customFormat="1" ht="33" customHeight="1" thickTop="1" thickBot="1" x14ac:dyDescent="0.3">
      <c r="A37" s="135" t="s">
        <v>65</v>
      </c>
      <c r="B37" s="136"/>
      <c r="C37" s="68">
        <f>C8+C33</f>
        <v>7891961033334</v>
      </c>
      <c r="D37" s="68">
        <f>D8+D33</f>
        <v>0</v>
      </c>
      <c r="E37" s="68">
        <f>E8+E33</f>
        <v>0</v>
      </c>
      <c r="F37" s="68">
        <f t="shared" si="1"/>
        <v>0</v>
      </c>
      <c r="G37" s="68">
        <f>G8+G33</f>
        <v>7891961033334</v>
      </c>
      <c r="H37" s="69">
        <f>G37/$G$37</f>
        <v>1</v>
      </c>
      <c r="I37" s="68">
        <f>I8+I33</f>
        <v>40478534124.519997</v>
      </c>
      <c r="J37" s="68">
        <f>J8+J33</f>
        <v>0</v>
      </c>
      <c r="K37" s="68">
        <f>K8+K33</f>
        <v>40478534124.519997</v>
      </c>
      <c r="L37" s="68">
        <f>L8+L33</f>
        <v>7851482499209.4805</v>
      </c>
      <c r="M37" s="70">
        <f>+K37/G37</f>
        <v>5.1290843877139156E-3</v>
      </c>
      <c r="O37" s="71"/>
      <c r="P37" s="19"/>
    </row>
    <row r="38" spans="1:16" s="8" customFormat="1" ht="14.25" customHeight="1" thickTop="1" x14ac:dyDescent="0.25">
      <c r="B38" s="72"/>
      <c r="C38" s="73"/>
      <c r="D38" s="74"/>
      <c r="E38" s="74"/>
      <c r="F38" s="74"/>
      <c r="G38" s="73"/>
      <c r="H38" s="74"/>
      <c r="I38" s="74"/>
      <c r="J38" s="74"/>
      <c r="K38" s="73"/>
      <c r="L38" s="75"/>
    </row>
    <row r="39" spans="1:16" s="2" customFormat="1" ht="14.25" customHeight="1" x14ac:dyDescent="0.25">
      <c r="A39" s="76" t="s">
        <v>72</v>
      </c>
      <c r="D39" s="8"/>
      <c r="E39" s="8"/>
      <c r="F39" s="8"/>
      <c r="H39" s="77"/>
      <c r="I39" s="9"/>
      <c r="J39" s="9"/>
      <c r="K39" s="9"/>
      <c r="L39" s="9"/>
      <c r="M39" s="77"/>
    </row>
    <row r="40" spans="1:16" s="2" customFormat="1" ht="33" customHeight="1" x14ac:dyDescent="0.25">
      <c r="A40" s="76" t="s">
        <v>66</v>
      </c>
      <c r="D40" s="8"/>
      <c r="E40" s="8"/>
      <c r="F40" s="8"/>
      <c r="I40" s="9"/>
      <c r="J40" s="9"/>
      <c r="K40" s="9"/>
      <c r="L40" s="9"/>
    </row>
    <row r="41" spans="1:16" s="2" customFormat="1" ht="33" customHeight="1" x14ac:dyDescent="0.25">
      <c r="A41" s="5"/>
      <c r="D41" s="8"/>
      <c r="E41" s="8"/>
      <c r="F41" s="8"/>
      <c r="G41" s="9"/>
      <c r="I41" s="9"/>
      <c r="J41" s="9"/>
      <c r="K41" s="9"/>
      <c r="L41" s="9"/>
      <c r="M41" s="77"/>
    </row>
    <row r="42" spans="1:16" s="2" customFormat="1" ht="33" customHeight="1" x14ac:dyDescent="0.25">
      <c r="A42" s="5"/>
      <c r="D42" s="8"/>
      <c r="E42" s="8"/>
      <c r="F42" s="8"/>
      <c r="I42" s="9"/>
      <c r="J42" s="9"/>
      <c r="K42" s="9"/>
      <c r="L42" s="9"/>
    </row>
    <row r="43" spans="1:16" s="2" customFormat="1" ht="33" customHeight="1" x14ac:dyDescent="0.25">
      <c r="A43" s="5"/>
      <c r="C43" s="4"/>
      <c r="D43" s="78"/>
      <c r="E43" s="78"/>
      <c r="F43" s="78"/>
      <c r="G43" s="58"/>
      <c r="H43" s="58"/>
      <c r="I43" s="58"/>
      <c r="J43" s="59"/>
      <c r="K43" s="79"/>
      <c r="L43" s="59"/>
    </row>
    <row r="44" spans="1:16" s="2" customFormat="1" ht="33" customHeight="1" x14ac:dyDescent="0.25">
      <c r="A44" s="5"/>
      <c r="D44" s="8"/>
      <c r="E44" s="8"/>
      <c r="F44" s="8"/>
      <c r="J44" s="9"/>
      <c r="L44" s="9"/>
    </row>
    <row r="45" spans="1:16" s="2" customFormat="1" ht="33" customHeight="1" x14ac:dyDescent="0.25">
      <c r="A45" s="5"/>
      <c r="D45" s="8"/>
      <c r="E45" s="8"/>
      <c r="F45" s="8"/>
      <c r="J45" s="9"/>
    </row>
    <row r="46" spans="1:16" s="2" customFormat="1" ht="33" customHeight="1" x14ac:dyDescent="0.25">
      <c r="A46" s="5"/>
      <c r="D46" s="8"/>
      <c r="E46" s="8"/>
      <c r="F46" s="8"/>
      <c r="J46" s="9"/>
    </row>
    <row r="47" spans="1:16" s="2" customFormat="1" ht="33" customHeight="1" x14ac:dyDescent="0.25">
      <c r="A47" s="5"/>
      <c r="D47" s="8"/>
      <c r="E47" s="8"/>
      <c r="F47" s="8"/>
      <c r="J47" s="9"/>
    </row>
    <row r="48" spans="1:16" s="2" customFormat="1" ht="33" customHeight="1" x14ac:dyDescent="0.25">
      <c r="A48" s="5"/>
      <c r="D48" s="8"/>
      <c r="E48" s="8"/>
      <c r="F48" s="8"/>
      <c r="J48" s="9"/>
    </row>
    <row r="49" spans="1:10" s="2" customFormat="1" ht="33" customHeight="1" x14ac:dyDescent="0.25">
      <c r="A49" s="5"/>
      <c r="D49" s="8"/>
      <c r="E49" s="8"/>
      <c r="F49" s="8"/>
      <c r="J49" s="9"/>
    </row>
    <row r="50" spans="1:10" s="2" customFormat="1" ht="33" customHeight="1" x14ac:dyDescent="0.25">
      <c r="A50" s="5"/>
      <c r="D50" s="8"/>
      <c r="E50" s="8"/>
      <c r="F50" s="8"/>
      <c r="J50" s="9"/>
    </row>
  </sheetData>
  <autoFilter ref="N1:N50" xr:uid="{ADA92C4C-CA7C-41A7-AD00-41BDF36AEF99}"/>
  <mergeCells count="16">
    <mergeCell ref="A37:B37"/>
    <mergeCell ref="A1:M1"/>
    <mergeCell ref="A2:M2"/>
    <mergeCell ref="A3:M3"/>
    <mergeCell ref="K4:L4"/>
    <mergeCell ref="A6:A7"/>
    <mergeCell ref="B6:B7"/>
    <mergeCell ref="C6:C7"/>
    <mergeCell ref="D6:F6"/>
    <mergeCell ref="G6:G7"/>
    <mergeCell ref="H6:H7"/>
    <mergeCell ref="I6:I7"/>
    <mergeCell ref="J6:J7"/>
    <mergeCell ref="K6:K7"/>
    <mergeCell ref="L6:L7"/>
    <mergeCell ref="M6:M7"/>
  </mergeCells>
  <printOptions horizontalCentered="1"/>
  <pageMargins left="0.15748031496062992" right="0.15748031496062992" top="0.43307086614173229" bottom="0.11811023622047245" header="0.23622047244094491" footer="0.27559055118110237"/>
  <pageSetup paperSize="5" scale="50" orientation="landscape"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62E84-844D-4562-9D68-7BD77A2C1F98}">
  <dimension ref="A1:W53"/>
  <sheetViews>
    <sheetView zoomScale="80" zoomScaleNormal="80" workbookViewId="0">
      <pane xSplit="2" ySplit="7" topLeftCell="C60" activePane="bottomRight" state="frozen"/>
      <selection pane="topRight" activeCell="C1" sqref="C1"/>
      <selection pane="bottomLeft" activeCell="A8" sqref="A8"/>
      <selection pane="bottomRight" activeCell="G4" sqref="G4"/>
    </sheetView>
  </sheetViews>
  <sheetFormatPr baseColWidth="10" defaultColWidth="0" defaultRowHeight="33" customHeight="1" x14ac:dyDescent="0.25"/>
  <cols>
    <col min="1" max="1" width="28.42578125" style="80" customWidth="1"/>
    <col min="2" max="2" width="45.140625" style="3" customWidth="1"/>
    <col min="3" max="3" width="35.42578125" style="3" customWidth="1"/>
    <col min="4" max="4" width="11.42578125" style="81" customWidth="1"/>
    <col min="5" max="5" width="11.5703125" style="81" customWidth="1"/>
    <col min="6" max="6" width="18.140625" style="81" customWidth="1"/>
    <col min="7" max="7" width="35.42578125" style="3" customWidth="1"/>
    <col min="8" max="8" width="17.42578125" style="3" customWidth="1"/>
    <col min="9" max="9" width="31.42578125" style="3" customWidth="1"/>
    <col min="10" max="10" width="25.28515625" style="82" customWidth="1"/>
    <col min="11" max="11" width="32.5703125" style="3" customWidth="1"/>
    <col min="12" max="12" width="32.28515625" style="3" customWidth="1"/>
    <col min="13" max="13" width="17.28515625" style="3" customWidth="1"/>
    <col min="14" max="14" width="21.140625" style="2" hidden="1" customWidth="1"/>
    <col min="15" max="15" width="24.7109375" style="2" hidden="1" customWidth="1"/>
    <col min="16" max="16" width="26.42578125" style="2" hidden="1" customWidth="1"/>
    <col min="17" max="23" width="0" style="2" hidden="1" customWidth="1"/>
    <col min="24" max="16384" width="11.42578125" style="3" hidden="1"/>
  </cols>
  <sheetData>
    <row r="1" spans="1:23" ht="33" customHeight="1" x14ac:dyDescent="0.25">
      <c r="A1" s="137" t="s">
        <v>0</v>
      </c>
      <c r="B1" s="137"/>
      <c r="C1" s="137"/>
      <c r="D1" s="137"/>
      <c r="E1" s="137"/>
      <c r="F1" s="137"/>
      <c r="G1" s="137"/>
      <c r="H1" s="137"/>
      <c r="I1" s="137"/>
      <c r="J1" s="137"/>
      <c r="K1" s="137"/>
      <c r="L1" s="137"/>
      <c r="M1" s="137"/>
      <c r="N1" s="1"/>
      <c r="O1" s="1"/>
      <c r="P1" s="1"/>
    </row>
    <row r="2" spans="1:23" ht="15.75" customHeight="1" x14ac:dyDescent="0.25">
      <c r="A2" s="138" t="s">
        <v>1</v>
      </c>
      <c r="B2" s="138"/>
      <c r="C2" s="138"/>
      <c r="D2" s="138"/>
      <c r="E2" s="138"/>
      <c r="F2" s="138"/>
      <c r="G2" s="138"/>
      <c r="H2" s="138"/>
      <c r="I2" s="138"/>
      <c r="J2" s="138"/>
      <c r="K2" s="138"/>
      <c r="L2" s="138"/>
      <c r="M2" s="138"/>
      <c r="N2" s="1"/>
      <c r="O2" s="1"/>
      <c r="P2" s="1"/>
    </row>
    <row r="3" spans="1:23" ht="15.75" customHeight="1" x14ac:dyDescent="0.25">
      <c r="A3" s="139" t="s">
        <v>77</v>
      </c>
      <c r="B3" s="139"/>
      <c r="C3" s="139"/>
      <c r="D3" s="139"/>
      <c r="E3" s="139"/>
      <c r="F3" s="139"/>
      <c r="G3" s="139"/>
      <c r="H3" s="139"/>
      <c r="I3" s="139"/>
      <c r="J3" s="139"/>
      <c r="K3" s="139"/>
      <c r="L3" s="139"/>
      <c r="M3" s="139"/>
    </row>
    <row r="4" spans="1:23" ht="15.75" customHeight="1" x14ac:dyDescent="0.25">
      <c r="A4" s="5"/>
      <c r="B4" s="2"/>
      <c r="C4" s="2"/>
      <c r="D4" s="2"/>
      <c r="E4" s="2"/>
      <c r="F4" s="2"/>
      <c r="G4" s="132" t="s">
        <v>2</v>
      </c>
      <c r="H4" s="6"/>
      <c r="I4" s="6"/>
      <c r="J4" s="7"/>
      <c r="K4" s="140" t="s">
        <v>3</v>
      </c>
      <c r="L4" s="140"/>
      <c r="M4" s="2"/>
    </row>
    <row r="5" spans="1:23" ht="34.5" customHeight="1" thickBot="1" x14ac:dyDescent="0.3">
      <c r="A5" s="5"/>
      <c r="B5" s="2"/>
      <c r="C5" s="2"/>
      <c r="D5" s="8"/>
      <c r="E5" s="8"/>
      <c r="F5" s="8"/>
      <c r="G5" s="2"/>
      <c r="H5" s="2"/>
      <c r="I5" s="9"/>
      <c r="J5" s="9"/>
      <c r="K5" s="2"/>
      <c r="L5" s="2"/>
      <c r="M5" s="2"/>
    </row>
    <row r="6" spans="1:23" ht="30.75" customHeight="1" thickTop="1" x14ac:dyDescent="0.25">
      <c r="A6" s="141" t="s">
        <v>4</v>
      </c>
      <c r="B6" s="143" t="s">
        <v>5</v>
      </c>
      <c r="C6" s="143" t="s">
        <v>6</v>
      </c>
      <c r="D6" s="143" t="s">
        <v>7</v>
      </c>
      <c r="E6" s="143"/>
      <c r="F6" s="143"/>
      <c r="G6" s="143" t="s">
        <v>8</v>
      </c>
      <c r="H6" s="143" t="s">
        <v>9</v>
      </c>
      <c r="I6" s="143" t="s">
        <v>10</v>
      </c>
      <c r="J6" s="143" t="s">
        <v>11</v>
      </c>
      <c r="K6" s="143" t="s">
        <v>12</v>
      </c>
      <c r="L6" s="143" t="s">
        <v>13</v>
      </c>
      <c r="M6" s="145" t="s">
        <v>14</v>
      </c>
    </row>
    <row r="7" spans="1:23" ht="50.25" customHeight="1" x14ac:dyDescent="0.25">
      <c r="A7" s="142"/>
      <c r="B7" s="144"/>
      <c r="C7" s="144"/>
      <c r="D7" s="10" t="s">
        <v>15</v>
      </c>
      <c r="E7" s="10" t="s">
        <v>16</v>
      </c>
      <c r="F7" s="10" t="s">
        <v>17</v>
      </c>
      <c r="G7" s="144"/>
      <c r="H7" s="144"/>
      <c r="I7" s="144"/>
      <c r="J7" s="144"/>
      <c r="K7" s="144"/>
      <c r="L7" s="144"/>
      <c r="M7" s="146"/>
    </row>
    <row r="8" spans="1:23" s="20" customFormat="1" ht="53.25" customHeight="1" x14ac:dyDescent="0.25">
      <c r="A8" s="11">
        <v>3</v>
      </c>
      <c r="B8" s="12" t="s">
        <v>18</v>
      </c>
      <c r="C8" s="13">
        <f>C9</f>
        <v>250969806976</v>
      </c>
      <c r="D8" s="13">
        <f>D9</f>
        <v>0</v>
      </c>
      <c r="E8" s="13">
        <f>E9</f>
        <v>0</v>
      </c>
      <c r="F8" s="13">
        <f>D8-E8</f>
        <v>0</v>
      </c>
      <c r="G8" s="13">
        <f>C8-F8</f>
        <v>250969806976</v>
      </c>
      <c r="H8" s="14">
        <f t="shared" ref="H8:H14" si="0">G8/$G$40</f>
        <v>3.1800690083992535E-2</v>
      </c>
      <c r="I8" s="15">
        <f>I9</f>
        <v>57559495255.519997</v>
      </c>
      <c r="J8" s="15">
        <f>J9</f>
        <v>0</v>
      </c>
      <c r="K8" s="15">
        <f>I8-J8</f>
        <v>57559495255.519997</v>
      </c>
      <c r="L8" s="16">
        <f>G8-K8</f>
        <v>193410311720.48001</v>
      </c>
      <c r="M8" s="17">
        <f>+K8/G8</f>
        <v>0.22934828674839103</v>
      </c>
      <c r="N8" s="18"/>
      <c r="O8" s="19"/>
      <c r="P8" s="19"/>
      <c r="Q8" s="19"/>
      <c r="R8" s="19"/>
      <c r="S8" s="19"/>
      <c r="T8" s="19"/>
      <c r="U8" s="19"/>
      <c r="V8" s="19"/>
      <c r="W8" s="19"/>
    </row>
    <row r="9" spans="1:23" s="30" customFormat="1" ht="50.25" customHeight="1" x14ac:dyDescent="0.25">
      <c r="A9" s="21" t="s">
        <v>19</v>
      </c>
      <c r="B9" s="22" t="s">
        <v>20</v>
      </c>
      <c r="C9" s="23">
        <f>C10</f>
        <v>250969806976</v>
      </c>
      <c r="D9" s="24">
        <f t="shared" ref="D9:G27" si="1">D10</f>
        <v>0</v>
      </c>
      <c r="E9" s="24">
        <f t="shared" si="1"/>
        <v>0</v>
      </c>
      <c r="F9" s="25">
        <f t="shared" ref="F9:F40" si="2">D9-E9</f>
        <v>0</v>
      </c>
      <c r="G9" s="23">
        <f t="shared" si="1"/>
        <v>250969806976</v>
      </c>
      <c r="H9" s="26">
        <f t="shared" si="0"/>
        <v>3.1800690083992535E-2</v>
      </c>
      <c r="I9" s="27">
        <f>I10</f>
        <v>57559495255.519997</v>
      </c>
      <c r="J9" s="27">
        <f>J10</f>
        <v>0</v>
      </c>
      <c r="K9" s="23">
        <f>I9-J9</f>
        <v>57559495255.519997</v>
      </c>
      <c r="L9" s="23">
        <f>G9-K9</f>
        <v>193410311720.48001</v>
      </c>
      <c r="M9" s="28">
        <f>+K9/G9</f>
        <v>0.22934828674839103</v>
      </c>
      <c r="N9" s="29"/>
      <c r="O9" s="29"/>
      <c r="P9" s="29"/>
      <c r="Q9" s="29"/>
      <c r="R9" s="29"/>
      <c r="S9" s="29"/>
      <c r="T9" s="29"/>
      <c r="U9" s="29"/>
      <c r="V9" s="29"/>
      <c r="W9" s="29"/>
    </row>
    <row r="10" spans="1:23" s="30" customFormat="1" ht="45.75" customHeight="1" x14ac:dyDescent="0.25">
      <c r="A10" s="21" t="s">
        <v>21</v>
      </c>
      <c r="B10" s="22" t="s">
        <v>20</v>
      </c>
      <c r="C10" s="23">
        <f>C11</f>
        <v>250969806976</v>
      </c>
      <c r="D10" s="24">
        <f t="shared" si="1"/>
        <v>0</v>
      </c>
      <c r="E10" s="24">
        <f t="shared" si="1"/>
        <v>0</v>
      </c>
      <c r="F10" s="25">
        <f t="shared" si="2"/>
        <v>0</v>
      </c>
      <c r="G10" s="23">
        <f>G11</f>
        <v>250969806976</v>
      </c>
      <c r="H10" s="26">
        <f t="shared" si="0"/>
        <v>3.1800690083992535E-2</v>
      </c>
      <c r="I10" s="27">
        <f>I11+I23</f>
        <v>57559495255.519997</v>
      </c>
      <c r="J10" s="27">
        <f>J11+J23</f>
        <v>0</v>
      </c>
      <c r="K10" s="23">
        <f>I10-J10</f>
        <v>57559495255.519997</v>
      </c>
      <c r="L10" s="23">
        <f>G10-K10</f>
        <v>193410311720.48001</v>
      </c>
      <c r="M10" s="28">
        <f t="shared" ref="M10" si="3">+K10/G10</f>
        <v>0.22934828674839103</v>
      </c>
      <c r="N10" s="29"/>
      <c r="O10" s="29"/>
      <c r="P10" s="29"/>
      <c r="Q10" s="29"/>
      <c r="R10" s="29"/>
      <c r="S10" s="29"/>
      <c r="T10" s="29"/>
      <c r="U10" s="29"/>
      <c r="V10" s="29"/>
      <c r="W10" s="29"/>
    </row>
    <row r="11" spans="1:23" s="30" customFormat="1" ht="33" customHeight="1" x14ac:dyDescent="0.25">
      <c r="A11" s="21" t="s">
        <v>22</v>
      </c>
      <c r="B11" s="22" t="s">
        <v>23</v>
      </c>
      <c r="C11" s="23">
        <f>C12</f>
        <v>250969806976</v>
      </c>
      <c r="D11" s="24">
        <f t="shared" si="1"/>
        <v>0</v>
      </c>
      <c r="E11" s="24">
        <f t="shared" si="1"/>
        <v>0</v>
      </c>
      <c r="F11" s="25">
        <f t="shared" si="2"/>
        <v>0</v>
      </c>
      <c r="G11" s="23">
        <f>G12</f>
        <v>250969806976</v>
      </c>
      <c r="H11" s="26">
        <f t="shared" si="0"/>
        <v>3.1800690083992535E-2</v>
      </c>
      <c r="I11" s="27">
        <f>I12</f>
        <v>56070385825.309998</v>
      </c>
      <c r="J11" s="27">
        <f>J12</f>
        <v>0</v>
      </c>
      <c r="K11" s="23">
        <f t="shared" ref="K11:K29" si="4">I11-J11</f>
        <v>56070385825.309998</v>
      </c>
      <c r="L11" s="23">
        <f t="shared" ref="L11:L19" si="5">G11-K11</f>
        <v>194899421150.69</v>
      </c>
      <c r="M11" s="28">
        <f>+K11/G11</f>
        <v>0.22341486611842498</v>
      </c>
      <c r="N11" s="29"/>
      <c r="O11" s="29"/>
      <c r="P11" s="29"/>
      <c r="Q11" s="29"/>
      <c r="R11" s="29"/>
      <c r="S11" s="29"/>
      <c r="T11" s="29"/>
      <c r="U11" s="29"/>
      <c r="V11" s="29"/>
      <c r="W11" s="29"/>
    </row>
    <row r="12" spans="1:23" s="30" customFormat="1" ht="33" customHeight="1" x14ac:dyDescent="0.25">
      <c r="A12" s="21" t="s">
        <v>24</v>
      </c>
      <c r="B12" s="31" t="s">
        <v>25</v>
      </c>
      <c r="C12" s="32">
        <f>C13</f>
        <v>250969806976</v>
      </c>
      <c r="D12" s="33">
        <f t="shared" si="1"/>
        <v>0</v>
      </c>
      <c r="E12" s="33">
        <f t="shared" si="1"/>
        <v>0</v>
      </c>
      <c r="F12" s="25">
        <f t="shared" si="2"/>
        <v>0</v>
      </c>
      <c r="G12" s="32">
        <f>G13+G18</f>
        <v>250969806976</v>
      </c>
      <c r="H12" s="34">
        <f t="shared" si="0"/>
        <v>3.1800690083992535E-2</v>
      </c>
      <c r="I12" s="35">
        <f>I13+I18+I15</f>
        <v>56070385825.309998</v>
      </c>
      <c r="J12" s="35">
        <v>0</v>
      </c>
      <c r="K12" s="32">
        <f>I12-J12</f>
        <v>56070385825.309998</v>
      </c>
      <c r="L12" s="23">
        <f t="shared" si="5"/>
        <v>194899421150.69</v>
      </c>
      <c r="M12" s="28">
        <f>+K12/G12</f>
        <v>0.22341486611842498</v>
      </c>
      <c r="N12" s="29"/>
      <c r="O12" s="29"/>
      <c r="P12" s="29"/>
      <c r="Q12" s="29"/>
      <c r="R12" s="29"/>
      <c r="S12" s="29"/>
      <c r="T12" s="29"/>
      <c r="U12" s="29"/>
      <c r="V12" s="29"/>
      <c r="W12" s="29"/>
    </row>
    <row r="13" spans="1:23" s="30" customFormat="1" ht="33" customHeight="1" x14ac:dyDescent="0.25">
      <c r="A13" s="21" t="s">
        <v>26</v>
      </c>
      <c r="B13" s="31" t="s">
        <v>27</v>
      </c>
      <c r="C13" s="32">
        <f>C14</f>
        <v>250969806976</v>
      </c>
      <c r="D13" s="33">
        <v>0</v>
      </c>
      <c r="E13" s="33">
        <v>0</v>
      </c>
      <c r="F13" s="25">
        <f t="shared" si="2"/>
        <v>0</v>
      </c>
      <c r="G13" s="32">
        <f>C13-F13</f>
        <v>250969806976</v>
      </c>
      <c r="H13" s="34">
        <f t="shared" si="0"/>
        <v>3.1800690083992535E-2</v>
      </c>
      <c r="I13" s="35">
        <f>I14</f>
        <v>55978944383.159996</v>
      </c>
      <c r="J13" s="35">
        <v>0</v>
      </c>
      <c r="K13" s="32">
        <f>K14</f>
        <v>55978944383.159996</v>
      </c>
      <c r="L13" s="23">
        <f t="shared" si="5"/>
        <v>194990862592.84</v>
      </c>
      <c r="M13" s="28">
        <f>+K13/G13</f>
        <v>0.22305051375567742</v>
      </c>
      <c r="N13" s="29"/>
      <c r="O13" s="29"/>
      <c r="P13" s="29"/>
      <c r="Q13" s="29"/>
      <c r="R13" s="29"/>
      <c r="S13" s="29"/>
      <c r="T13" s="29"/>
      <c r="U13" s="29"/>
      <c r="V13" s="29"/>
      <c r="W13" s="29"/>
    </row>
    <row r="14" spans="1:23" s="44" customFormat="1" ht="47.25" customHeight="1" x14ac:dyDescent="0.25">
      <c r="A14" s="36" t="s">
        <v>28</v>
      </c>
      <c r="B14" s="37" t="s">
        <v>29</v>
      </c>
      <c r="C14" s="38">
        <v>250969806976</v>
      </c>
      <c r="D14" s="39">
        <f>D18</f>
        <v>0</v>
      </c>
      <c r="E14" s="39">
        <f>E18</f>
        <v>0</v>
      </c>
      <c r="F14" s="25">
        <f t="shared" si="2"/>
        <v>0</v>
      </c>
      <c r="G14" s="38">
        <f>C14-F14</f>
        <v>250969806976</v>
      </c>
      <c r="H14" s="40">
        <f t="shared" si="0"/>
        <v>3.1800690083992535E-2</v>
      </c>
      <c r="I14" s="41">
        <f>18390034881.35+20105136071.78+17483773430.03</f>
        <v>55978944383.159996</v>
      </c>
      <c r="J14" s="41">
        <v>0</v>
      </c>
      <c r="K14" s="38">
        <f>I14-J14</f>
        <v>55978944383.159996</v>
      </c>
      <c r="L14" s="42">
        <f t="shared" si="5"/>
        <v>194990862592.84</v>
      </c>
      <c r="M14" s="43">
        <f>+K14/G14</f>
        <v>0.22305051375567742</v>
      </c>
      <c r="O14" s="84"/>
    </row>
    <row r="15" spans="1:23" s="44" customFormat="1" ht="47.25" customHeight="1" x14ac:dyDescent="0.25">
      <c r="A15" s="36" t="s">
        <v>82</v>
      </c>
      <c r="B15" s="37" t="s">
        <v>83</v>
      </c>
      <c r="C15" s="38">
        <v>0</v>
      </c>
      <c r="D15" s="39">
        <v>0</v>
      </c>
      <c r="E15" s="39">
        <v>0</v>
      </c>
      <c r="F15" s="25">
        <f t="shared" si="2"/>
        <v>0</v>
      </c>
      <c r="G15" s="38">
        <f t="shared" ref="G15:G16" si="6">C15-F15</f>
        <v>0</v>
      </c>
      <c r="H15" s="40">
        <f t="shared" ref="H15:H16" si="7">G15/$G$40</f>
        <v>0</v>
      </c>
      <c r="I15" s="41">
        <f t="shared" ref="I15:L16" si="8">I16</f>
        <v>4482500</v>
      </c>
      <c r="J15" s="41">
        <f t="shared" si="8"/>
        <v>0</v>
      </c>
      <c r="K15" s="38">
        <f t="shared" si="8"/>
        <v>4482500</v>
      </c>
      <c r="L15" s="42">
        <f t="shared" si="8"/>
        <v>-4482500</v>
      </c>
      <c r="M15" s="46" t="s">
        <v>30</v>
      </c>
      <c r="O15" s="83"/>
    </row>
    <row r="16" spans="1:23" s="44" customFormat="1" ht="47.25" customHeight="1" x14ac:dyDescent="0.25">
      <c r="A16" s="36" t="s">
        <v>80</v>
      </c>
      <c r="B16" s="37" t="s">
        <v>81</v>
      </c>
      <c r="C16" s="38">
        <v>0</v>
      </c>
      <c r="D16" s="39">
        <v>0</v>
      </c>
      <c r="E16" s="39">
        <v>0</v>
      </c>
      <c r="F16" s="25">
        <f t="shared" si="2"/>
        <v>0</v>
      </c>
      <c r="G16" s="38">
        <f t="shared" si="6"/>
        <v>0</v>
      </c>
      <c r="H16" s="40">
        <f t="shared" si="7"/>
        <v>0</v>
      </c>
      <c r="I16" s="41">
        <f t="shared" si="8"/>
        <v>4482500</v>
      </c>
      <c r="J16" s="41">
        <f t="shared" si="8"/>
        <v>0</v>
      </c>
      <c r="K16" s="38">
        <f t="shared" si="8"/>
        <v>4482500</v>
      </c>
      <c r="L16" s="42">
        <f t="shared" si="8"/>
        <v>-4482500</v>
      </c>
      <c r="M16" s="46" t="s">
        <v>30</v>
      </c>
    </row>
    <row r="17" spans="1:16" s="44" customFormat="1" ht="47.25" customHeight="1" x14ac:dyDescent="0.25">
      <c r="A17" s="36" t="s">
        <v>102</v>
      </c>
      <c r="B17" s="37" t="s">
        <v>79</v>
      </c>
      <c r="C17" s="38">
        <v>0</v>
      </c>
      <c r="D17" s="39">
        <v>0</v>
      </c>
      <c r="E17" s="39">
        <v>0</v>
      </c>
      <c r="F17" s="25">
        <f t="shared" si="2"/>
        <v>0</v>
      </c>
      <c r="G17" s="38">
        <f>C17-F17</f>
        <v>0</v>
      </c>
      <c r="H17" s="40">
        <f t="shared" ref="H17:H40" si="9">G17/$G$40</f>
        <v>0</v>
      </c>
      <c r="I17" s="41">
        <v>4482500</v>
      </c>
      <c r="J17" s="41">
        <v>0</v>
      </c>
      <c r="K17" s="38">
        <f>I17-J17</f>
        <v>4482500</v>
      </c>
      <c r="L17" s="42">
        <f t="shared" si="5"/>
        <v>-4482500</v>
      </c>
      <c r="M17" s="46" t="s">
        <v>30</v>
      </c>
      <c r="P17" s="83"/>
    </row>
    <row r="18" spans="1:16" s="29" customFormat="1" ht="33" customHeight="1" x14ac:dyDescent="0.25">
      <c r="A18" s="21" t="s">
        <v>31</v>
      </c>
      <c r="B18" s="31" t="s">
        <v>32</v>
      </c>
      <c r="C18" s="32">
        <v>0</v>
      </c>
      <c r="D18" s="33">
        <f t="shared" si="1"/>
        <v>0</v>
      </c>
      <c r="E18" s="33">
        <f t="shared" si="1"/>
        <v>0</v>
      </c>
      <c r="F18" s="25">
        <f t="shared" si="2"/>
        <v>0</v>
      </c>
      <c r="G18" s="32">
        <v>0</v>
      </c>
      <c r="H18" s="34">
        <f t="shared" si="9"/>
        <v>0</v>
      </c>
      <c r="I18" s="35">
        <f>I19</f>
        <v>86958942.150000006</v>
      </c>
      <c r="J18" s="35">
        <v>0</v>
      </c>
      <c r="K18" s="32">
        <f t="shared" si="4"/>
        <v>86958942.150000006</v>
      </c>
      <c r="L18" s="23">
        <f t="shared" si="5"/>
        <v>-86958942.150000006</v>
      </c>
      <c r="M18" s="46" t="s">
        <v>30</v>
      </c>
    </row>
    <row r="19" spans="1:16" s="29" customFormat="1" ht="43.5" customHeight="1" x14ac:dyDescent="0.25">
      <c r="A19" s="21" t="s">
        <v>33</v>
      </c>
      <c r="B19" s="31" t="s">
        <v>34</v>
      </c>
      <c r="C19" s="32">
        <v>0</v>
      </c>
      <c r="D19" s="33">
        <f t="shared" si="1"/>
        <v>0</v>
      </c>
      <c r="E19" s="33">
        <f t="shared" si="1"/>
        <v>0</v>
      </c>
      <c r="F19" s="25">
        <f t="shared" si="2"/>
        <v>0</v>
      </c>
      <c r="G19" s="32">
        <f t="shared" ref="G19:G39" si="10">C19-F19</f>
        <v>0</v>
      </c>
      <c r="H19" s="34">
        <f t="shared" si="9"/>
        <v>0</v>
      </c>
      <c r="I19" s="35">
        <f>I20</f>
        <v>86958942.150000006</v>
      </c>
      <c r="J19" s="35">
        <v>0</v>
      </c>
      <c r="K19" s="32">
        <f t="shared" si="4"/>
        <v>86958942.150000006</v>
      </c>
      <c r="L19" s="23">
        <f t="shared" si="5"/>
        <v>-86958942.150000006</v>
      </c>
      <c r="M19" s="46" t="s">
        <v>30</v>
      </c>
    </row>
    <row r="20" spans="1:16" s="29" customFormat="1" ht="64.5" customHeight="1" x14ac:dyDescent="0.25">
      <c r="A20" s="21" t="s">
        <v>35</v>
      </c>
      <c r="B20" s="31" t="s">
        <v>36</v>
      </c>
      <c r="C20" s="32">
        <v>0</v>
      </c>
      <c r="D20" s="33">
        <f t="shared" si="1"/>
        <v>0</v>
      </c>
      <c r="E20" s="33">
        <f t="shared" si="1"/>
        <v>0</v>
      </c>
      <c r="F20" s="25">
        <f t="shared" si="2"/>
        <v>0</v>
      </c>
      <c r="G20" s="32">
        <f t="shared" si="10"/>
        <v>0</v>
      </c>
      <c r="H20" s="34">
        <f t="shared" si="9"/>
        <v>0</v>
      </c>
      <c r="I20" s="35">
        <f>I21</f>
        <v>86958942.150000006</v>
      </c>
      <c r="J20" s="35">
        <v>0</v>
      </c>
      <c r="K20" s="32">
        <f t="shared" si="4"/>
        <v>86958942.150000006</v>
      </c>
      <c r="L20" s="23">
        <f>L21</f>
        <v>-86958942.150000006</v>
      </c>
      <c r="M20" s="46" t="s">
        <v>30</v>
      </c>
    </row>
    <row r="21" spans="1:16" s="29" customFormat="1" ht="53.25" customHeight="1" x14ac:dyDescent="0.25">
      <c r="A21" s="21" t="s">
        <v>37</v>
      </c>
      <c r="B21" s="31" t="s">
        <v>38</v>
      </c>
      <c r="C21" s="32">
        <v>0</v>
      </c>
      <c r="D21" s="33">
        <f>D22</f>
        <v>0</v>
      </c>
      <c r="E21" s="33">
        <f>E22</f>
        <v>0</v>
      </c>
      <c r="F21" s="25">
        <f t="shared" si="2"/>
        <v>0</v>
      </c>
      <c r="G21" s="32">
        <f t="shared" si="10"/>
        <v>0</v>
      </c>
      <c r="H21" s="34">
        <f t="shared" si="9"/>
        <v>0</v>
      </c>
      <c r="I21" s="35">
        <f>I22</f>
        <v>86958942.150000006</v>
      </c>
      <c r="J21" s="35">
        <v>0</v>
      </c>
      <c r="K21" s="32">
        <f t="shared" si="4"/>
        <v>86958942.150000006</v>
      </c>
      <c r="L21" s="23">
        <f>L22</f>
        <v>-86958942.150000006</v>
      </c>
      <c r="M21" s="46" t="s">
        <v>30</v>
      </c>
    </row>
    <row r="22" spans="1:16" s="29" customFormat="1" ht="51" customHeight="1" x14ac:dyDescent="0.25">
      <c r="A22" s="36" t="s">
        <v>39</v>
      </c>
      <c r="B22" s="37" t="s">
        <v>40</v>
      </c>
      <c r="C22" s="38">
        <v>0</v>
      </c>
      <c r="D22" s="39">
        <f>D23</f>
        <v>0</v>
      </c>
      <c r="E22" s="39">
        <f>E23</f>
        <v>0</v>
      </c>
      <c r="F22" s="25">
        <f t="shared" si="2"/>
        <v>0</v>
      </c>
      <c r="G22" s="38">
        <f t="shared" si="10"/>
        <v>0</v>
      </c>
      <c r="H22" s="40">
        <f t="shared" si="9"/>
        <v>0</v>
      </c>
      <c r="I22" s="41">
        <v>86958942.150000006</v>
      </c>
      <c r="J22" s="41">
        <v>0</v>
      </c>
      <c r="K22" s="38">
        <f>I22-J22</f>
        <v>86958942.150000006</v>
      </c>
      <c r="L22" s="42">
        <f>G22-K22</f>
        <v>-86958942.150000006</v>
      </c>
      <c r="M22" s="46" t="s">
        <v>30</v>
      </c>
    </row>
    <row r="23" spans="1:16" s="29" customFormat="1" ht="33" customHeight="1" x14ac:dyDescent="0.25">
      <c r="A23" s="21" t="s">
        <v>41</v>
      </c>
      <c r="B23" s="31" t="s">
        <v>42</v>
      </c>
      <c r="C23" s="32">
        <v>0</v>
      </c>
      <c r="D23" s="33">
        <f t="shared" si="1"/>
        <v>0</v>
      </c>
      <c r="E23" s="33">
        <f t="shared" si="1"/>
        <v>0</v>
      </c>
      <c r="F23" s="25">
        <f t="shared" si="2"/>
        <v>0</v>
      </c>
      <c r="G23" s="32">
        <f t="shared" si="10"/>
        <v>0</v>
      </c>
      <c r="H23" s="34">
        <f t="shared" si="9"/>
        <v>0</v>
      </c>
      <c r="I23" s="35">
        <f>I24+I31</f>
        <v>1489109430.21</v>
      </c>
      <c r="J23" s="35">
        <f>J24+J31</f>
        <v>0</v>
      </c>
      <c r="K23" s="32">
        <f>I23-J23</f>
        <v>1489109430.21</v>
      </c>
      <c r="L23" s="23">
        <f t="shared" ref="L23:L25" si="11">G23-K23</f>
        <v>-1489109430.21</v>
      </c>
      <c r="M23" s="46" t="s">
        <v>30</v>
      </c>
    </row>
    <row r="24" spans="1:16" s="29" customFormat="1" ht="33" customHeight="1" x14ac:dyDescent="0.25">
      <c r="A24" s="21" t="s">
        <v>43</v>
      </c>
      <c r="B24" s="31" t="s">
        <v>44</v>
      </c>
      <c r="C24" s="32">
        <v>0</v>
      </c>
      <c r="D24" s="33">
        <f t="shared" si="1"/>
        <v>0</v>
      </c>
      <c r="E24" s="33">
        <f t="shared" si="1"/>
        <v>0</v>
      </c>
      <c r="F24" s="25">
        <f t="shared" si="2"/>
        <v>0</v>
      </c>
      <c r="G24" s="32">
        <f t="shared" si="10"/>
        <v>0</v>
      </c>
      <c r="H24" s="34">
        <f t="shared" si="9"/>
        <v>0</v>
      </c>
      <c r="I24" s="35">
        <f>I25+I29</f>
        <v>1487911137.6300001</v>
      </c>
      <c r="J24" s="35">
        <f>J29</f>
        <v>0</v>
      </c>
      <c r="K24" s="32">
        <f>I24-J24</f>
        <v>1487911137.6300001</v>
      </c>
      <c r="L24" s="23">
        <f t="shared" si="11"/>
        <v>-1487911137.6300001</v>
      </c>
      <c r="M24" s="46" t="s">
        <v>30</v>
      </c>
    </row>
    <row r="25" spans="1:16" s="29" customFormat="1" ht="33" customHeight="1" x14ac:dyDescent="0.25">
      <c r="A25" s="21" t="s">
        <v>45</v>
      </c>
      <c r="B25" s="31" t="s">
        <v>46</v>
      </c>
      <c r="C25" s="32">
        <v>0</v>
      </c>
      <c r="D25" s="33">
        <f t="shared" si="1"/>
        <v>0</v>
      </c>
      <c r="E25" s="33">
        <f t="shared" si="1"/>
        <v>0</v>
      </c>
      <c r="F25" s="25">
        <f t="shared" si="2"/>
        <v>0</v>
      </c>
      <c r="G25" s="32">
        <f>C25-F25</f>
        <v>0</v>
      </c>
      <c r="H25" s="34">
        <f t="shared" si="9"/>
        <v>0</v>
      </c>
      <c r="I25" s="35">
        <f>I26</f>
        <v>12461504.270000001</v>
      </c>
      <c r="J25" s="35">
        <v>0</v>
      </c>
      <c r="K25" s="32">
        <f t="shared" si="4"/>
        <v>12461504.270000001</v>
      </c>
      <c r="L25" s="23">
        <f t="shared" si="11"/>
        <v>-12461504.270000001</v>
      </c>
      <c r="M25" s="46" t="s">
        <v>30</v>
      </c>
    </row>
    <row r="26" spans="1:16" s="29" customFormat="1" ht="33" customHeight="1" x14ac:dyDescent="0.25">
      <c r="A26" s="21" t="s">
        <v>47</v>
      </c>
      <c r="B26" s="31" t="s">
        <v>48</v>
      </c>
      <c r="C26" s="32">
        <v>0</v>
      </c>
      <c r="D26" s="33">
        <f t="shared" si="1"/>
        <v>0</v>
      </c>
      <c r="E26" s="33">
        <f t="shared" si="1"/>
        <v>0</v>
      </c>
      <c r="F26" s="25">
        <f t="shared" si="2"/>
        <v>0</v>
      </c>
      <c r="G26" s="32">
        <f t="shared" si="10"/>
        <v>0</v>
      </c>
      <c r="H26" s="34">
        <f t="shared" si="9"/>
        <v>0</v>
      </c>
      <c r="I26" s="35">
        <f>I27+I28</f>
        <v>12461504.270000001</v>
      </c>
      <c r="J26" s="35">
        <v>0</v>
      </c>
      <c r="K26" s="32">
        <f>I26-J26</f>
        <v>12461504.270000001</v>
      </c>
      <c r="L26" s="23">
        <f>G26-K26</f>
        <v>-12461504.270000001</v>
      </c>
      <c r="M26" s="46" t="s">
        <v>30</v>
      </c>
    </row>
    <row r="27" spans="1:16" s="44" customFormat="1" ht="50.25" customHeight="1" x14ac:dyDescent="0.25">
      <c r="A27" s="36" t="s">
        <v>49</v>
      </c>
      <c r="B27" s="37" t="s">
        <v>50</v>
      </c>
      <c r="C27" s="38">
        <v>0</v>
      </c>
      <c r="D27" s="39">
        <f t="shared" si="1"/>
        <v>0</v>
      </c>
      <c r="E27" s="39">
        <f t="shared" si="1"/>
        <v>0</v>
      </c>
      <c r="F27" s="25">
        <f t="shared" si="2"/>
        <v>0</v>
      </c>
      <c r="G27" s="38">
        <f t="shared" si="10"/>
        <v>0</v>
      </c>
      <c r="H27" s="40">
        <f t="shared" si="9"/>
        <v>0</v>
      </c>
      <c r="I27" s="41">
        <f>1306193.2+1662127.08+1961392.45</f>
        <v>4929712.7300000004</v>
      </c>
      <c r="J27" s="41">
        <v>0</v>
      </c>
      <c r="K27" s="38">
        <f>I27-J27</f>
        <v>4929712.7300000004</v>
      </c>
      <c r="L27" s="42">
        <f>G27-K27</f>
        <v>-4929712.7300000004</v>
      </c>
      <c r="M27" s="45" t="s">
        <v>30</v>
      </c>
    </row>
    <row r="28" spans="1:16" s="44" customFormat="1" ht="48.75" customHeight="1" x14ac:dyDescent="0.25">
      <c r="A28" s="36" t="s">
        <v>51</v>
      </c>
      <c r="B28" s="37" t="s">
        <v>52</v>
      </c>
      <c r="C28" s="38">
        <v>0</v>
      </c>
      <c r="D28" s="39">
        <f t="shared" ref="D28:E28" si="12">D29</f>
        <v>0</v>
      </c>
      <c r="E28" s="39">
        <f t="shared" si="12"/>
        <v>0</v>
      </c>
      <c r="F28" s="25">
        <f t="shared" si="2"/>
        <v>0</v>
      </c>
      <c r="G28" s="38">
        <f t="shared" si="10"/>
        <v>0</v>
      </c>
      <c r="H28" s="40">
        <f t="shared" si="9"/>
        <v>0</v>
      </c>
      <c r="I28" s="41">
        <f>2493361.48+2565573.91+2472856.15</f>
        <v>7531791.540000001</v>
      </c>
      <c r="J28" s="41">
        <v>0</v>
      </c>
      <c r="K28" s="38">
        <f>I28-J28</f>
        <v>7531791.540000001</v>
      </c>
      <c r="L28" s="42">
        <f>G28-K28</f>
        <v>-7531791.540000001</v>
      </c>
      <c r="M28" s="45" t="s">
        <v>30</v>
      </c>
    </row>
    <row r="29" spans="1:16" s="29" customFormat="1" ht="33" customHeight="1" x14ac:dyDescent="0.25">
      <c r="A29" s="21" t="s">
        <v>53</v>
      </c>
      <c r="B29" s="31" t="s">
        <v>54</v>
      </c>
      <c r="C29" s="32">
        <v>0</v>
      </c>
      <c r="D29" s="33">
        <f>D30</f>
        <v>0</v>
      </c>
      <c r="E29" s="33">
        <f>E30</f>
        <v>0</v>
      </c>
      <c r="F29" s="25">
        <f t="shared" si="2"/>
        <v>0</v>
      </c>
      <c r="G29" s="32">
        <f t="shared" si="10"/>
        <v>0</v>
      </c>
      <c r="H29" s="34">
        <f t="shared" si="9"/>
        <v>0</v>
      </c>
      <c r="I29" s="35">
        <f>I30</f>
        <v>1475449633.3600001</v>
      </c>
      <c r="J29" s="35">
        <f>J30</f>
        <v>0</v>
      </c>
      <c r="K29" s="32">
        <f t="shared" si="4"/>
        <v>1475449633.3600001</v>
      </c>
      <c r="L29" s="23">
        <f>L30</f>
        <v>-1475449633.3600001</v>
      </c>
      <c r="M29" s="46" t="s">
        <v>30</v>
      </c>
    </row>
    <row r="30" spans="1:16" s="44" customFormat="1" ht="76.5" customHeight="1" x14ac:dyDescent="0.25">
      <c r="A30" s="36" t="s">
        <v>55</v>
      </c>
      <c r="B30" s="37" t="s">
        <v>56</v>
      </c>
      <c r="C30" s="38">
        <v>0</v>
      </c>
      <c r="D30" s="39">
        <v>0</v>
      </c>
      <c r="E30" s="39">
        <v>0</v>
      </c>
      <c r="F30" s="25">
        <f t="shared" si="2"/>
        <v>0</v>
      </c>
      <c r="G30" s="38">
        <f t="shared" si="10"/>
        <v>0</v>
      </c>
      <c r="H30" s="40">
        <f t="shared" si="9"/>
        <v>0</v>
      </c>
      <c r="I30" s="41">
        <f>1443247426.89+14040985.68+18161220.79</f>
        <v>1475449633.3600001</v>
      </c>
      <c r="J30" s="41">
        <v>0</v>
      </c>
      <c r="K30" s="38">
        <f>I30-J30</f>
        <v>1475449633.3600001</v>
      </c>
      <c r="L30" s="38">
        <f>G30-K30</f>
        <v>-1475449633.3600001</v>
      </c>
      <c r="M30" s="45" t="s">
        <v>30</v>
      </c>
    </row>
    <row r="31" spans="1:16" s="29" customFormat="1" ht="45.75" customHeight="1" x14ac:dyDescent="0.25">
      <c r="A31" s="21" t="s">
        <v>57</v>
      </c>
      <c r="B31" s="31" t="s">
        <v>58</v>
      </c>
      <c r="C31" s="32">
        <f>C32</f>
        <v>0</v>
      </c>
      <c r="D31" s="33">
        <f>D32</f>
        <v>0</v>
      </c>
      <c r="E31" s="33">
        <f>E32</f>
        <v>0</v>
      </c>
      <c r="F31" s="25">
        <f t="shared" si="2"/>
        <v>0</v>
      </c>
      <c r="G31" s="32">
        <f t="shared" si="10"/>
        <v>0</v>
      </c>
      <c r="H31" s="34">
        <f t="shared" si="9"/>
        <v>0</v>
      </c>
      <c r="I31" s="35">
        <f>I32+I34</f>
        <v>1198292.58</v>
      </c>
      <c r="J31" s="35">
        <f>J32</f>
        <v>0</v>
      </c>
      <c r="K31" s="32">
        <f>I31-J31</f>
        <v>1198292.58</v>
      </c>
      <c r="L31" s="32">
        <f>L32+L34</f>
        <v>-1198292.58</v>
      </c>
      <c r="M31" s="46" t="s">
        <v>30</v>
      </c>
    </row>
    <row r="32" spans="1:16" s="29" customFormat="1" ht="33" customHeight="1" x14ac:dyDescent="0.25">
      <c r="A32" s="21" t="s">
        <v>59</v>
      </c>
      <c r="B32" s="31" t="s">
        <v>60</v>
      </c>
      <c r="C32" s="32">
        <v>0</v>
      </c>
      <c r="D32" s="33">
        <v>0</v>
      </c>
      <c r="E32" s="33">
        <v>0</v>
      </c>
      <c r="F32" s="25">
        <f t="shared" si="2"/>
        <v>0</v>
      </c>
      <c r="G32" s="32">
        <f t="shared" si="10"/>
        <v>0</v>
      </c>
      <c r="H32" s="34">
        <f t="shared" si="9"/>
        <v>0</v>
      </c>
      <c r="I32" s="35">
        <f>I33</f>
        <v>1184236</v>
      </c>
      <c r="J32" s="35">
        <f>J33</f>
        <v>0</v>
      </c>
      <c r="K32" s="32">
        <f t="shared" ref="K32" si="13">I32-J32</f>
        <v>1184236</v>
      </c>
      <c r="L32" s="32">
        <f>L33</f>
        <v>-1184236</v>
      </c>
      <c r="M32" s="46" t="s">
        <v>30</v>
      </c>
    </row>
    <row r="33" spans="1:16" s="44" customFormat="1" ht="33" customHeight="1" x14ac:dyDescent="0.25">
      <c r="A33" s="36" t="s">
        <v>68</v>
      </c>
      <c r="B33" s="37" t="s">
        <v>69</v>
      </c>
      <c r="C33" s="38">
        <v>0</v>
      </c>
      <c r="D33" s="39">
        <v>0</v>
      </c>
      <c r="E33" s="39">
        <v>0</v>
      </c>
      <c r="F33" s="25">
        <f t="shared" si="2"/>
        <v>0</v>
      </c>
      <c r="G33" s="38">
        <f t="shared" si="10"/>
        <v>0</v>
      </c>
      <c r="H33" s="40">
        <f t="shared" si="9"/>
        <v>0</v>
      </c>
      <c r="I33" s="41">
        <v>1184236</v>
      </c>
      <c r="J33" s="41">
        <v>0</v>
      </c>
      <c r="K33" s="38">
        <f>I33-J33</f>
        <v>1184236</v>
      </c>
      <c r="L33" s="38">
        <f>G33-K33</f>
        <v>-1184236</v>
      </c>
      <c r="M33" s="45" t="s">
        <v>30</v>
      </c>
    </row>
    <row r="34" spans="1:16" s="44" customFormat="1" ht="33" customHeight="1" x14ac:dyDescent="0.25">
      <c r="A34" s="21" t="s">
        <v>75</v>
      </c>
      <c r="B34" s="31" t="s">
        <v>76</v>
      </c>
      <c r="C34" s="32">
        <v>0</v>
      </c>
      <c r="D34" s="33">
        <v>0</v>
      </c>
      <c r="E34" s="33">
        <v>0</v>
      </c>
      <c r="F34" s="25">
        <f t="shared" si="2"/>
        <v>0</v>
      </c>
      <c r="G34" s="32">
        <f t="shared" si="10"/>
        <v>0</v>
      </c>
      <c r="H34" s="34">
        <f>G34/$G$40</f>
        <v>0</v>
      </c>
      <c r="I34" s="35">
        <f>I35</f>
        <v>14056.58</v>
      </c>
      <c r="J34" s="35">
        <f>J35</f>
        <v>0</v>
      </c>
      <c r="K34" s="32">
        <f>K35</f>
        <v>14056.58</v>
      </c>
      <c r="L34" s="32">
        <f>L35</f>
        <v>-14056.58</v>
      </c>
      <c r="M34" s="46" t="s">
        <v>30</v>
      </c>
    </row>
    <row r="35" spans="1:16" s="44" customFormat="1" ht="33" customHeight="1" x14ac:dyDescent="0.25">
      <c r="A35" s="36" t="s">
        <v>73</v>
      </c>
      <c r="B35" s="37" t="s">
        <v>74</v>
      </c>
      <c r="C35" s="38">
        <v>0</v>
      </c>
      <c r="D35" s="39">
        <v>0</v>
      </c>
      <c r="E35" s="39">
        <v>0</v>
      </c>
      <c r="F35" s="25">
        <f t="shared" si="2"/>
        <v>0</v>
      </c>
      <c r="G35" s="38">
        <f t="shared" si="10"/>
        <v>0</v>
      </c>
      <c r="H35" s="40">
        <f>G35/$G$40</f>
        <v>0</v>
      </c>
      <c r="I35" s="41">
        <v>14056.58</v>
      </c>
      <c r="J35" s="41">
        <v>0</v>
      </c>
      <c r="K35" s="38">
        <f>I35-J35</f>
        <v>14056.58</v>
      </c>
      <c r="L35" s="38">
        <f>G35-K35</f>
        <v>-14056.58</v>
      </c>
      <c r="M35" s="45" t="s">
        <v>30</v>
      </c>
    </row>
    <row r="36" spans="1:16" s="19" customFormat="1" ht="33" customHeight="1" x14ac:dyDescent="0.25">
      <c r="A36" s="47">
        <v>4</v>
      </c>
      <c r="B36" s="48" t="s">
        <v>61</v>
      </c>
      <c r="C36" s="49">
        <f>C37+C38+C39</f>
        <v>7640991226358</v>
      </c>
      <c r="D36" s="49">
        <f>D37+D38+D39</f>
        <v>0</v>
      </c>
      <c r="E36" s="49">
        <v>0</v>
      </c>
      <c r="F36" s="13">
        <f t="shared" si="2"/>
        <v>0</v>
      </c>
      <c r="G36" s="49">
        <f t="shared" si="10"/>
        <v>7640991226358</v>
      </c>
      <c r="H36" s="50">
        <f t="shared" si="9"/>
        <v>0.96819930991600744</v>
      </c>
      <c r="I36" s="51">
        <f>I37+I38+I39</f>
        <v>823855527005.06006</v>
      </c>
      <c r="J36" s="51">
        <f>SUM(J37:J39)</f>
        <v>0</v>
      </c>
      <c r="K36" s="49">
        <f>I36-J36</f>
        <v>823855527005.06006</v>
      </c>
      <c r="L36" s="49">
        <f>L37+L38+L39</f>
        <v>6817135699352.9404</v>
      </c>
      <c r="M36" s="52">
        <f>+K36/G36</f>
        <v>0.10782050425121903</v>
      </c>
      <c r="O36" s="18"/>
    </row>
    <row r="37" spans="1:16" s="58" customFormat="1" ht="33" customHeight="1" x14ac:dyDescent="0.25">
      <c r="A37" s="53">
        <v>41</v>
      </c>
      <c r="B37" s="54" t="s">
        <v>62</v>
      </c>
      <c r="C37" s="55">
        <v>10073090054</v>
      </c>
      <c r="D37" s="56">
        <v>0</v>
      </c>
      <c r="E37" s="56">
        <v>0</v>
      </c>
      <c r="F37" s="25">
        <f t="shared" si="2"/>
        <v>0</v>
      </c>
      <c r="G37" s="55">
        <f t="shared" si="10"/>
        <v>10073090054</v>
      </c>
      <c r="H37" s="40">
        <f>G37/$G$40</f>
        <v>1.2763735162215533E-3</v>
      </c>
      <c r="I37" s="41">
        <v>10709702.540000001</v>
      </c>
      <c r="J37" s="41">
        <v>0</v>
      </c>
      <c r="K37" s="55">
        <f>I37-J37</f>
        <v>10709702.540000001</v>
      </c>
      <c r="L37" s="57">
        <f>G37-K37</f>
        <v>10062380351.459999</v>
      </c>
      <c r="M37" s="43">
        <f>+K37/G37</f>
        <v>1.0631993243967082E-3</v>
      </c>
      <c r="O37" s="59"/>
      <c r="P37" s="19"/>
    </row>
    <row r="38" spans="1:16" s="58" customFormat="1" ht="33" customHeight="1" x14ac:dyDescent="0.25">
      <c r="A38" s="53">
        <v>42</v>
      </c>
      <c r="B38" s="54" t="s">
        <v>63</v>
      </c>
      <c r="C38" s="60">
        <v>2720001826821</v>
      </c>
      <c r="D38" s="61">
        <v>0</v>
      </c>
      <c r="E38" s="61">
        <v>0</v>
      </c>
      <c r="F38" s="25">
        <f t="shared" si="2"/>
        <v>0</v>
      </c>
      <c r="G38" s="55">
        <f t="shared" si="10"/>
        <v>2720001826821</v>
      </c>
      <c r="H38" s="40">
        <f>G38/$G$40</f>
        <v>0.3446547461818778</v>
      </c>
      <c r="I38" s="41">
        <v>821511464689</v>
      </c>
      <c r="J38" s="41">
        <v>0</v>
      </c>
      <c r="K38" s="57">
        <f>I38-J38</f>
        <v>821511464689</v>
      </c>
      <c r="L38" s="57">
        <f>G38-K38</f>
        <v>1898490362132</v>
      </c>
      <c r="M38" s="43">
        <f>+K38/G38</f>
        <v>0.30202607093434963</v>
      </c>
      <c r="O38" s="59"/>
      <c r="P38" s="19"/>
    </row>
    <row r="39" spans="1:16" s="58" customFormat="1" ht="33" customHeight="1" thickBot="1" x14ac:dyDescent="0.3">
      <c r="A39" s="62">
        <v>43</v>
      </c>
      <c r="B39" s="63" t="s">
        <v>64</v>
      </c>
      <c r="C39" s="64">
        <v>4910916309483</v>
      </c>
      <c r="D39" s="65">
        <v>0</v>
      </c>
      <c r="E39" s="65">
        <v>0</v>
      </c>
      <c r="F39" s="25">
        <f t="shared" si="2"/>
        <v>0</v>
      </c>
      <c r="G39" s="64">
        <f t="shared" si="10"/>
        <v>4910916309483</v>
      </c>
      <c r="H39" s="40">
        <f>G39/$G$40</f>
        <v>0.62226819021790813</v>
      </c>
      <c r="I39" s="66">
        <v>2333352613.52</v>
      </c>
      <c r="J39" s="66">
        <v>0</v>
      </c>
      <c r="K39" s="64">
        <f>I39-J39</f>
        <v>2333352613.52</v>
      </c>
      <c r="L39" s="57">
        <f>G39-K39</f>
        <v>4908582956869.4805</v>
      </c>
      <c r="M39" s="43">
        <f>+K39/G39</f>
        <v>4.7513589449982811E-4</v>
      </c>
      <c r="N39" s="59"/>
      <c r="O39" s="59"/>
      <c r="P39" s="19"/>
    </row>
    <row r="40" spans="1:16" s="8" customFormat="1" ht="33" customHeight="1" thickTop="1" thickBot="1" x14ac:dyDescent="0.3">
      <c r="A40" s="135" t="s">
        <v>65</v>
      </c>
      <c r="B40" s="136"/>
      <c r="C40" s="68">
        <f>C8+C36</f>
        <v>7891961033334</v>
      </c>
      <c r="D40" s="68">
        <f>D8+D36</f>
        <v>0</v>
      </c>
      <c r="E40" s="68">
        <f>E8+E36</f>
        <v>0</v>
      </c>
      <c r="F40" s="68">
        <f t="shared" si="2"/>
        <v>0</v>
      </c>
      <c r="G40" s="68">
        <f>G8+G36</f>
        <v>7891961033334</v>
      </c>
      <c r="H40" s="69">
        <f t="shared" si="9"/>
        <v>1</v>
      </c>
      <c r="I40" s="68">
        <f>I8+I36</f>
        <v>881415022260.58008</v>
      </c>
      <c r="J40" s="68">
        <f>J8+J36</f>
        <v>0</v>
      </c>
      <c r="K40" s="68">
        <f>K8+K36</f>
        <v>881415022260.58008</v>
      </c>
      <c r="L40" s="68">
        <f>G40-K40</f>
        <v>7010546011073.4199</v>
      </c>
      <c r="M40" s="70">
        <f>+K40/G40</f>
        <v>0.11168517159900646</v>
      </c>
      <c r="O40" s="71"/>
      <c r="P40" s="19"/>
    </row>
    <row r="41" spans="1:16" s="8" customFormat="1" ht="14.25" customHeight="1" thickTop="1" x14ac:dyDescent="0.25">
      <c r="B41" s="72"/>
      <c r="C41" s="73"/>
      <c r="D41" s="74"/>
      <c r="E41" s="74"/>
      <c r="F41" s="74"/>
      <c r="G41" s="73"/>
      <c r="H41" s="74"/>
      <c r="I41" s="74"/>
      <c r="J41" s="74"/>
      <c r="K41" s="73"/>
      <c r="L41" s="75"/>
    </row>
    <row r="42" spans="1:16" s="2" customFormat="1" ht="14.25" customHeight="1" x14ac:dyDescent="0.25">
      <c r="A42" s="76" t="s">
        <v>78</v>
      </c>
      <c r="D42" s="8"/>
      <c r="E42" s="8"/>
      <c r="F42" s="8"/>
      <c r="H42" s="77"/>
      <c r="I42" s="9"/>
      <c r="J42" s="9"/>
      <c r="K42" s="9"/>
      <c r="L42" s="9"/>
      <c r="M42" s="77"/>
    </row>
    <row r="43" spans="1:16" s="2" customFormat="1" ht="33" customHeight="1" x14ac:dyDescent="0.25">
      <c r="A43" s="76" t="s">
        <v>66</v>
      </c>
      <c r="D43" s="8"/>
      <c r="E43" s="8"/>
      <c r="F43" s="8"/>
      <c r="I43" s="9"/>
      <c r="J43" s="9"/>
      <c r="K43" s="9"/>
      <c r="L43" s="9"/>
    </row>
    <row r="44" spans="1:16" s="2" customFormat="1" ht="33" customHeight="1" x14ac:dyDescent="0.25">
      <c r="A44" s="5"/>
      <c r="D44" s="8"/>
      <c r="E44" s="8"/>
      <c r="F44" s="8"/>
      <c r="G44" s="9"/>
      <c r="I44" s="9"/>
      <c r="J44" s="9"/>
      <c r="K44" s="9"/>
      <c r="L44" s="9"/>
      <c r="M44" s="77"/>
    </row>
    <row r="45" spans="1:16" s="2" customFormat="1" ht="33" customHeight="1" x14ac:dyDescent="0.25">
      <c r="A45" s="5"/>
      <c r="D45" s="8"/>
      <c r="E45" s="8"/>
      <c r="F45" s="8"/>
      <c r="I45" s="9"/>
      <c r="J45" s="9"/>
      <c r="K45" s="9"/>
      <c r="L45" s="9"/>
    </row>
    <row r="46" spans="1:16" s="2" customFormat="1" ht="33" customHeight="1" x14ac:dyDescent="0.25">
      <c r="A46" s="5"/>
      <c r="C46" s="4"/>
      <c r="D46" s="78"/>
      <c r="E46" s="78"/>
      <c r="F46" s="78"/>
      <c r="G46" s="58"/>
      <c r="H46" s="58"/>
      <c r="I46" s="58"/>
      <c r="J46" s="59"/>
      <c r="K46" s="79"/>
      <c r="L46" s="59"/>
    </row>
    <row r="47" spans="1:16" s="2" customFormat="1" ht="33" customHeight="1" x14ac:dyDescent="0.25">
      <c r="A47" s="5"/>
      <c r="D47" s="8"/>
      <c r="E47" s="8"/>
      <c r="F47" s="8"/>
      <c r="J47" s="9"/>
      <c r="L47" s="9"/>
    </row>
    <row r="48" spans="1:16" s="2" customFormat="1" ht="33" customHeight="1" x14ac:dyDescent="0.25">
      <c r="A48" s="5"/>
      <c r="D48" s="8"/>
      <c r="E48" s="8"/>
      <c r="F48" s="8"/>
      <c r="J48" s="9"/>
    </row>
    <row r="49" spans="1:10" s="2" customFormat="1" ht="33" customHeight="1" x14ac:dyDescent="0.25">
      <c r="A49" s="5"/>
      <c r="D49" s="8"/>
      <c r="E49" s="8"/>
      <c r="F49" s="8"/>
      <c r="J49" s="9"/>
    </row>
    <row r="50" spans="1:10" s="2" customFormat="1" ht="33" customHeight="1" x14ac:dyDescent="0.25">
      <c r="A50" s="5"/>
      <c r="D50" s="8"/>
      <c r="E50" s="8"/>
      <c r="F50" s="8"/>
      <c r="J50" s="9"/>
    </row>
    <row r="51" spans="1:10" s="2" customFormat="1" ht="33" customHeight="1" x14ac:dyDescent="0.25">
      <c r="A51" s="5"/>
      <c r="D51" s="8"/>
      <c r="E51" s="8"/>
      <c r="F51" s="8"/>
      <c r="J51" s="9"/>
    </row>
    <row r="52" spans="1:10" s="2" customFormat="1" ht="33" customHeight="1" x14ac:dyDescent="0.25">
      <c r="A52" s="5"/>
      <c r="D52" s="8"/>
      <c r="E52" s="8"/>
      <c r="F52" s="8"/>
      <c r="J52" s="9"/>
    </row>
    <row r="53" spans="1:10" s="2" customFormat="1" ht="33" customHeight="1" x14ac:dyDescent="0.25">
      <c r="A53" s="5"/>
      <c r="D53" s="8"/>
      <c r="E53" s="8"/>
      <c r="F53" s="8"/>
      <c r="J53" s="9"/>
    </row>
  </sheetData>
  <autoFilter ref="N1:N53" xr:uid="{ADA92C4C-CA7C-41A7-AD00-41BDF36AEF99}"/>
  <mergeCells count="16">
    <mergeCell ref="A40:B40"/>
    <mergeCell ref="A1:M1"/>
    <mergeCell ref="A2:M2"/>
    <mergeCell ref="A3:M3"/>
    <mergeCell ref="K4:L4"/>
    <mergeCell ref="A6:A7"/>
    <mergeCell ref="B6:B7"/>
    <mergeCell ref="C6:C7"/>
    <mergeCell ref="D6:F6"/>
    <mergeCell ref="G6:G7"/>
    <mergeCell ref="H6:H7"/>
    <mergeCell ref="I6:I7"/>
    <mergeCell ref="J6:J7"/>
    <mergeCell ref="K6:K7"/>
    <mergeCell ref="L6:L7"/>
    <mergeCell ref="M6:M7"/>
  </mergeCells>
  <printOptions horizontalCentered="1"/>
  <pageMargins left="0.15748031496062992" right="0.15748031496062992" top="0.43307086614173229" bottom="0.11811023622047245" header="0.23622047244094491" footer="0.27559055118110237"/>
  <pageSetup paperSize="5" scale="50" orientation="landscape"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65B79-846E-4743-8073-4452620286B0}">
  <dimension ref="A1:W51"/>
  <sheetViews>
    <sheetView topLeftCell="A35" zoomScale="90" zoomScaleNormal="90" workbookViewId="0">
      <selection activeCell="A42" sqref="A42:XFD43"/>
    </sheetView>
  </sheetViews>
  <sheetFormatPr baseColWidth="10" defaultColWidth="0" defaultRowHeight="33" customHeight="1" x14ac:dyDescent="0.25"/>
  <cols>
    <col min="1" max="1" width="28.42578125" style="80" customWidth="1"/>
    <col min="2" max="2" width="45.140625" style="3" customWidth="1"/>
    <col min="3" max="3" width="35.42578125" style="3" customWidth="1"/>
    <col min="4" max="4" width="11.42578125" style="81" customWidth="1"/>
    <col min="5" max="5" width="11.5703125" style="81" customWidth="1"/>
    <col min="6" max="6" width="18.140625" style="81" customWidth="1"/>
    <col min="7" max="7" width="35.42578125" style="3" customWidth="1"/>
    <col min="8" max="8" width="17.42578125" style="3" customWidth="1"/>
    <col min="9" max="9" width="31.42578125" style="3" customWidth="1"/>
    <col min="10" max="10" width="25.28515625" style="82" customWidth="1"/>
    <col min="11" max="11" width="32.5703125" style="3" customWidth="1"/>
    <col min="12" max="12" width="32.28515625" style="3" customWidth="1"/>
    <col min="13" max="13" width="17.28515625" style="3" customWidth="1"/>
    <col min="14" max="14" width="21.140625" style="2" hidden="1" customWidth="1"/>
    <col min="15" max="15" width="24.7109375" style="2" hidden="1" customWidth="1"/>
    <col min="16" max="16" width="26.42578125" style="2" hidden="1" customWidth="1"/>
    <col min="17" max="23" width="0" style="2" hidden="1" customWidth="1"/>
    <col min="24" max="16384" width="11.42578125" style="3" hidden="1"/>
  </cols>
  <sheetData>
    <row r="1" spans="1:23" ht="33" customHeight="1" x14ac:dyDescent="0.25">
      <c r="A1" s="137" t="s">
        <v>0</v>
      </c>
      <c r="B1" s="137"/>
      <c r="C1" s="137"/>
      <c r="D1" s="137"/>
      <c r="E1" s="137"/>
      <c r="F1" s="137"/>
      <c r="G1" s="137"/>
      <c r="H1" s="137"/>
      <c r="I1" s="137"/>
      <c r="J1" s="137"/>
      <c r="K1" s="137"/>
      <c r="L1" s="137"/>
      <c r="M1" s="137"/>
      <c r="N1" s="1"/>
      <c r="O1" s="1"/>
      <c r="P1" s="1"/>
    </row>
    <row r="2" spans="1:23" ht="15.75" customHeight="1" x14ac:dyDescent="0.25">
      <c r="A2" s="138" t="s">
        <v>1</v>
      </c>
      <c r="B2" s="138"/>
      <c r="C2" s="138"/>
      <c r="D2" s="138"/>
      <c r="E2" s="138"/>
      <c r="F2" s="138"/>
      <c r="G2" s="138"/>
      <c r="H2" s="138"/>
      <c r="I2" s="138"/>
      <c r="J2" s="138"/>
      <c r="K2" s="138"/>
      <c r="L2" s="138"/>
      <c r="M2" s="138"/>
      <c r="N2" s="1"/>
      <c r="O2" s="1"/>
      <c r="P2" s="1"/>
    </row>
    <row r="3" spans="1:23" ht="15.75" customHeight="1" x14ac:dyDescent="0.25">
      <c r="A3" s="139" t="s">
        <v>84</v>
      </c>
      <c r="B3" s="139"/>
      <c r="C3" s="139"/>
      <c r="D3" s="139"/>
      <c r="E3" s="139"/>
      <c r="F3" s="139"/>
      <c r="G3" s="139"/>
      <c r="H3" s="139"/>
      <c r="I3" s="139"/>
      <c r="J3" s="139"/>
      <c r="K3" s="139"/>
      <c r="L3" s="139"/>
      <c r="M3" s="139"/>
    </row>
    <row r="4" spans="1:23" ht="15.75" customHeight="1" x14ac:dyDescent="0.25">
      <c r="A4" s="5"/>
      <c r="B4" s="2"/>
      <c r="C4" s="2"/>
      <c r="D4" s="2"/>
      <c r="E4" s="2"/>
      <c r="F4" s="2"/>
      <c r="G4" s="6" t="s">
        <v>2</v>
      </c>
      <c r="H4" s="6"/>
      <c r="I4" s="6"/>
      <c r="J4" s="7"/>
      <c r="K4" s="140" t="s">
        <v>3</v>
      </c>
      <c r="L4" s="140"/>
      <c r="M4" s="2"/>
    </row>
    <row r="5" spans="1:23" ht="34.5" customHeight="1" thickBot="1" x14ac:dyDescent="0.3">
      <c r="A5" s="5"/>
      <c r="B5" s="2"/>
      <c r="C5" s="2"/>
      <c r="D5" s="8"/>
      <c r="E5" s="8"/>
      <c r="F5" s="8"/>
      <c r="G5" s="2"/>
      <c r="H5" s="2"/>
      <c r="I5" s="9"/>
      <c r="J5" s="9"/>
      <c r="K5" s="2"/>
      <c r="L5" s="2"/>
      <c r="M5" s="2"/>
    </row>
    <row r="6" spans="1:23" ht="30.75" customHeight="1" thickTop="1" x14ac:dyDescent="0.25">
      <c r="A6" s="141" t="s">
        <v>4</v>
      </c>
      <c r="B6" s="143" t="s">
        <v>5</v>
      </c>
      <c r="C6" s="143" t="s">
        <v>6</v>
      </c>
      <c r="D6" s="143" t="s">
        <v>7</v>
      </c>
      <c r="E6" s="143"/>
      <c r="F6" s="143"/>
      <c r="G6" s="143" t="s">
        <v>8</v>
      </c>
      <c r="H6" s="143" t="s">
        <v>9</v>
      </c>
      <c r="I6" s="143" t="s">
        <v>10</v>
      </c>
      <c r="J6" s="143" t="s">
        <v>11</v>
      </c>
      <c r="K6" s="143" t="s">
        <v>12</v>
      </c>
      <c r="L6" s="143" t="s">
        <v>13</v>
      </c>
      <c r="M6" s="145" t="s">
        <v>14</v>
      </c>
    </row>
    <row r="7" spans="1:23" ht="50.25" customHeight="1" x14ac:dyDescent="0.25">
      <c r="A7" s="142"/>
      <c r="B7" s="144"/>
      <c r="C7" s="144"/>
      <c r="D7" s="10" t="s">
        <v>15</v>
      </c>
      <c r="E7" s="10" t="s">
        <v>16</v>
      </c>
      <c r="F7" s="10" t="s">
        <v>17</v>
      </c>
      <c r="G7" s="144"/>
      <c r="H7" s="144"/>
      <c r="I7" s="144"/>
      <c r="J7" s="144"/>
      <c r="K7" s="144"/>
      <c r="L7" s="144"/>
      <c r="M7" s="146"/>
    </row>
    <row r="8" spans="1:23" s="20" customFormat="1" ht="53.25" customHeight="1" x14ac:dyDescent="0.25">
      <c r="A8" s="11">
        <v>3</v>
      </c>
      <c r="B8" s="12" t="s">
        <v>18</v>
      </c>
      <c r="C8" s="13">
        <f>C9</f>
        <v>250969806976</v>
      </c>
      <c r="D8" s="13">
        <f>D9</f>
        <v>0</v>
      </c>
      <c r="E8" s="13">
        <f>E9</f>
        <v>0</v>
      </c>
      <c r="F8" s="13">
        <f>D8-E8</f>
        <v>0</v>
      </c>
      <c r="G8" s="13">
        <f>C8-F8</f>
        <v>250969806976</v>
      </c>
      <c r="H8" s="14">
        <f>G8/$G$40</f>
        <v>3.1800690083992535E-2</v>
      </c>
      <c r="I8" s="15">
        <f>I9</f>
        <v>80058704018.259995</v>
      </c>
      <c r="J8" s="15">
        <f>J9</f>
        <v>0</v>
      </c>
      <c r="K8" s="15">
        <f>I8-J8</f>
        <v>80058704018.259995</v>
      </c>
      <c r="L8" s="16">
        <f>G8-K8</f>
        <v>170911102957.73999</v>
      </c>
      <c r="M8" s="17">
        <f>+K8/G8</f>
        <v>0.31899735264137147</v>
      </c>
      <c r="N8" s="18"/>
      <c r="O8" s="19"/>
      <c r="P8" s="19"/>
      <c r="Q8" s="19"/>
      <c r="R8" s="19"/>
      <c r="S8" s="19"/>
      <c r="T8" s="19"/>
      <c r="U8" s="19"/>
      <c r="V8" s="19"/>
      <c r="W8" s="19"/>
    </row>
    <row r="9" spans="1:23" s="30" customFormat="1" ht="50.25" customHeight="1" x14ac:dyDescent="0.25">
      <c r="A9" s="21" t="s">
        <v>19</v>
      </c>
      <c r="B9" s="22" t="s">
        <v>20</v>
      </c>
      <c r="C9" s="23">
        <f>C10</f>
        <v>250969806976</v>
      </c>
      <c r="D9" s="24">
        <f t="shared" ref="D9:G27" si="0">D10</f>
        <v>0</v>
      </c>
      <c r="E9" s="24">
        <f t="shared" si="0"/>
        <v>0</v>
      </c>
      <c r="F9" s="25">
        <f t="shared" ref="F9:F40" si="1">D9-E9</f>
        <v>0</v>
      </c>
      <c r="G9" s="23">
        <f t="shared" si="0"/>
        <v>250969806976</v>
      </c>
      <c r="H9" s="26">
        <f t="shared" ref="H9:H33" si="2">G9/$G$40</f>
        <v>3.1800690083992535E-2</v>
      </c>
      <c r="I9" s="27">
        <f>I10</f>
        <v>80058704018.259995</v>
      </c>
      <c r="J9" s="27">
        <f>J10</f>
        <v>0</v>
      </c>
      <c r="K9" s="23">
        <f>I9-J9</f>
        <v>80058704018.259995</v>
      </c>
      <c r="L9" s="23">
        <f>G9-K9</f>
        <v>170911102957.73999</v>
      </c>
      <c r="M9" s="28">
        <f>+K9/G9</f>
        <v>0.31899735264137147</v>
      </c>
      <c r="N9" s="29"/>
      <c r="O9" s="29"/>
      <c r="P9" s="29"/>
      <c r="Q9" s="29"/>
      <c r="R9" s="29"/>
      <c r="S9" s="29"/>
      <c r="T9" s="29"/>
      <c r="U9" s="29"/>
      <c r="V9" s="29"/>
      <c r="W9" s="29"/>
    </row>
    <row r="10" spans="1:23" s="30" customFormat="1" ht="45.75" customHeight="1" x14ac:dyDescent="0.25">
      <c r="A10" s="21" t="s">
        <v>21</v>
      </c>
      <c r="B10" s="22" t="s">
        <v>20</v>
      </c>
      <c r="C10" s="23">
        <f>C11</f>
        <v>250969806976</v>
      </c>
      <c r="D10" s="24">
        <f t="shared" si="0"/>
        <v>0</v>
      </c>
      <c r="E10" s="24">
        <f t="shared" si="0"/>
        <v>0</v>
      </c>
      <c r="F10" s="25">
        <f t="shared" si="1"/>
        <v>0</v>
      </c>
      <c r="G10" s="23">
        <f>G11</f>
        <v>250969806976</v>
      </c>
      <c r="H10" s="26">
        <f t="shared" si="2"/>
        <v>3.1800690083992535E-2</v>
      </c>
      <c r="I10" s="27">
        <f>I11+I23</f>
        <v>80058704018.259995</v>
      </c>
      <c r="J10" s="27">
        <f>J11+J23</f>
        <v>0</v>
      </c>
      <c r="K10" s="23">
        <f>I10-J10</f>
        <v>80058704018.259995</v>
      </c>
      <c r="L10" s="23">
        <f>G10-K10</f>
        <v>170911102957.73999</v>
      </c>
      <c r="M10" s="28">
        <f t="shared" ref="M10" si="3">+K10/G10</f>
        <v>0.31899735264137147</v>
      </c>
      <c r="N10" s="29"/>
      <c r="O10" s="29"/>
      <c r="P10" s="29"/>
      <c r="Q10" s="29"/>
      <c r="R10" s="29"/>
      <c r="S10" s="29"/>
      <c r="T10" s="29"/>
      <c r="U10" s="29"/>
      <c r="V10" s="29"/>
      <c r="W10" s="29"/>
    </row>
    <row r="11" spans="1:23" s="30" customFormat="1" ht="33" customHeight="1" x14ac:dyDescent="0.25">
      <c r="A11" s="21" t="s">
        <v>22</v>
      </c>
      <c r="B11" s="22" t="s">
        <v>23</v>
      </c>
      <c r="C11" s="23">
        <f>C12</f>
        <v>250969806976</v>
      </c>
      <c r="D11" s="24">
        <f t="shared" si="0"/>
        <v>0</v>
      </c>
      <c r="E11" s="24">
        <f t="shared" si="0"/>
        <v>0</v>
      </c>
      <c r="F11" s="25">
        <f t="shared" si="1"/>
        <v>0</v>
      </c>
      <c r="G11" s="23">
        <f>G12</f>
        <v>250969806976</v>
      </c>
      <c r="H11" s="26">
        <f t="shared" si="2"/>
        <v>3.1800690083992535E-2</v>
      </c>
      <c r="I11" s="27">
        <f>I12</f>
        <v>76362859865.229996</v>
      </c>
      <c r="J11" s="27">
        <f>J12</f>
        <v>0</v>
      </c>
      <c r="K11" s="23">
        <f t="shared" ref="K11:K29" si="4">I11-J11</f>
        <v>76362859865.229996</v>
      </c>
      <c r="L11" s="23">
        <f t="shared" ref="L11:L19" si="5">G11-K11</f>
        <v>174606947110.77002</v>
      </c>
      <c r="M11" s="28">
        <f>+K11/G11</f>
        <v>0.30427110250968359</v>
      </c>
      <c r="N11" s="29"/>
      <c r="O11" s="29"/>
      <c r="P11" s="29"/>
      <c r="Q11" s="29"/>
      <c r="R11" s="29"/>
      <c r="S11" s="29"/>
      <c r="T11" s="29"/>
      <c r="U11" s="29"/>
      <c r="V11" s="29"/>
      <c r="W11" s="29"/>
    </row>
    <row r="12" spans="1:23" s="30" customFormat="1" ht="33" customHeight="1" x14ac:dyDescent="0.25">
      <c r="A12" s="21" t="s">
        <v>24</v>
      </c>
      <c r="B12" s="31" t="s">
        <v>25</v>
      </c>
      <c r="C12" s="32">
        <f>C13</f>
        <v>250969806976</v>
      </c>
      <c r="D12" s="33">
        <f t="shared" si="0"/>
        <v>0</v>
      </c>
      <c r="E12" s="33">
        <f t="shared" si="0"/>
        <v>0</v>
      </c>
      <c r="F12" s="25">
        <f t="shared" si="1"/>
        <v>0</v>
      </c>
      <c r="G12" s="32">
        <f>G13+G18</f>
        <v>250969806976</v>
      </c>
      <c r="H12" s="34">
        <f t="shared" si="2"/>
        <v>3.1800690083992535E-2</v>
      </c>
      <c r="I12" s="35">
        <f>I13+I18+I15</f>
        <v>76362859865.229996</v>
      </c>
      <c r="J12" s="35">
        <v>0</v>
      </c>
      <c r="K12" s="32">
        <f>I12-J12</f>
        <v>76362859865.229996</v>
      </c>
      <c r="L12" s="23">
        <f t="shared" si="5"/>
        <v>174606947110.77002</v>
      </c>
      <c r="M12" s="28">
        <f>+K12/G12</f>
        <v>0.30427110250968359</v>
      </c>
      <c r="N12" s="29"/>
      <c r="O12" s="29"/>
      <c r="P12" s="29"/>
      <c r="Q12" s="29"/>
      <c r="R12" s="29"/>
      <c r="S12" s="29"/>
      <c r="T12" s="29"/>
      <c r="U12" s="29"/>
      <c r="V12" s="29"/>
      <c r="W12" s="29"/>
    </row>
    <row r="13" spans="1:23" s="30" customFormat="1" ht="33" customHeight="1" x14ac:dyDescent="0.25">
      <c r="A13" s="21" t="s">
        <v>26</v>
      </c>
      <c r="B13" s="31" t="s">
        <v>27</v>
      </c>
      <c r="C13" s="32">
        <f>C14</f>
        <v>250969806976</v>
      </c>
      <c r="D13" s="33">
        <v>0</v>
      </c>
      <c r="E13" s="33">
        <v>0</v>
      </c>
      <c r="F13" s="25">
        <f t="shared" si="1"/>
        <v>0</v>
      </c>
      <c r="G13" s="32">
        <f>C13-F13</f>
        <v>250969806976</v>
      </c>
      <c r="H13" s="34">
        <f>G13/$G$40</f>
        <v>3.1800690083992535E-2</v>
      </c>
      <c r="I13" s="35">
        <f>I14</f>
        <v>76269409191.169998</v>
      </c>
      <c r="J13" s="35">
        <v>0</v>
      </c>
      <c r="K13" s="32">
        <f>K14</f>
        <v>76269409191.169998</v>
      </c>
      <c r="L13" s="23">
        <f t="shared" si="5"/>
        <v>174700397784.83002</v>
      </c>
      <c r="M13" s="28">
        <f>+K13/G13</f>
        <v>0.30389874427589436</v>
      </c>
      <c r="N13" s="29"/>
      <c r="O13" s="29"/>
      <c r="P13" s="29"/>
      <c r="Q13" s="29"/>
      <c r="R13" s="29"/>
      <c r="S13" s="29"/>
      <c r="T13" s="29"/>
      <c r="U13" s="29"/>
      <c r="V13" s="29"/>
      <c r="W13" s="29"/>
    </row>
    <row r="14" spans="1:23" s="44" customFormat="1" ht="47.25" customHeight="1" x14ac:dyDescent="0.25">
      <c r="A14" s="36" t="s">
        <v>28</v>
      </c>
      <c r="B14" s="37" t="s">
        <v>29</v>
      </c>
      <c r="C14" s="38">
        <v>250969806976</v>
      </c>
      <c r="D14" s="39">
        <f>D18</f>
        <v>0</v>
      </c>
      <c r="E14" s="39">
        <f>E18</f>
        <v>0</v>
      </c>
      <c r="F14" s="25">
        <f t="shared" si="1"/>
        <v>0</v>
      </c>
      <c r="G14" s="38">
        <f>C14-F14</f>
        <v>250969806976</v>
      </c>
      <c r="H14" s="40">
        <f t="shared" si="2"/>
        <v>3.1800690083992535E-2</v>
      </c>
      <c r="I14" s="41">
        <f>18390034881.35+20105136071.78+17483773430.03+20290464808.01</f>
        <v>76269409191.169998</v>
      </c>
      <c r="J14" s="41">
        <v>0</v>
      </c>
      <c r="K14" s="38">
        <f>I14-J14</f>
        <v>76269409191.169998</v>
      </c>
      <c r="L14" s="42">
        <f t="shared" si="5"/>
        <v>174700397784.83002</v>
      </c>
      <c r="M14" s="43">
        <f>+K14/G14</f>
        <v>0.30389874427589436</v>
      </c>
      <c r="O14" s="84"/>
    </row>
    <row r="15" spans="1:23" s="44" customFormat="1" ht="47.25" customHeight="1" x14ac:dyDescent="0.25">
      <c r="A15" s="36" t="s">
        <v>82</v>
      </c>
      <c r="B15" s="37" t="s">
        <v>83</v>
      </c>
      <c r="C15" s="38">
        <v>0</v>
      </c>
      <c r="D15" s="39">
        <v>0</v>
      </c>
      <c r="E15" s="39">
        <v>0</v>
      </c>
      <c r="F15" s="25">
        <f t="shared" si="1"/>
        <v>0</v>
      </c>
      <c r="G15" s="38">
        <f t="shared" ref="G15:G16" si="6">C15-F15</f>
        <v>0</v>
      </c>
      <c r="H15" s="40">
        <f t="shared" si="2"/>
        <v>0</v>
      </c>
      <c r="I15" s="41">
        <f t="shared" ref="I15:L16" si="7">I16</f>
        <v>4482500</v>
      </c>
      <c r="J15" s="41">
        <f t="shared" si="7"/>
        <v>0</v>
      </c>
      <c r="K15" s="38">
        <f t="shared" si="7"/>
        <v>4482500</v>
      </c>
      <c r="L15" s="42">
        <f t="shared" si="7"/>
        <v>-4482500</v>
      </c>
      <c r="M15" s="46" t="s">
        <v>30</v>
      </c>
      <c r="O15" s="83"/>
    </row>
    <row r="16" spans="1:23" s="44" customFormat="1" ht="47.25" customHeight="1" x14ac:dyDescent="0.25">
      <c r="A16" s="36" t="s">
        <v>80</v>
      </c>
      <c r="B16" s="37" t="s">
        <v>81</v>
      </c>
      <c r="C16" s="38">
        <v>0</v>
      </c>
      <c r="D16" s="39">
        <v>0</v>
      </c>
      <c r="E16" s="39">
        <v>0</v>
      </c>
      <c r="F16" s="25">
        <f t="shared" si="1"/>
        <v>0</v>
      </c>
      <c r="G16" s="38">
        <f t="shared" si="6"/>
        <v>0</v>
      </c>
      <c r="H16" s="40">
        <f t="shared" si="2"/>
        <v>0</v>
      </c>
      <c r="I16" s="41">
        <f t="shared" si="7"/>
        <v>4482500</v>
      </c>
      <c r="J16" s="41">
        <f t="shared" si="7"/>
        <v>0</v>
      </c>
      <c r="K16" s="38">
        <f t="shared" si="7"/>
        <v>4482500</v>
      </c>
      <c r="L16" s="42">
        <f t="shared" si="7"/>
        <v>-4482500</v>
      </c>
      <c r="M16" s="46" t="s">
        <v>30</v>
      </c>
    </row>
    <row r="17" spans="1:16" s="44" customFormat="1" ht="47.25" customHeight="1" x14ac:dyDescent="0.25">
      <c r="A17" s="36" t="s">
        <v>102</v>
      </c>
      <c r="B17" s="37" t="s">
        <v>79</v>
      </c>
      <c r="C17" s="38">
        <v>0</v>
      </c>
      <c r="D17" s="39">
        <v>0</v>
      </c>
      <c r="E17" s="39">
        <v>0</v>
      </c>
      <c r="F17" s="25">
        <f t="shared" si="1"/>
        <v>0</v>
      </c>
      <c r="G17" s="38">
        <f>C17-F17</f>
        <v>0</v>
      </c>
      <c r="H17" s="40">
        <f t="shared" si="2"/>
        <v>0</v>
      </c>
      <c r="I17" s="41">
        <v>4482500</v>
      </c>
      <c r="J17" s="41">
        <v>0</v>
      </c>
      <c r="K17" s="38">
        <f>I17-J17</f>
        <v>4482500</v>
      </c>
      <c r="L17" s="42">
        <f t="shared" si="5"/>
        <v>-4482500</v>
      </c>
      <c r="M17" s="46" t="s">
        <v>30</v>
      </c>
      <c r="P17" s="83"/>
    </row>
    <row r="18" spans="1:16" s="29" customFormat="1" ht="33" customHeight="1" x14ac:dyDescent="0.25">
      <c r="A18" s="21" t="s">
        <v>31</v>
      </c>
      <c r="B18" s="31" t="s">
        <v>32</v>
      </c>
      <c r="C18" s="32">
        <v>0</v>
      </c>
      <c r="D18" s="33">
        <f t="shared" si="0"/>
        <v>0</v>
      </c>
      <c r="E18" s="33">
        <f t="shared" si="0"/>
        <v>0</v>
      </c>
      <c r="F18" s="25">
        <f t="shared" si="1"/>
        <v>0</v>
      </c>
      <c r="G18" s="32">
        <v>0</v>
      </c>
      <c r="H18" s="34">
        <f t="shared" si="2"/>
        <v>0</v>
      </c>
      <c r="I18" s="35">
        <f>I19</f>
        <v>88968174.060000002</v>
      </c>
      <c r="J18" s="35">
        <v>0</v>
      </c>
      <c r="K18" s="32">
        <f t="shared" si="4"/>
        <v>88968174.060000002</v>
      </c>
      <c r="L18" s="23">
        <f t="shared" si="5"/>
        <v>-88968174.060000002</v>
      </c>
      <c r="M18" s="46" t="s">
        <v>30</v>
      </c>
    </row>
    <row r="19" spans="1:16" s="29" customFormat="1" ht="43.5" customHeight="1" x14ac:dyDescent="0.25">
      <c r="A19" s="21" t="s">
        <v>33</v>
      </c>
      <c r="B19" s="31" t="s">
        <v>34</v>
      </c>
      <c r="C19" s="32">
        <v>0</v>
      </c>
      <c r="D19" s="33">
        <f t="shared" si="0"/>
        <v>0</v>
      </c>
      <c r="E19" s="33">
        <f t="shared" si="0"/>
        <v>0</v>
      </c>
      <c r="F19" s="25">
        <f t="shared" si="1"/>
        <v>0</v>
      </c>
      <c r="G19" s="32">
        <f t="shared" ref="G19:G39" si="8">C19-F19</f>
        <v>0</v>
      </c>
      <c r="H19" s="34">
        <f t="shared" si="2"/>
        <v>0</v>
      </c>
      <c r="I19" s="35">
        <f>I20</f>
        <v>88968174.060000002</v>
      </c>
      <c r="J19" s="35">
        <v>0</v>
      </c>
      <c r="K19" s="32">
        <f t="shared" si="4"/>
        <v>88968174.060000002</v>
      </c>
      <c r="L19" s="23">
        <f t="shared" si="5"/>
        <v>-88968174.060000002</v>
      </c>
      <c r="M19" s="46" t="s">
        <v>30</v>
      </c>
    </row>
    <row r="20" spans="1:16" s="29" customFormat="1" ht="64.5" customHeight="1" x14ac:dyDescent="0.25">
      <c r="A20" s="21" t="s">
        <v>35</v>
      </c>
      <c r="B20" s="31" t="s">
        <v>36</v>
      </c>
      <c r="C20" s="32">
        <v>0</v>
      </c>
      <c r="D20" s="33">
        <f t="shared" si="0"/>
        <v>0</v>
      </c>
      <c r="E20" s="33">
        <f t="shared" si="0"/>
        <v>0</v>
      </c>
      <c r="F20" s="25">
        <f t="shared" si="1"/>
        <v>0</v>
      </c>
      <c r="G20" s="32">
        <f t="shared" si="8"/>
        <v>0</v>
      </c>
      <c r="H20" s="34">
        <f t="shared" si="2"/>
        <v>0</v>
      </c>
      <c r="I20" s="35">
        <f>I21</f>
        <v>88968174.060000002</v>
      </c>
      <c r="J20" s="35">
        <v>0</v>
      </c>
      <c r="K20" s="32">
        <f t="shared" si="4"/>
        <v>88968174.060000002</v>
      </c>
      <c r="L20" s="23">
        <f>L21</f>
        <v>-88968174.060000002</v>
      </c>
      <c r="M20" s="46" t="s">
        <v>30</v>
      </c>
    </row>
    <row r="21" spans="1:16" s="29" customFormat="1" ht="53.25" customHeight="1" x14ac:dyDescent="0.25">
      <c r="A21" s="21" t="s">
        <v>37</v>
      </c>
      <c r="B21" s="31" t="s">
        <v>38</v>
      </c>
      <c r="C21" s="32">
        <v>0</v>
      </c>
      <c r="D21" s="33">
        <f>D22</f>
        <v>0</v>
      </c>
      <c r="E21" s="33">
        <f>E22</f>
        <v>0</v>
      </c>
      <c r="F21" s="25">
        <f t="shared" si="1"/>
        <v>0</v>
      </c>
      <c r="G21" s="32">
        <f t="shared" si="8"/>
        <v>0</v>
      </c>
      <c r="H21" s="34">
        <f t="shared" si="2"/>
        <v>0</v>
      </c>
      <c r="I21" s="35">
        <f>I22</f>
        <v>88968174.060000002</v>
      </c>
      <c r="J21" s="35">
        <v>0</v>
      </c>
      <c r="K21" s="32">
        <f t="shared" si="4"/>
        <v>88968174.060000002</v>
      </c>
      <c r="L21" s="23">
        <f>L22</f>
        <v>-88968174.060000002</v>
      </c>
      <c r="M21" s="46" t="s">
        <v>30</v>
      </c>
    </row>
    <row r="22" spans="1:16" s="29" customFormat="1" ht="51" customHeight="1" x14ac:dyDescent="0.25">
      <c r="A22" s="36" t="s">
        <v>39</v>
      </c>
      <c r="B22" s="37" t="s">
        <v>40</v>
      </c>
      <c r="C22" s="38">
        <v>0</v>
      </c>
      <c r="D22" s="39">
        <f>D23</f>
        <v>0</v>
      </c>
      <c r="E22" s="39">
        <f>E23</f>
        <v>0</v>
      </c>
      <c r="F22" s="25">
        <f t="shared" si="1"/>
        <v>0</v>
      </c>
      <c r="G22" s="38">
        <f t="shared" si="8"/>
        <v>0</v>
      </c>
      <c r="H22" s="40">
        <f t="shared" si="2"/>
        <v>0</v>
      </c>
      <c r="I22" s="41">
        <f>86958942.15+2009231.91</f>
        <v>88968174.060000002</v>
      </c>
      <c r="J22" s="41">
        <v>0</v>
      </c>
      <c r="K22" s="38">
        <f>I22-J22</f>
        <v>88968174.060000002</v>
      </c>
      <c r="L22" s="42">
        <f>G22-K22</f>
        <v>-88968174.060000002</v>
      </c>
      <c r="M22" s="46" t="s">
        <v>30</v>
      </c>
    </row>
    <row r="23" spans="1:16" s="29" customFormat="1" ht="33" customHeight="1" x14ac:dyDescent="0.25">
      <c r="A23" s="21" t="s">
        <v>41</v>
      </c>
      <c r="B23" s="31" t="s">
        <v>42</v>
      </c>
      <c r="C23" s="32">
        <v>0</v>
      </c>
      <c r="D23" s="33">
        <f t="shared" si="0"/>
        <v>0</v>
      </c>
      <c r="E23" s="33">
        <f t="shared" si="0"/>
        <v>0</v>
      </c>
      <c r="F23" s="25">
        <f t="shared" si="1"/>
        <v>0</v>
      </c>
      <c r="G23" s="32">
        <f t="shared" si="8"/>
        <v>0</v>
      </c>
      <c r="H23" s="34">
        <f t="shared" si="2"/>
        <v>0</v>
      </c>
      <c r="I23" s="35">
        <f>I24+I31</f>
        <v>3695844153.0299997</v>
      </c>
      <c r="J23" s="35">
        <f>J24+J31</f>
        <v>0</v>
      </c>
      <c r="K23" s="32">
        <f>I23-J23</f>
        <v>3695844153.0299997</v>
      </c>
      <c r="L23" s="23">
        <f t="shared" ref="L23:L25" si="9">G23-K23</f>
        <v>-3695844153.0299997</v>
      </c>
      <c r="M23" s="46" t="s">
        <v>30</v>
      </c>
    </row>
    <row r="24" spans="1:16" s="29" customFormat="1" ht="33" customHeight="1" x14ac:dyDescent="0.25">
      <c r="A24" s="21" t="s">
        <v>43</v>
      </c>
      <c r="B24" s="31" t="s">
        <v>44</v>
      </c>
      <c r="C24" s="32">
        <v>0</v>
      </c>
      <c r="D24" s="33">
        <f t="shared" si="0"/>
        <v>0</v>
      </c>
      <c r="E24" s="33">
        <f t="shared" si="0"/>
        <v>0</v>
      </c>
      <c r="F24" s="25">
        <f t="shared" si="1"/>
        <v>0</v>
      </c>
      <c r="G24" s="32">
        <f t="shared" si="8"/>
        <v>0</v>
      </c>
      <c r="H24" s="34">
        <f t="shared" si="2"/>
        <v>0</v>
      </c>
      <c r="I24" s="35">
        <f>I25+I29</f>
        <v>3694645860.4499998</v>
      </c>
      <c r="J24" s="35">
        <f>J29</f>
        <v>0</v>
      </c>
      <c r="K24" s="32">
        <f>I24-J24</f>
        <v>3694645860.4499998</v>
      </c>
      <c r="L24" s="23">
        <f t="shared" si="9"/>
        <v>-3694645860.4499998</v>
      </c>
      <c r="M24" s="46" t="s">
        <v>30</v>
      </c>
    </row>
    <row r="25" spans="1:16" s="29" customFormat="1" ht="33" customHeight="1" x14ac:dyDescent="0.25">
      <c r="A25" s="21" t="s">
        <v>45</v>
      </c>
      <c r="B25" s="31" t="s">
        <v>46</v>
      </c>
      <c r="C25" s="32">
        <v>0</v>
      </c>
      <c r="D25" s="33">
        <f t="shared" si="0"/>
        <v>0</v>
      </c>
      <c r="E25" s="33">
        <f t="shared" si="0"/>
        <v>0</v>
      </c>
      <c r="F25" s="25">
        <f t="shared" si="1"/>
        <v>0</v>
      </c>
      <c r="G25" s="32">
        <f>C25-F25</f>
        <v>0</v>
      </c>
      <c r="H25" s="34">
        <f t="shared" si="2"/>
        <v>0</v>
      </c>
      <c r="I25" s="35">
        <f>I26</f>
        <v>624250093.75999987</v>
      </c>
      <c r="J25" s="35">
        <v>0</v>
      </c>
      <c r="K25" s="32">
        <f t="shared" si="4"/>
        <v>624250093.75999987</v>
      </c>
      <c r="L25" s="23">
        <f t="shared" si="9"/>
        <v>-624250093.75999987</v>
      </c>
      <c r="M25" s="46" t="s">
        <v>30</v>
      </c>
    </row>
    <row r="26" spans="1:16" s="29" customFormat="1" ht="33" customHeight="1" x14ac:dyDescent="0.25">
      <c r="A26" s="21" t="s">
        <v>47</v>
      </c>
      <c r="B26" s="31" t="s">
        <v>48</v>
      </c>
      <c r="C26" s="32">
        <v>0</v>
      </c>
      <c r="D26" s="33">
        <f t="shared" si="0"/>
        <v>0</v>
      </c>
      <c r="E26" s="33">
        <f t="shared" si="0"/>
        <v>0</v>
      </c>
      <c r="F26" s="25">
        <f t="shared" si="1"/>
        <v>0</v>
      </c>
      <c r="G26" s="32">
        <f t="shared" si="8"/>
        <v>0</v>
      </c>
      <c r="H26" s="34">
        <f t="shared" si="2"/>
        <v>0</v>
      </c>
      <c r="I26" s="35">
        <f>I27+I28</f>
        <v>624250093.75999987</v>
      </c>
      <c r="J26" s="35">
        <v>0</v>
      </c>
      <c r="K26" s="32">
        <f>I26-J26</f>
        <v>624250093.75999987</v>
      </c>
      <c r="L26" s="23">
        <f>G26-K26</f>
        <v>-624250093.75999987</v>
      </c>
      <c r="M26" s="46" t="s">
        <v>30</v>
      </c>
    </row>
    <row r="27" spans="1:16" s="44" customFormat="1" ht="50.25" customHeight="1" x14ac:dyDescent="0.25">
      <c r="A27" s="36" t="s">
        <v>49</v>
      </c>
      <c r="B27" s="37" t="s">
        <v>50</v>
      </c>
      <c r="C27" s="38">
        <v>0</v>
      </c>
      <c r="D27" s="39">
        <f t="shared" si="0"/>
        <v>0</v>
      </c>
      <c r="E27" s="39">
        <f t="shared" si="0"/>
        <v>0</v>
      </c>
      <c r="F27" s="25">
        <f t="shared" si="1"/>
        <v>0</v>
      </c>
      <c r="G27" s="38">
        <f t="shared" si="8"/>
        <v>0</v>
      </c>
      <c r="H27" s="40">
        <f t="shared" si="2"/>
        <v>0</v>
      </c>
      <c r="I27" s="41">
        <f>1306193.2+1662127.08+1961392.45+2757679.68</f>
        <v>7687392.4100000001</v>
      </c>
      <c r="J27" s="41">
        <v>0</v>
      </c>
      <c r="K27" s="38">
        <f>I27-J27</f>
        <v>7687392.4100000001</v>
      </c>
      <c r="L27" s="42">
        <f>G27-K27</f>
        <v>-7687392.4100000001</v>
      </c>
      <c r="M27" s="45" t="s">
        <v>30</v>
      </c>
    </row>
    <row r="28" spans="1:16" s="44" customFormat="1" ht="48.75" customHeight="1" x14ac:dyDescent="0.25">
      <c r="A28" s="36" t="s">
        <v>51</v>
      </c>
      <c r="B28" s="37" t="s">
        <v>52</v>
      </c>
      <c r="C28" s="38">
        <v>0</v>
      </c>
      <c r="D28" s="39">
        <f t="shared" ref="D28:E28" si="10">D29</f>
        <v>0</v>
      </c>
      <c r="E28" s="39">
        <f t="shared" si="10"/>
        <v>0</v>
      </c>
      <c r="F28" s="25">
        <f t="shared" si="1"/>
        <v>0</v>
      </c>
      <c r="G28" s="38">
        <f t="shared" si="8"/>
        <v>0</v>
      </c>
      <c r="H28" s="40">
        <f t="shared" si="2"/>
        <v>0</v>
      </c>
      <c r="I28" s="41">
        <f>2493361.48+2565573.91+2472856.15+609030909.81</f>
        <v>616562701.3499999</v>
      </c>
      <c r="J28" s="41">
        <v>0</v>
      </c>
      <c r="K28" s="38">
        <f>I28-J28</f>
        <v>616562701.3499999</v>
      </c>
      <c r="L28" s="42">
        <f>G28-K28</f>
        <v>-616562701.3499999</v>
      </c>
      <c r="M28" s="45" t="s">
        <v>30</v>
      </c>
    </row>
    <row r="29" spans="1:16" s="29" customFormat="1" ht="33" customHeight="1" x14ac:dyDescent="0.25">
      <c r="A29" s="21" t="s">
        <v>53</v>
      </c>
      <c r="B29" s="31" t="s">
        <v>54</v>
      </c>
      <c r="C29" s="32">
        <v>0</v>
      </c>
      <c r="D29" s="33">
        <f>D30</f>
        <v>0</v>
      </c>
      <c r="E29" s="33">
        <f>E30</f>
        <v>0</v>
      </c>
      <c r="F29" s="25">
        <f t="shared" si="1"/>
        <v>0</v>
      </c>
      <c r="G29" s="32">
        <f t="shared" si="8"/>
        <v>0</v>
      </c>
      <c r="H29" s="34">
        <f t="shared" si="2"/>
        <v>0</v>
      </c>
      <c r="I29" s="35">
        <f>I30</f>
        <v>3070395766.6900001</v>
      </c>
      <c r="J29" s="35">
        <f>J30</f>
        <v>0</v>
      </c>
      <c r="K29" s="32">
        <f t="shared" si="4"/>
        <v>3070395766.6900001</v>
      </c>
      <c r="L29" s="23">
        <f>L30</f>
        <v>-3070395766.6900001</v>
      </c>
      <c r="M29" s="46" t="s">
        <v>30</v>
      </c>
    </row>
    <row r="30" spans="1:16" s="44" customFormat="1" ht="76.5" customHeight="1" x14ac:dyDescent="0.25">
      <c r="A30" s="36" t="s">
        <v>55</v>
      </c>
      <c r="B30" s="37" t="s">
        <v>56</v>
      </c>
      <c r="C30" s="38">
        <v>0</v>
      </c>
      <c r="D30" s="39">
        <v>0</v>
      </c>
      <c r="E30" s="39">
        <v>0</v>
      </c>
      <c r="F30" s="25">
        <f t="shared" si="1"/>
        <v>0</v>
      </c>
      <c r="G30" s="38">
        <f t="shared" si="8"/>
        <v>0</v>
      </c>
      <c r="H30" s="40">
        <f t="shared" si="2"/>
        <v>0</v>
      </c>
      <c r="I30" s="41">
        <f>1443247426.89+14040985.68+18161220.79+1594946133.33</f>
        <v>3070395766.6900001</v>
      </c>
      <c r="J30" s="41">
        <v>0</v>
      </c>
      <c r="K30" s="38">
        <f>I30-J30</f>
        <v>3070395766.6900001</v>
      </c>
      <c r="L30" s="38">
        <f>G30-K30</f>
        <v>-3070395766.6900001</v>
      </c>
      <c r="M30" s="45" t="s">
        <v>30</v>
      </c>
    </row>
    <row r="31" spans="1:16" s="29" customFormat="1" ht="45.75" customHeight="1" x14ac:dyDescent="0.25">
      <c r="A31" s="21" t="s">
        <v>57</v>
      </c>
      <c r="B31" s="31" t="s">
        <v>58</v>
      </c>
      <c r="C31" s="32">
        <f>C32</f>
        <v>0</v>
      </c>
      <c r="D31" s="33">
        <f>D32</f>
        <v>0</v>
      </c>
      <c r="E31" s="33">
        <f>E32</f>
        <v>0</v>
      </c>
      <c r="F31" s="25">
        <f t="shared" si="1"/>
        <v>0</v>
      </c>
      <c r="G31" s="32">
        <f t="shared" si="8"/>
        <v>0</v>
      </c>
      <c r="H31" s="34">
        <f t="shared" si="2"/>
        <v>0</v>
      </c>
      <c r="I31" s="35">
        <f>I32+I34</f>
        <v>1198292.58</v>
      </c>
      <c r="J31" s="35">
        <f>J32</f>
        <v>0</v>
      </c>
      <c r="K31" s="32">
        <f>I31-J31</f>
        <v>1198292.58</v>
      </c>
      <c r="L31" s="32">
        <f>L32+L34</f>
        <v>-1198292.58</v>
      </c>
      <c r="M31" s="46" t="s">
        <v>30</v>
      </c>
    </row>
    <row r="32" spans="1:16" s="29" customFormat="1" ht="33" customHeight="1" x14ac:dyDescent="0.25">
      <c r="A32" s="21" t="s">
        <v>59</v>
      </c>
      <c r="B32" s="31" t="s">
        <v>60</v>
      </c>
      <c r="C32" s="32">
        <v>0</v>
      </c>
      <c r="D32" s="33">
        <v>0</v>
      </c>
      <c r="E32" s="33">
        <v>0</v>
      </c>
      <c r="F32" s="25">
        <f t="shared" si="1"/>
        <v>0</v>
      </c>
      <c r="G32" s="32">
        <f t="shared" si="8"/>
        <v>0</v>
      </c>
      <c r="H32" s="34">
        <f t="shared" si="2"/>
        <v>0</v>
      </c>
      <c r="I32" s="35">
        <f>I33</f>
        <v>1184236</v>
      </c>
      <c r="J32" s="35">
        <f>J33</f>
        <v>0</v>
      </c>
      <c r="K32" s="32">
        <f t="shared" ref="K32" si="11">I32-J32</f>
        <v>1184236</v>
      </c>
      <c r="L32" s="32">
        <f>L33</f>
        <v>-1184236</v>
      </c>
      <c r="M32" s="46" t="s">
        <v>30</v>
      </c>
    </row>
    <row r="33" spans="1:16" s="44" customFormat="1" ht="33" customHeight="1" x14ac:dyDescent="0.25">
      <c r="A33" s="36" t="s">
        <v>68</v>
      </c>
      <c r="B33" s="37" t="s">
        <v>69</v>
      </c>
      <c r="C33" s="38">
        <v>0</v>
      </c>
      <c r="D33" s="39">
        <v>0</v>
      </c>
      <c r="E33" s="39">
        <v>0</v>
      </c>
      <c r="F33" s="25">
        <f t="shared" si="1"/>
        <v>0</v>
      </c>
      <c r="G33" s="38">
        <f t="shared" si="8"/>
        <v>0</v>
      </c>
      <c r="H33" s="40">
        <f t="shared" si="2"/>
        <v>0</v>
      </c>
      <c r="I33" s="41">
        <v>1184236</v>
      </c>
      <c r="J33" s="41">
        <v>0</v>
      </c>
      <c r="K33" s="38">
        <f>I33-J33</f>
        <v>1184236</v>
      </c>
      <c r="L33" s="38">
        <f>G33-K33</f>
        <v>-1184236</v>
      </c>
      <c r="M33" s="45" t="s">
        <v>30</v>
      </c>
    </row>
    <row r="34" spans="1:16" s="44" customFormat="1" ht="33" customHeight="1" x14ac:dyDescent="0.25">
      <c r="A34" s="21" t="s">
        <v>75</v>
      </c>
      <c r="B34" s="31" t="s">
        <v>76</v>
      </c>
      <c r="C34" s="32">
        <v>0</v>
      </c>
      <c r="D34" s="33">
        <v>0</v>
      </c>
      <c r="E34" s="33">
        <v>0</v>
      </c>
      <c r="F34" s="25">
        <f t="shared" si="1"/>
        <v>0</v>
      </c>
      <c r="G34" s="32">
        <f t="shared" si="8"/>
        <v>0</v>
      </c>
      <c r="H34" s="34">
        <f t="shared" ref="H34:H40" si="12">G34/$G$40</f>
        <v>0</v>
      </c>
      <c r="I34" s="35">
        <f>I35</f>
        <v>14056.58</v>
      </c>
      <c r="J34" s="35">
        <f>J35</f>
        <v>0</v>
      </c>
      <c r="K34" s="32">
        <f>K35</f>
        <v>14056.58</v>
      </c>
      <c r="L34" s="32">
        <f>L35</f>
        <v>-14056.58</v>
      </c>
      <c r="M34" s="46" t="s">
        <v>30</v>
      </c>
    </row>
    <row r="35" spans="1:16" s="44" customFormat="1" ht="33" customHeight="1" x14ac:dyDescent="0.25">
      <c r="A35" s="36" t="s">
        <v>73</v>
      </c>
      <c r="B35" s="37" t="s">
        <v>74</v>
      </c>
      <c r="C35" s="38">
        <v>0</v>
      </c>
      <c r="D35" s="39">
        <v>0</v>
      </c>
      <c r="E35" s="39">
        <v>0</v>
      </c>
      <c r="F35" s="25">
        <f t="shared" si="1"/>
        <v>0</v>
      </c>
      <c r="G35" s="38">
        <f t="shared" si="8"/>
        <v>0</v>
      </c>
      <c r="H35" s="40">
        <f t="shared" si="12"/>
        <v>0</v>
      </c>
      <c r="I35" s="41">
        <v>14056.58</v>
      </c>
      <c r="J35" s="41">
        <v>0</v>
      </c>
      <c r="K35" s="38">
        <f>I35-J35</f>
        <v>14056.58</v>
      </c>
      <c r="L35" s="38">
        <f>G35-K35</f>
        <v>-14056.58</v>
      </c>
      <c r="M35" s="45" t="s">
        <v>30</v>
      </c>
    </row>
    <row r="36" spans="1:16" s="19" customFormat="1" ht="33" customHeight="1" x14ac:dyDescent="0.25">
      <c r="A36" s="47">
        <v>4</v>
      </c>
      <c r="B36" s="48" t="s">
        <v>61</v>
      </c>
      <c r="C36" s="49">
        <f>C37+C38+C39</f>
        <v>7640991226358</v>
      </c>
      <c r="D36" s="49">
        <f>D37+D38+D39</f>
        <v>0</v>
      </c>
      <c r="E36" s="49">
        <v>0</v>
      </c>
      <c r="F36" s="13">
        <f t="shared" si="1"/>
        <v>0</v>
      </c>
      <c r="G36" s="49">
        <f t="shared" si="8"/>
        <v>7640991226358</v>
      </c>
      <c r="H36" s="50">
        <f t="shared" si="12"/>
        <v>0.96819930991600744</v>
      </c>
      <c r="I36" s="51">
        <f>I37+I38+I39</f>
        <v>1345254809590.9102</v>
      </c>
      <c r="J36" s="51">
        <f>SUM(J37:J39)</f>
        <v>0</v>
      </c>
      <c r="K36" s="49">
        <f>I36-J36</f>
        <v>1345254809590.9102</v>
      </c>
      <c r="L36" s="49">
        <f>L37+L38+L39</f>
        <v>6295736416767.0898</v>
      </c>
      <c r="M36" s="52">
        <f>+K36/G36</f>
        <v>0.17605763044857101</v>
      </c>
      <c r="O36" s="18"/>
    </row>
    <row r="37" spans="1:16" s="58" customFormat="1" ht="33" customHeight="1" x14ac:dyDescent="0.25">
      <c r="A37" s="53">
        <v>41</v>
      </c>
      <c r="B37" s="54" t="s">
        <v>62</v>
      </c>
      <c r="C37" s="55">
        <v>10073090054</v>
      </c>
      <c r="D37" s="56">
        <v>0</v>
      </c>
      <c r="E37" s="56">
        <v>0</v>
      </c>
      <c r="F37" s="25">
        <f t="shared" si="1"/>
        <v>0</v>
      </c>
      <c r="G37" s="55">
        <f t="shared" si="8"/>
        <v>10073090054</v>
      </c>
      <c r="H37" s="40">
        <f t="shared" si="12"/>
        <v>1.2763735162215533E-3</v>
      </c>
      <c r="I37" s="41">
        <v>10709702.540000001</v>
      </c>
      <c r="J37" s="41">
        <v>0</v>
      </c>
      <c r="K37" s="55">
        <f>I37-J37</f>
        <v>10709702.540000001</v>
      </c>
      <c r="L37" s="57">
        <f>G37-K37</f>
        <v>10062380351.459999</v>
      </c>
      <c r="M37" s="43">
        <f>+K37/G37</f>
        <v>1.0631993243967082E-3</v>
      </c>
      <c r="O37" s="59"/>
      <c r="P37" s="19"/>
    </row>
    <row r="38" spans="1:16" s="58" customFormat="1" ht="33" customHeight="1" x14ac:dyDescent="0.25">
      <c r="A38" s="53">
        <v>42</v>
      </c>
      <c r="B38" s="54" t="s">
        <v>63</v>
      </c>
      <c r="C38" s="60">
        <v>2720001826821</v>
      </c>
      <c r="D38" s="61">
        <v>0</v>
      </c>
      <c r="E38" s="61">
        <v>0</v>
      </c>
      <c r="F38" s="25">
        <f t="shared" si="1"/>
        <v>0</v>
      </c>
      <c r="G38" s="55">
        <f t="shared" si="8"/>
        <v>2720001826821</v>
      </c>
      <c r="H38" s="40">
        <f t="shared" si="12"/>
        <v>0.3446547461818778</v>
      </c>
      <c r="I38" s="41">
        <v>1340473442771</v>
      </c>
      <c r="J38" s="41">
        <v>0</v>
      </c>
      <c r="K38" s="57">
        <f>I38-J38</f>
        <v>1340473442771</v>
      </c>
      <c r="L38" s="57">
        <f>G38-K38</f>
        <v>1379528384050</v>
      </c>
      <c r="M38" s="43">
        <f>+K38/G38</f>
        <v>0.49282078767486609</v>
      </c>
      <c r="O38" s="59"/>
      <c r="P38" s="19"/>
    </row>
    <row r="39" spans="1:16" s="58" customFormat="1" ht="33" customHeight="1" thickBot="1" x14ac:dyDescent="0.3">
      <c r="A39" s="62">
        <v>43</v>
      </c>
      <c r="B39" s="63" t="s">
        <v>64</v>
      </c>
      <c r="C39" s="64">
        <v>4910916309483</v>
      </c>
      <c r="D39" s="65">
        <v>0</v>
      </c>
      <c r="E39" s="65">
        <v>0</v>
      </c>
      <c r="F39" s="25">
        <f t="shared" si="1"/>
        <v>0</v>
      </c>
      <c r="G39" s="64">
        <f t="shared" si="8"/>
        <v>4910916309483</v>
      </c>
      <c r="H39" s="40">
        <f t="shared" si="12"/>
        <v>0.62226819021790813</v>
      </c>
      <c r="I39" s="66">
        <v>4770657117.3699999</v>
      </c>
      <c r="J39" s="66">
        <v>0</v>
      </c>
      <c r="K39" s="64">
        <f>I39-J39</f>
        <v>4770657117.3699999</v>
      </c>
      <c r="L39" s="57">
        <f>G39-K39</f>
        <v>4906145652365.6299</v>
      </c>
      <c r="M39" s="43">
        <f>+K39/G39</f>
        <v>9.7143930312105727E-4</v>
      </c>
      <c r="N39" s="59"/>
      <c r="O39" s="59"/>
      <c r="P39" s="19"/>
    </row>
    <row r="40" spans="1:16" s="8" customFormat="1" ht="33" customHeight="1" thickTop="1" thickBot="1" x14ac:dyDescent="0.3">
      <c r="A40" s="135" t="s">
        <v>65</v>
      </c>
      <c r="B40" s="136"/>
      <c r="C40" s="68">
        <f>C8+C36</f>
        <v>7891961033334</v>
      </c>
      <c r="D40" s="68">
        <f>D8+D36</f>
        <v>0</v>
      </c>
      <c r="E40" s="68">
        <f>E8+E36</f>
        <v>0</v>
      </c>
      <c r="F40" s="68">
        <f t="shared" si="1"/>
        <v>0</v>
      </c>
      <c r="G40" s="68">
        <f>G8+G36</f>
        <v>7891961033334</v>
      </c>
      <c r="H40" s="69">
        <f t="shared" si="12"/>
        <v>1</v>
      </c>
      <c r="I40" s="68">
        <f>I8+I36</f>
        <v>1425313513609.1702</v>
      </c>
      <c r="J40" s="68">
        <f>J8+J36</f>
        <v>0</v>
      </c>
      <c r="K40" s="68">
        <f>K8+K36</f>
        <v>1425313513609.1702</v>
      </c>
      <c r="L40" s="68">
        <f>G40-K40</f>
        <v>6466647519724.8301</v>
      </c>
      <c r="M40" s="70">
        <f>+K40/G40</f>
        <v>0.18060321225471623</v>
      </c>
      <c r="O40" s="71"/>
      <c r="P40" s="19"/>
    </row>
    <row r="41" spans="1:16" s="8" customFormat="1" ht="14.25" customHeight="1" thickTop="1" x14ac:dyDescent="0.25">
      <c r="B41" s="72"/>
      <c r="C41" s="73"/>
      <c r="D41" s="74"/>
      <c r="E41" s="74"/>
      <c r="F41" s="74"/>
      <c r="G41" s="73"/>
      <c r="H41" s="74"/>
      <c r="I41" s="74"/>
      <c r="J41" s="74"/>
      <c r="K41" s="73"/>
      <c r="L41" s="75"/>
    </row>
    <row r="42" spans="1:16" s="2" customFormat="1" ht="13.5" customHeight="1" x14ac:dyDescent="0.25">
      <c r="A42" s="85"/>
      <c r="D42" s="8"/>
      <c r="E42" s="8"/>
      <c r="F42" s="8"/>
      <c r="G42" s="9"/>
      <c r="I42" s="9"/>
      <c r="J42" s="9"/>
      <c r="K42" s="9"/>
      <c r="L42" s="9"/>
      <c r="M42" s="77"/>
    </row>
    <row r="43" spans="1:16" s="2" customFormat="1" ht="18" customHeight="1" x14ac:dyDescent="0.25">
      <c r="A43" s="86" t="s">
        <v>85</v>
      </c>
      <c r="D43" s="8"/>
      <c r="E43" s="8"/>
      <c r="F43" s="8"/>
      <c r="I43" s="9"/>
      <c r="J43" s="9"/>
      <c r="K43" s="9"/>
      <c r="L43" s="9"/>
    </row>
    <row r="44" spans="1:16" s="2" customFormat="1" ht="18.75" customHeight="1" x14ac:dyDescent="0.25">
      <c r="A44" s="86" t="s">
        <v>66</v>
      </c>
      <c r="C44" s="4"/>
      <c r="D44" s="78"/>
      <c r="E44" s="78"/>
      <c r="F44" s="78"/>
      <c r="G44" s="58"/>
      <c r="H44" s="58"/>
      <c r="I44" s="58"/>
      <c r="J44" s="59"/>
      <c r="K44" s="79"/>
      <c r="L44" s="59"/>
    </row>
    <row r="45" spans="1:16" s="2" customFormat="1" ht="33" customHeight="1" x14ac:dyDescent="0.25">
      <c r="A45" s="5"/>
      <c r="D45" s="8"/>
      <c r="E45" s="8"/>
      <c r="F45" s="8"/>
      <c r="J45" s="9"/>
      <c r="L45" s="9"/>
    </row>
    <row r="46" spans="1:16" s="2" customFormat="1" ht="33" customHeight="1" x14ac:dyDescent="0.25">
      <c r="A46" s="5"/>
      <c r="D46" s="8"/>
      <c r="E46" s="8"/>
      <c r="F46" s="8"/>
      <c r="J46" s="9"/>
    </row>
    <row r="47" spans="1:16" s="2" customFormat="1" ht="33" customHeight="1" x14ac:dyDescent="0.25">
      <c r="A47" s="5"/>
      <c r="D47" s="8"/>
      <c r="E47" s="8"/>
      <c r="F47" s="8"/>
      <c r="J47" s="9"/>
    </row>
    <row r="48" spans="1:16" s="2" customFormat="1" ht="33" customHeight="1" x14ac:dyDescent="0.25">
      <c r="A48" s="5"/>
      <c r="D48" s="8"/>
      <c r="E48" s="8"/>
      <c r="F48" s="8"/>
      <c r="J48" s="9"/>
    </row>
    <row r="49" spans="1:10" s="2" customFormat="1" ht="33" customHeight="1" x14ac:dyDescent="0.25">
      <c r="A49" s="5"/>
      <c r="D49" s="8"/>
      <c r="E49" s="8"/>
      <c r="F49" s="8"/>
      <c r="J49" s="9"/>
    </row>
    <row r="50" spans="1:10" s="2" customFormat="1" ht="33" customHeight="1" x14ac:dyDescent="0.25">
      <c r="A50" s="5"/>
      <c r="D50" s="8"/>
      <c r="E50" s="8"/>
      <c r="F50" s="8"/>
      <c r="J50" s="9"/>
    </row>
    <row r="51" spans="1:10" s="2" customFormat="1" ht="33" customHeight="1" x14ac:dyDescent="0.25">
      <c r="A51" s="5"/>
      <c r="D51" s="8"/>
      <c r="E51" s="8"/>
      <c r="F51" s="8"/>
      <c r="J51" s="9"/>
    </row>
  </sheetData>
  <autoFilter ref="N1:N51" xr:uid="{ADA92C4C-CA7C-41A7-AD00-41BDF36AEF99}"/>
  <mergeCells count="16">
    <mergeCell ref="A40:B40"/>
    <mergeCell ref="A1:M1"/>
    <mergeCell ref="A2:M2"/>
    <mergeCell ref="A3:M3"/>
    <mergeCell ref="K4:L4"/>
    <mergeCell ref="A6:A7"/>
    <mergeCell ref="B6:B7"/>
    <mergeCell ref="C6:C7"/>
    <mergeCell ref="D6:F6"/>
    <mergeCell ref="G6:G7"/>
    <mergeCell ref="H6:H7"/>
    <mergeCell ref="I6:I7"/>
    <mergeCell ref="J6:J7"/>
    <mergeCell ref="K6:K7"/>
    <mergeCell ref="L6:L7"/>
    <mergeCell ref="M6:M7"/>
  </mergeCells>
  <printOptions horizontalCentered="1"/>
  <pageMargins left="0.15748031496062992" right="0.15748031496062992" top="0.43307086614173229" bottom="0.11811023622047245" header="0.23622047244094491" footer="0.27559055118110237"/>
  <pageSetup paperSize="5" scale="50" orientation="landscape"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681DA-F626-4C1A-A9D5-5D03A0B9FF78}">
  <dimension ref="A1:W55"/>
  <sheetViews>
    <sheetView topLeftCell="A39" zoomScale="64" zoomScaleNormal="64" workbookViewId="0">
      <selection activeCell="A46" sqref="A46:XFD47"/>
    </sheetView>
  </sheetViews>
  <sheetFormatPr baseColWidth="10" defaultColWidth="0" defaultRowHeight="33" customHeight="1" x14ac:dyDescent="0.25"/>
  <cols>
    <col min="1" max="1" width="35.85546875" style="80" customWidth="1"/>
    <col min="2" max="2" width="45.140625" style="3" customWidth="1"/>
    <col min="3" max="3" width="35.42578125" style="3" customWidth="1"/>
    <col min="4" max="4" width="11.42578125" style="81" customWidth="1"/>
    <col min="5" max="5" width="11.5703125" style="81" customWidth="1"/>
    <col min="6" max="6" width="23" style="81" customWidth="1"/>
    <col min="7" max="7" width="35.42578125" style="3" customWidth="1"/>
    <col min="8" max="8" width="17.42578125" style="3" customWidth="1"/>
    <col min="9" max="9" width="31.42578125" style="3" customWidth="1"/>
    <col min="10" max="10" width="25.28515625" style="82" customWidth="1"/>
    <col min="11" max="11" width="32.5703125" style="3" customWidth="1"/>
    <col min="12" max="12" width="32.28515625" style="3" customWidth="1"/>
    <col min="13" max="13" width="17.28515625" style="3" customWidth="1"/>
    <col min="14" max="14" width="21.140625" style="2" hidden="1" customWidth="1"/>
    <col min="15" max="15" width="24.7109375" style="2" hidden="1" customWidth="1"/>
    <col min="16" max="16" width="26.42578125" style="2" hidden="1" customWidth="1"/>
    <col min="17" max="23" width="0" style="2" hidden="1" customWidth="1"/>
    <col min="24" max="16384" width="11.42578125" style="3" hidden="1"/>
  </cols>
  <sheetData>
    <row r="1" spans="1:23" ht="33" customHeight="1" x14ac:dyDescent="0.25">
      <c r="A1" s="137" t="s">
        <v>0</v>
      </c>
      <c r="B1" s="137"/>
      <c r="C1" s="137"/>
      <c r="D1" s="137"/>
      <c r="E1" s="137"/>
      <c r="F1" s="137"/>
      <c r="G1" s="137"/>
      <c r="H1" s="137"/>
      <c r="I1" s="137"/>
      <c r="J1" s="137"/>
      <c r="K1" s="137"/>
      <c r="L1" s="137"/>
      <c r="M1" s="137"/>
      <c r="N1" s="1"/>
      <c r="O1" s="1"/>
      <c r="P1" s="1"/>
    </row>
    <row r="2" spans="1:23" ht="15.75" customHeight="1" x14ac:dyDescent="0.25">
      <c r="A2" s="138" t="s">
        <v>1</v>
      </c>
      <c r="B2" s="138"/>
      <c r="C2" s="138"/>
      <c r="D2" s="138"/>
      <c r="E2" s="138"/>
      <c r="F2" s="138"/>
      <c r="G2" s="138"/>
      <c r="H2" s="138"/>
      <c r="I2" s="138"/>
      <c r="J2" s="138"/>
      <c r="K2" s="138"/>
      <c r="L2" s="138"/>
      <c r="M2" s="138"/>
      <c r="N2" s="1"/>
      <c r="O2" s="1"/>
      <c r="P2" s="1"/>
    </row>
    <row r="3" spans="1:23" ht="15.75" customHeight="1" x14ac:dyDescent="0.25">
      <c r="A3" s="139" t="s">
        <v>87</v>
      </c>
      <c r="B3" s="139"/>
      <c r="C3" s="139"/>
      <c r="D3" s="139"/>
      <c r="E3" s="139"/>
      <c r="F3" s="139"/>
      <c r="G3" s="139"/>
      <c r="H3" s="139"/>
      <c r="I3" s="139"/>
      <c r="J3" s="139"/>
      <c r="K3" s="139"/>
      <c r="L3" s="139"/>
      <c r="M3" s="139"/>
    </row>
    <row r="4" spans="1:23" ht="15.75" customHeight="1" x14ac:dyDescent="0.25">
      <c r="A4" s="5"/>
      <c r="B4" s="2"/>
      <c r="C4" s="2"/>
      <c r="D4" s="2"/>
      <c r="E4" s="2"/>
      <c r="F4" s="2"/>
      <c r="G4" s="6" t="s">
        <v>2</v>
      </c>
      <c r="H4" s="6"/>
      <c r="I4" s="6"/>
      <c r="J4" s="7"/>
      <c r="K4" s="140" t="s">
        <v>3</v>
      </c>
      <c r="L4" s="140"/>
      <c r="M4" s="2"/>
    </row>
    <row r="5" spans="1:23" ht="34.5" customHeight="1" thickBot="1" x14ac:dyDescent="0.3">
      <c r="A5" s="5"/>
      <c r="B5" s="2"/>
      <c r="C5" s="2"/>
      <c r="D5" s="8"/>
      <c r="E5" s="8"/>
      <c r="F5" s="8"/>
      <c r="G5" s="2"/>
      <c r="H5" s="2"/>
      <c r="I5" s="9"/>
      <c r="J5" s="9"/>
      <c r="K5" s="2"/>
      <c r="L5" s="2"/>
      <c r="M5" s="2"/>
    </row>
    <row r="6" spans="1:23" ht="48" customHeight="1" thickTop="1" x14ac:dyDescent="0.25">
      <c r="A6" s="141" t="s">
        <v>4</v>
      </c>
      <c r="B6" s="143" t="s">
        <v>5</v>
      </c>
      <c r="C6" s="143" t="s">
        <v>6</v>
      </c>
      <c r="D6" s="143" t="s">
        <v>7</v>
      </c>
      <c r="E6" s="143"/>
      <c r="F6" s="143"/>
      <c r="G6" s="143" t="s">
        <v>8</v>
      </c>
      <c r="H6" s="143" t="s">
        <v>9</v>
      </c>
      <c r="I6" s="143" t="s">
        <v>10</v>
      </c>
      <c r="J6" s="143" t="s">
        <v>11</v>
      </c>
      <c r="K6" s="143" t="s">
        <v>12</v>
      </c>
      <c r="L6" s="143" t="s">
        <v>13</v>
      </c>
      <c r="M6" s="145" t="s">
        <v>14</v>
      </c>
    </row>
    <row r="7" spans="1:23" ht="81.75" customHeight="1" x14ac:dyDescent="0.25">
      <c r="A7" s="142"/>
      <c r="B7" s="144"/>
      <c r="C7" s="144"/>
      <c r="D7" s="10" t="s">
        <v>15</v>
      </c>
      <c r="E7" s="10" t="s">
        <v>16</v>
      </c>
      <c r="F7" s="10" t="s">
        <v>17</v>
      </c>
      <c r="G7" s="144"/>
      <c r="H7" s="144"/>
      <c r="I7" s="144"/>
      <c r="J7" s="144"/>
      <c r="K7" s="144"/>
      <c r="L7" s="144"/>
      <c r="M7" s="146"/>
    </row>
    <row r="8" spans="1:23" s="20" customFormat="1" ht="53.25" customHeight="1" x14ac:dyDescent="0.25">
      <c r="A8" s="11">
        <v>3</v>
      </c>
      <c r="B8" s="12" t="s">
        <v>18</v>
      </c>
      <c r="C8" s="13">
        <f>C9</f>
        <v>250969806976</v>
      </c>
      <c r="D8" s="13">
        <f>D9</f>
        <v>0</v>
      </c>
      <c r="E8" s="13">
        <f>E9</f>
        <v>0</v>
      </c>
      <c r="F8" s="13">
        <f>D8-E8</f>
        <v>0</v>
      </c>
      <c r="G8" s="13">
        <f>C8-F8</f>
        <v>250969806976</v>
      </c>
      <c r="H8" s="14">
        <f t="shared" ref="H8:H23" si="0">G8/$G$44</f>
        <v>3.1800690083992535E-2</v>
      </c>
      <c r="I8" s="15">
        <f>I9</f>
        <v>93991749267.559982</v>
      </c>
      <c r="J8" s="15">
        <f>J9</f>
        <v>0</v>
      </c>
      <c r="K8" s="15">
        <f>I8-J8</f>
        <v>93991749267.559982</v>
      </c>
      <c r="L8" s="16">
        <f>G8-K8</f>
        <v>156978057708.44</v>
      </c>
      <c r="M8" s="17">
        <f>+K8/G8</f>
        <v>0.37451417124669634</v>
      </c>
      <c r="N8" s="18"/>
      <c r="O8" s="19"/>
      <c r="P8" s="19"/>
      <c r="Q8" s="19"/>
      <c r="R8" s="19"/>
      <c r="S8" s="19"/>
      <c r="T8" s="19"/>
      <c r="U8" s="19"/>
      <c r="V8" s="19"/>
      <c r="W8" s="19"/>
    </row>
    <row r="9" spans="1:23" s="30" customFormat="1" ht="50.25" customHeight="1" x14ac:dyDescent="0.25">
      <c r="A9" s="21" t="s">
        <v>19</v>
      </c>
      <c r="B9" s="22" t="s">
        <v>20</v>
      </c>
      <c r="C9" s="23">
        <f>C10</f>
        <v>250969806976</v>
      </c>
      <c r="D9" s="24">
        <f t="shared" ref="D9:G30" si="1">D10</f>
        <v>0</v>
      </c>
      <c r="E9" s="24">
        <f t="shared" si="1"/>
        <v>0</v>
      </c>
      <c r="F9" s="25">
        <f t="shared" ref="F9:F44" si="2">D9-E9</f>
        <v>0</v>
      </c>
      <c r="G9" s="23">
        <f t="shared" si="1"/>
        <v>250969806976</v>
      </c>
      <c r="H9" s="26">
        <f t="shared" si="0"/>
        <v>3.1800690083992535E-2</v>
      </c>
      <c r="I9" s="27">
        <f>I10</f>
        <v>93991749267.559982</v>
      </c>
      <c r="J9" s="27">
        <f>J10</f>
        <v>0</v>
      </c>
      <c r="K9" s="23">
        <f>I9-J9</f>
        <v>93991749267.559982</v>
      </c>
      <c r="L9" s="23">
        <f>G9-K9</f>
        <v>156978057708.44</v>
      </c>
      <c r="M9" s="28">
        <f>+K9/G9</f>
        <v>0.37451417124669634</v>
      </c>
      <c r="N9" s="29"/>
      <c r="O9" s="29"/>
      <c r="P9" s="29"/>
      <c r="Q9" s="29"/>
      <c r="R9" s="29"/>
      <c r="S9" s="29"/>
      <c r="T9" s="29"/>
      <c r="U9" s="29"/>
      <c r="V9" s="29"/>
      <c r="W9" s="29"/>
    </row>
    <row r="10" spans="1:23" s="30" customFormat="1" ht="45.75" customHeight="1" x14ac:dyDescent="0.25">
      <c r="A10" s="21" t="s">
        <v>21</v>
      </c>
      <c r="B10" s="22" t="s">
        <v>20</v>
      </c>
      <c r="C10" s="23">
        <f>C11</f>
        <v>250969806976</v>
      </c>
      <c r="D10" s="24">
        <f t="shared" si="1"/>
        <v>0</v>
      </c>
      <c r="E10" s="24">
        <f t="shared" si="1"/>
        <v>0</v>
      </c>
      <c r="F10" s="25">
        <f t="shared" si="2"/>
        <v>0</v>
      </c>
      <c r="G10" s="23">
        <f>G11</f>
        <v>250969806976</v>
      </c>
      <c r="H10" s="26">
        <f t="shared" si="0"/>
        <v>3.1800690083992535E-2</v>
      </c>
      <c r="I10" s="27">
        <f>I11+I26</f>
        <v>93991749267.559982</v>
      </c>
      <c r="J10" s="27">
        <f>J11+J26</f>
        <v>0</v>
      </c>
      <c r="K10" s="23">
        <f>I10-J10</f>
        <v>93991749267.559982</v>
      </c>
      <c r="L10" s="23">
        <f>G10-K10</f>
        <v>156978057708.44</v>
      </c>
      <c r="M10" s="28">
        <f t="shared" ref="M10" si="3">+K10/G10</f>
        <v>0.37451417124669634</v>
      </c>
      <c r="N10" s="29"/>
      <c r="O10" s="29"/>
      <c r="P10" s="29"/>
      <c r="Q10" s="29"/>
      <c r="R10" s="29"/>
      <c r="S10" s="29"/>
      <c r="T10" s="29"/>
      <c r="U10" s="29"/>
      <c r="V10" s="29"/>
      <c r="W10" s="29"/>
    </row>
    <row r="11" spans="1:23" s="30" customFormat="1" ht="33" customHeight="1" x14ac:dyDescent="0.25">
      <c r="A11" s="21" t="s">
        <v>22</v>
      </c>
      <c r="B11" s="22" t="s">
        <v>23</v>
      </c>
      <c r="C11" s="23">
        <f>C12</f>
        <v>250969806976</v>
      </c>
      <c r="D11" s="24">
        <f t="shared" si="1"/>
        <v>0</v>
      </c>
      <c r="E11" s="24">
        <f t="shared" si="1"/>
        <v>0</v>
      </c>
      <c r="F11" s="25">
        <f t="shared" si="2"/>
        <v>0</v>
      </c>
      <c r="G11" s="23">
        <f>G12</f>
        <v>250969806976</v>
      </c>
      <c r="H11" s="26">
        <f t="shared" si="0"/>
        <v>3.1800690083992535E-2</v>
      </c>
      <c r="I11" s="27">
        <f>I12</f>
        <v>89769695834.019989</v>
      </c>
      <c r="J11" s="27">
        <f>J12</f>
        <v>0</v>
      </c>
      <c r="K11" s="23">
        <f t="shared" ref="K11:K32" si="4">I11-J11</f>
        <v>89769695834.019989</v>
      </c>
      <c r="L11" s="23">
        <f t="shared" ref="L11:L19" si="5">G11-K11</f>
        <v>161200111141.98001</v>
      </c>
      <c r="M11" s="28">
        <f>+K11/G11</f>
        <v>0.35769121758381311</v>
      </c>
      <c r="N11" s="29"/>
      <c r="O11" s="29"/>
      <c r="P11" s="29"/>
      <c r="Q11" s="29"/>
      <c r="R11" s="29"/>
      <c r="S11" s="29"/>
      <c r="T11" s="29"/>
      <c r="U11" s="29"/>
      <c r="V11" s="29"/>
      <c r="W11" s="29"/>
    </row>
    <row r="12" spans="1:23" s="30" customFormat="1" ht="33" customHeight="1" x14ac:dyDescent="0.25">
      <c r="A12" s="21" t="s">
        <v>24</v>
      </c>
      <c r="B12" s="31" t="s">
        <v>25</v>
      </c>
      <c r="C12" s="32">
        <f>C13</f>
        <v>250969806976</v>
      </c>
      <c r="D12" s="33">
        <f t="shared" si="1"/>
        <v>0</v>
      </c>
      <c r="E12" s="33">
        <f t="shared" si="1"/>
        <v>0</v>
      </c>
      <c r="F12" s="25">
        <f t="shared" si="2"/>
        <v>0</v>
      </c>
      <c r="G12" s="32">
        <f>G13+G18</f>
        <v>250969806976</v>
      </c>
      <c r="H12" s="34">
        <f t="shared" si="0"/>
        <v>3.1800690083992535E-2</v>
      </c>
      <c r="I12" s="35">
        <f>I13+I18+I15+I23</f>
        <v>89769695834.019989</v>
      </c>
      <c r="J12" s="35">
        <v>0</v>
      </c>
      <c r="K12" s="32">
        <f>I12-J12</f>
        <v>89769695834.019989</v>
      </c>
      <c r="L12" s="23">
        <f t="shared" si="5"/>
        <v>161200111141.98001</v>
      </c>
      <c r="M12" s="28">
        <f>+K12/G12</f>
        <v>0.35769121758381311</v>
      </c>
      <c r="N12" s="29"/>
      <c r="O12" s="29"/>
      <c r="P12" s="29"/>
      <c r="Q12" s="29"/>
      <c r="R12" s="29"/>
      <c r="S12" s="29"/>
      <c r="T12" s="29"/>
      <c r="U12" s="29"/>
      <c r="V12" s="29"/>
      <c r="W12" s="29"/>
    </row>
    <row r="13" spans="1:23" s="30" customFormat="1" ht="33" customHeight="1" x14ac:dyDescent="0.25">
      <c r="A13" s="21" t="s">
        <v>26</v>
      </c>
      <c r="B13" s="31" t="s">
        <v>27</v>
      </c>
      <c r="C13" s="32">
        <f>C14</f>
        <v>250969806976</v>
      </c>
      <c r="D13" s="33">
        <v>0</v>
      </c>
      <c r="E13" s="33">
        <v>0</v>
      </c>
      <c r="F13" s="25">
        <f t="shared" si="2"/>
        <v>0</v>
      </c>
      <c r="G13" s="32">
        <f>C13-F13</f>
        <v>250969806976</v>
      </c>
      <c r="H13" s="34">
        <f t="shared" si="0"/>
        <v>3.1800690083992535E-2</v>
      </c>
      <c r="I13" s="35">
        <f>I14</f>
        <v>88606162429.709991</v>
      </c>
      <c r="J13" s="35">
        <v>0</v>
      </c>
      <c r="K13" s="32">
        <f>K14</f>
        <v>88606162429.709991</v>
      </c>
      <c r="L13" s="23">
        <f t="shared" si="5"/>
        <v>162363644546.29001</v>
      </c>
      <c r="M13" s="28">
        <f>+K13/G13</f>
        <v>0.35305506864490399</v>
      </c>
      <c r="N13" s="29"/>
      <c r="O13" s="29"/>
      <c r="P13" s="29"/>
      <c r="Q13" s="29"/>
      <c r="R13" s="29"/>
      <c r="S13" s="29"/>
      <c r="T13" s="29"/>
      <c r="U13" s="29"/>
      <c r="V13" s="29"/>
      <c r="W13" s="29"/>
    </row>
    <row r="14" spans="1:23" s="44" customFormat="1" ht="47.25" customHeight="1" x14ac:dyDescent="0.25">
      <c r="A14" s="36" t="s">
        <v>28</v>
      </c>
      <c r="B14" s="37" t="s">
        <v>29</v>
      </c>
      <c r="C14" s="38">
        <v>250969806976</v>
      </c>
      <c r="D14" s="39">
        <f>D18</f>
        <v>0</v>
      </c>
      <c r="E14" s="39">
        <f>E18</f>
        <v>0</v>
      </c>
      <c r="F14" s="25">
        <f t="shared" si="2"/>
        <v>0</v>
      </c>
      <c r="G14" s="38">
        <f>C14-F14</f>
        <v>250969806976</v>
      </c>
      <c r="H14" s="40">
        <f t="shared" si="0"/>
        <v>3.1800690083992535E-2</v>
      </c>
      <c r="I14" s="41">
        <f>18390034881.35+20105136071.78+17483773430.03+20290464808.01+12336753238.54</f>
        <v>88606162429.709991</v>
      </c>
      <c r="J14" s="41">
        <v>0</v>
      </c>
      <c r="K14" s="38">
        <f>I14-J14</f>
        <v>88606162429.709991</v>
      </c>
      <c r="L14" s="42">
        <f t="shared" si="5"/>
        <v>162363644546.29001</v>
      </c>
      <c r="M14" s="43">
        <f>+K14/G14</f>
        <v>0.35305506864490399</v>
      </c>
      <c r="O14" s="84"/>
    </row>
    <row r="15" spans="1:23" s="44" customFormat="1" ht="47.25" customHeight="1" x14ac:dyDescent="0.25">
      <c r="A15" s="36" t="s">
        <v>82</v>
      </c>
      <c r="B15" s="37" t="s">
        <v>83</v>
      </c>
      <c r="C15" s="38">
        <v>0</v>
      </c>
      <c r="D15" s="39">
        <v>0</v>
      </c>
      <c r="E15" s="39">
        <v>0</v>
      </c>
      <c r="F15" s="25">
        <f t="shared" si="2"/>
        <v>0</v>
      </c>
      <c r="G15" s="38">
        <f t="shared" ref="G15:G16" si="6">C15-F15</f>
        <v>0</v>
      </c>
      <c r="H15" s="40">
        <f t="shared" si="0"/>
        <v>0</v>
      </c>
      <c r="I15" s="41">
        <f t="shared" ref="I15:L16" si="7">I16</f>
        <v>4482500</v>
      </c>
      <c r="J15" s="41">
        <f t="shared" si="7"/>
        <v>0</v>
      </c>
      <c r="K15" s="38">
        <f t="shared" si="7"/>
        <v>4482500</v>
      </c>
      <c r="L15" s="42">
        <f t="shared" si="7"/>
        <v>-4482500</v>
      </c>
      <c r="M15" s="46" t="s">
        <v>30</v>
      </c>
      <c r="O15" s="83"/>
    </row>
    <row r="16" spans="1:23" s="44" customFormat="1" ht="47.25" customHeight="1" x14ac:dyDescent="0.25">
      <c r="A16" s="36" t="s">
        <v>80</v>
      </c>
      <c r="B16" s="37" t="s">
        <v>81</v>
      </c>
      <c r="C16" s="38">
        <v>0</v>
      </c>
      <c r="D16" s="39">
        <v>0</v>
      </c>
      <c r="E16" s="39">
        <v>0</v>
      </c>
      <c r="F16" s="25">
        <f t="shared" si="2"/>
        <v>0</v>
      </c>
      <c r="G16" s="38">
        <f t="shared" si="6"/>
        <v>0</v>
      </c>
      <c r="H16" s="40">
        <f t="shared" si="0"/>
        <v>0</v>
      </c>
      <c r="I16" s="41">
        <f t="shared" si="7"/>
        <v>4482500</v>
      </c>
      <c r="J16" s="41">
        <f t="shared" si="7"/>
        <v>0</v>
      </c>
      <c r="K16" s="38">
        <f t="shared" si="7"/>
        <v>4482500</v>
      </c>
      <c r="L16" s="42">
        <f t="shared" si="7"/>
        <v>-4482500</v>
      </c>
      <c r="M16" s="46" t="s">
        <v>30</v>
      </c>
    </row>
    <row r="17" spans="1:16" s="44" customFormat="1" ht="47.25" customHeight="1" x14ac:dyDescent="0.25">
      <c r="A17" s="36" t="s">
        <v>103</v>
      </c>
      <c r="B17" s="37" t="s">
        <v>79</v>
      </c>
      <c r="C17" s="38">
        <v>0</v>
      </c>
      <c r="D17" s="39">
        <v>0</v>
      </c>
      <c r="E17" s="39">
        <v>0</v>
      </c>
      <c r="F17" s="25">
        <f t="shared" si="2"/>
        <v>0</v>
      </c>
      <c r="G17" s="38">
        <f>C17-F17</f>
        <v>0</v>
      </c>
      <c r="H17" s="40">
        <f t="shared" si="0"/>
        <v>0</v>
      </c>
      <c r="I17" s="41">
        <v>4482500</v>
      </c>
      <c r="J17" s="41">
        <v>0</v>
      </c>
      <c r="K17" s="38">
        <f>I17-J17</f>
        <v>4482500</v>
      </c>
      <c r="L17" s="42">
        <f t="shared" si="5"/>
        <v>-4482500</v>
      </c>
      <c r="M17" s="46" t="s">
        <v>30</v>
      </c>
      <c r="P17" s="83"/>
    </row>
    <row r="18" spans="1:16" s="29" customFormat="1" ht="33" customHeight="1" x14ac:dyDescent="0.25">
      <c r="A18" s="21" t="s">
        <v>31</v>
      </c>
      <c r="B18" s="31" t="s">
        <v>32</v>
      </c>
      <c r="C18" s="32">
        <v>0</v>
      </c>
      <c r="D18" s="33">
        <f t="shared" si="1"/>
        <v>0</v>
      </c>
      <c r="E18" s="33">
        <f t="shared" si="1"/>
        <v>0</v>
      </c>
      <c r="F18" s="25">
        <f t="shared" si="2"/>
        <v>0</v>
      </c>
      <c r="G18" s="32">
        <v>0</v>
      </c>
      <c r="H18" s="34">
        <f t="shared" si="0"/>
        <v>0</v>
      </c>
      <c r="I18" s="35">
        <f>I19</f>
        <v>104615436.31</v>
      </c>
      <c r="J18" s="35">
        <v>0</v>
      </c>
      <c r="K18" s="32">
        <f t="shared" si="4"/>
        <v>104615436.31</v>
      </c>
      <c r="L18" s="23">
        <f t="shared" si="5"/>
        <v>-104615436.31</v>
      </c>
      <c r="M18" s="46" t="s">
        <v>30</v>
      </c>
    </row>
    <row r="19" spans="1:16" s="29" customFormat="1" ht="43.5" customHeight="1" x14ac:dyDescent="0.25">
      <c r="A19" s="21" t="s">
        <v>33</v>
      </c>
      <c r="B19" s="31" t="s">
        <v>34</v>
      </c>
      <c r="C19" s="32">
        <v>0</v>
      </c>
      <c r="D19" s="33">
        <f t="shared" si="1"/>
        <v>0</v>
      </c>
      <c r="E19" s="33">
        <f t="shared" si="1"/>
        <v>0</v>
      </c>
      <c r="F19" s="25">
        <f t="shared" si="2"/>
        <v>0</v>
      </c>
      <c r="G19" s="32">
        <f t="shared" ref="G19:G43" si="8">C19-F19</f>
        <v>0</v>
      </c>
      <c r="H19" s="34">
        <f t="shared" si="0"/>
        <v>0</v>
      </c>
      <c r="I19" s="35">
        <f>I20</f>
        <v>104615436.31</v>
      </c>
      <c r="J19" s="35">
        <v>0</v>
      </c>
      <c r="K19" s="32">
        <f t="shared" si="4"/>
        <v>104615436.31</v>
      </c>
      <c r="L19" s="23">
        <f t="shared" si="5"/>
        <v>-104615436.31</v>
      </c>
      <c r="M19" s="46" t="s">
        <v>30</v>
      </c>
    </row>
    <row r="20" spans="1:16" s="29" customFormat="1" ht="64.5" customHeight="1" x14ac:dyDescent="0.25">
      <c r="A20" s="21" t="s">
        <v>35</v>
      </c>
      <c r="B20" s="31" t="s">
        <v>36</v>
      </c>
      <c r="C20" s="32">
        <v>0</v>
      </c>
      <c r="D20" s="33">
        <f t="shared" si="1"/>
        <v>0</v>
      </c>
      <c r="E20" s="33">
        <f t="shared" si="1"/>
        <v>0</v>
      </c>
      <c r="F20" s="25">
        <f t="shared" si="2"/>
        <v>0</v>
      </c>
      <c r="G20" s="32">
        <f t="shared" si="8"/>
        <v>0</v>
      </c>
      <c r="H20" s="34">
        <f t="shared" si="0"/>
        <v>0</v>
      </c>
      <c r="I20" s="35">
        <f>I21</f>
        <v>104615436.31</v>
      </c>
      <c r="J20" s="35">
        <v>0</v>
      </c>
      <c r="K20" s="32">
        <f t="shared" si="4"/>
        <v>104615436.31</v>
      </c>
      <c r="L20" s="23">
        <f>L21</f>
        <v>-104615436.31</v>
      </c>
      <c r="M20" s="46" t="s">
        <v>30</v>
      </c>
    </row>
    <row r="21" spans="1:16" s="29" customFormat="1" ht="53.25" customHeight="1" x14ac:dyDescent="0.25">
      <c r="A21" s="21" t="s">
        <v>35</v>
      </c>
      <c r="B21" s="31" t="s">
        <v>38</v>
      </c>
      <c r="C21" s="32">
        <v>0</v>
      </c>
      <c r="D21" s="33">
        <f>D22</f>
        <v>0</v>
      </c>
      <c r="E21" s="33">
        <f>E22</f>
        <v>0</v>
      </c>
      <c r="F21" s="25">
        <f t="shared" si="2"/>
        <v>0</v>
      </c>
      <c r="G21" s="32">
        <f t="shared" si="8"/>
        <v>0</v>
      </c>
      <c r="H21" s="34">
        <f t="shared" si="0"/>
        <v>0</v>
      </c>
      <c r="I21" s="35">
        <f>I22</f>
        <v>104615436.31</v>
      </c>
      <c r="J21" s="35">
        <v>0</v>
      </c>
      <c r="K21" s="32">
        <f t="shared" si="4"/>
        <v>104615436.31</v>
      </c>
      <c r="L21" s="23">
        <f>L22</f>
        <v>-104615436.31</v>
      </c>
      <c r="M21" s="46" t="s">
        <v>30</v>
      </c>
    </row>
    <row r="22" spans="1:16" s="29" customFormat="1" ht="65.25" customHeight="1" x14ac:dyDescent="0.25">
      <c r="A22" s="36" t="s">
        <v>35</v>
      </c>
      <c r="B22" s="37" t="s">
        <v>40</v>
      </c>
      <c r="C22" s="38">
        <v>0</v>
      </c>
      <c r="D22" s="39">
        <f>D26</f>
        <v>0</v>
      </c>
      <c r="E22" s="39">
        <f>E26</f>
        <v>0</v>
      </c>
      <c r="F22" s="25">
        <f t="shared" si="2"/>
        <v>0</v>
      </c>
      <c r="G22" s="38">
        <f t="shared" si="8"/>
        <v>0</v>
      </c>
      <c r="H22" s="40">
        <f t="shared" si="0"/>
        <v>0</v>
      </c>
      <c r="I22" s="41">
        <f>86958942.15+2009231.91+15647262.25</f>
        <v>104615436.31</v>
      </c>
      <c r="J22" s="41">
        <v>0</v>
      </c>
      <c r="K22" s="38">
        <f>I22-J22</f>
        <v>104615436.31</v>
      </c>
      <c r="L22" s="42">
        <f>G22-K22</f>
        <v>-104615436.31</v>
      </c>
      <c r="M22" s="46" t="s">
        <v>30</v>
      </c>
    </row>
    <row r="23" spans="1:16" s="29" customFormat="1" ht="51" customHeight="1" x14ac:dyDescent="0.25">
      <c r="A23" s="21" t="s">
        <v>95</v>
      </c>
      <c r="B23" s="31" t="s">
        <v>96</v>
      </c>
      <c r="C23" s="38">
        <v>0</v>
      </c>
      <c r="D23" s="39">
        <f>D27</f>
        <v>0</v>
      </c>
      <c r="E23" s="39">
        <f>E27</f>
        <v>0</v>
      </c>
      <c r="F23" s="25">
        <f t="shared" si="2"/>
        <v>0</v>
      </c>
      <c r="G23" s="38">
        <f t="shared" si="8"/>
        <v>0</v>
      </c>
      <c r="H23" s="34">
        <f t="shared" si="0"/>
        <v>0</v>
      </c>
      <c r="I23" s="35">
        <f>I24</f>
        <v>1054435468</v>
      </c>
      <c r="J23" s="35">
        <v>0</v>
      </c>
      <c r="K23" s="32">
        <f>K24</f>
        <v>1054435468</v>
      </c>
      <c r="L23" s="23">
        <f>L24</f>
        <v>-1054435468</v>
      </c>
      <c r="M23" s="46" t="s">
        <v>30</v>
      </c>
    </row>
    <row r="24" spans="1:16" s="29" customFormat="1" ht="51" customHeight="1" x14ac:dyDescent="0.25">
      <c r="A24" s="21" t="s">
        <v>92</v>
      </c>
      <c r="B24" s="31" t="s">
        <v>93</v>
      </c>
      <c r="C24" s="32">
        <v>0</v>
      </c>
      <c r="D24" s="33">
        <f t="shared" ref="D24:E25" si="9">D27</f>
        <v>0</v>
      </c>
      <c r="E24" s="33">
        <f t="shared" si="9"/>
        <v>0</v>
      </c>
      <c r="F24" s="25">
        <f t="shared" si="2"/>
        <v>0</v>
      </c>
      <c r="G24" s="32">
        <f t="shared" si="8"/>
        <v>0</v>
      </c>
      <c r="H24" s="34">
        <f t="shared" ref="H24:H25" si="10">G24/$G$44</f>
        <v>0</v>
      </c>
      <c r="I24" s="35">
        <f>I25</f>
        <v>1054435468</v>
      </c>
      <c r="J24" s="35">
        <v>0</v>
      </c>
      <c r="K24" s="32">
        <f t="shared" ref="K24:K25" si="11">I24-J24</f>
        <v>1054435468</v>
      </c>
      <c r="L24" s="23">
        <f t="shared" ref="L24:L25" si="12">G24-K24</f>
        <v>-1054435468</v>
      </c>
      <c r="M24" s="46" t="s">
        <v>30</v>
      </c>
    </row>
    <row r="25" spans="1:16" s="29" customFormat="1" ht="51" customHeight="1" x14ac:dyDescent="0.25">
      <c r="A25" s="36" t="s">
        <v>91</v>
      </c>
      <c r="B25" s="37" t="s">
        <v>94</v>
      </c>
      <c r="C25" s="38">
        <v>0</v>
      </c>
      <c r="D25" s="39">
        <f t="shared" si="9"/>
        <v>0</v>
      </c>
      <c r="E25" s="39">
        <f t="shared" si="9"/>
        <v>0</v>
      </c>
      <c r="F25" s="25">
        <f t="shared" si="2"/>
        <v>0</v>
      </c>
      <c r="G25" s="38">
        <f t="shared" si="8"/>
        <v>0</v>
      </c>
      <c r="H25" s="40">
        <f t="shared" si="10"/>
        <v>0</v>
      </c>
      <c r="I25" s="41">
        <v>1054435468</v>
      </c>
      <c r="J25" s="41">
        <v>0</v>
      </c>
      <c r="K25" s="38">
        <f t="shared" si="11"/>
        <v>1054435468</v>
      </c>
      <c r="L25" s="42">
        <f t="shared" si="12"/>
        <v>-1054435468</v>
      </c>
      <c r="M25" s="46" t="s">
        <v>30</v>
      </c>
    </row>
    <row r="26" spans="1:16" s="29" customFormat="1" ht="33" customHeight="1" x14ac:dyDescent="0.25">
      <c r="A26" s="21" t="s">
        <v>41</v>
      </c>
      <c r="B26" s="31" t="s">
        <v>42</v>
      </c>
      <c r="C26" s="32">
        <v>0</v>
      </c>
      <c r="D26" s="33">
        <f t="shared" si="1"/>
        <v>0</v>
      </c>
      <c r="E26" s="33">
        <f t="shared" si="1"/>
        <v>0</v>
      </c>
      <c r="F26" s="25">
        <f t="shared" si="2"/>
        <v>0</v>
      </c>
      <c r="G26" s="32">
        <f t="shared" si="8"/>
        <v>0</v>
      </c>
      <c r="H26" s="34">
        <f t="shared" ref="H26:H44" si="13">G26/$G$44</f>
        <v>0</v>
      </c>
      <c r="I26" s="35">
        <f>I27+I34</f>
        <v>4222053433.54</v>
      </c>
      <c r="J26" s="35">
        <f>J27+J34</f>
        <v>0</v>
      </c>
      <c r="K26" s="32">
        <f>I26-J26</f>
        <v>4222053433.54</v>
      </c>
      <c r="L26" s="23">
        <f t="shared" ref="L26:L28" si="14">G26-K26</f>
        <v>-4222053433.54</v>
      </c>
      <c r="M26" s="46" t="s">
        <v>30</v>
      </c>
    </row>
    <row r="27" spans="1:16" s="29" customFormat="1" ht="33" customHeight="1" x14ac:dyDescent="0.25">
      <c r="A27" s="21" t="s">
        <v>43</v>
      </c>
      <c r="B27" s="31" t="s">
        <v>44</v>
      </c>
      <c r="C27" s="32">
        <v>0</v>
      </c>
      <c r="D27" s="33">
        <f t="shared" si="1"/>
        <v>0</v>
      </c>
      <c r="E27" s="33">
        <f t="shared" si="1"/>
        <v>0</v>
      </c>
      <c r="F27" s="25">
        <f t="shared" si="2"/>
        <v>0</v>
      </c>
      <c r="G27" s="32">
        <f t="shared" si="8"/>
        <v>0</v>
      </c>
      <c r="H27" s="34">
        <f t="shared" si="13"/>
        <v>0</v>
      </c>
      <c r="I27" s="35">
        <f>I28+I32</f>
        <v>4192744636.4499998</v>
      </c>
      <c r="J27" s="35">
        <f>J32</f>
        <v>0</v>
      </c>
      <c r="K27" s="32">
        <f>I27-J27</f>
        <v>4192744636.4499998</v>
      </c>
      <c r="L27" s="23">
        <f t="shared" si="14"/>
        <v>-4192744636.4499998</v>
      </c>
      <c r="M27" s="46" t="s">
        <v>30</v>
      </c>
    </row>
    <row r="28" spans="1:16" s="29" customFormat="1" ht="33" customHeight="1" x14ac:dyDescent="0.25">
      <c r="A28" s="21" t="s">
        <v>45</v>
      </c>
      <c r="B28" s="31" t="s">
        <v>46</v>
      </c>
      <c r="C28" s="32">
        <v>0</v>
      </c>
      <c r="D28" s="33">
        <f t="shared" si="1"/>
        <v>0</v>
      </c>
      <c r="E28" s="33">
        <f t="shared" si="1"/>
        <v>0</v>
      </c>
      <c r="F28" s="25">
        <f t="shared" si="2"/>
        <v>0</v>
      </c>
      <c r="G28" s="32">
        <f>C28-F28</f>
        <v>0</v>
      </c>
      <c r="H28" s="34">
        <f t="shared" si="13"/>
        <v>0</v>
      </c>
      <c r="I28" s="35">
        <f>I29</f>
        <v>1103152983.6699998</v>
      </c>
      <c r="J28" s="35">
        <v>0</v>
      </c>
      <c r="K28" s="32">
        <f t="shared" si="4"/>
        <v>1103152983.6699998</v>
      </c>
      <c r="L28" s="23">
        <f t="shared" si="14"/>
        <v>-1103152983.6699998</v>
      </c>
      <c r="M28" s="46" t="s">
        <v>30</v>
      </c>
    </row>
    <row r="29" spans="1:16" s="29" customFormat="1" ht="33" customHeight="1" x14ac:dyDescent="0.25">
      <c r="A29" s="21" t="s">
        <v>47</v>
      </c>
      <c r="B29" s="31" t="s">
        <v>48</v>
      </c>
      <c r="C29" s="32">
        <v>0</v>
      </c>
      <c r="D29" s="33">
        <f t="shared" si="1"/>
        <v>0</v>
      </c>
      <c r="E29" s="33">
        <f t="shared" si="1"/>
        <v>0</v>
      </c>
      <c r="F29" s="25">
        <f t="shared" si="2"/>
        <v>0</v>
      </c>
      <c r="G29" s="32">
        <f t="shared" si="8"/>
        <v>0</v>
      </c>
      <c r="H29" s="34">
        <f t="shared" si="13"/>
        <v>0</v>
      </c>
      <c r="I29" s="35">
        <f>I30+I31</f>
        <v>1103152983.6699998</v>
      </c>
      <c r="J29" s="35">
        <v>0</v>
      </c>
      <c r="K29" s="32">
        <f>I29-J29</f>
        <v>1103152983.6699998</v>
      </c>
      <c r="L29" s="23">
        <f>G29-K29</f>
        <v>-1103152983.6699998</v>
      </c>
      <c r="M29" s="46" t="s">
        <v>30</v>
      </c>
    </row>
    <row r="30" spans="1:16" s="44" customFormat="1" ht="50.25" customHeight="1" x14ac:dyDescent="0.25">
      <c r="A30" s="36" t="s">
        <v>49</v>
      </c>
      <c r="B30" s="37" t="s">
        <v>50</v>
      </c>
      <c r="C30" s="38">
        <v>0</v>
      </c>
      <c r="D30" s="39">
        <f t="shared" si="1"/>
        <v>0</v>
      </c>
      <c r="E30" s="39">
        <f t="shared" si="1"/>
        <v>0</v>
      </c>
      <c r="F30" s="25">
        <f t="shared" si="2"/>
        <v>0</v>
      </c>
      <c r="G30" s="38">
        <f t="shared" si="8"/>
        <v>0</v>
      </c>
      <c r="H30" s="40">
        <f t="shared" si="13"/>
        <v>0</v>
      </c>
      <c r="I30" s="41">
        <f>1306193.2+1662127.08+1961392.45+2757679.68+1848734.32</f>
        <v>9536126.7300000004</v>
      </c>
      <c r="J30" s="41">
        <v>0</v>
      </c>
      <c r="K30" s="38">
        <f>I30-J30</f>
        <v>9536126.7300000004</v>
      </c>
      <c r="L30" s="42">
        <f>G30-K30</f>
        <v>-9536126.7300000004</v>
      </c>
      <c r="M30" s="45" t="s">
        <v>30</v>
      </c>
    </row>
    <row r="31" spans="1:16" s="44" customFormat="1" ht="48.75" customHeight="1" x14ac:dyDescent="0.25">
      <c r="A31" s="36" t="s">
        <v>51</v>
      </c>
      <c r="B31" s="37" t="s">
        <v>52</v>
      </c>
      <c r="C31" s="38">
        <v>0</v>
      </c>
      <c r="D31" s="39">
        <f t="shared" ref="D31:E31" si="15">D32</f>
        <v>0</v>
      </c>
      <c r="E31" s="39">
        <f t="shared" si="15"/>
        <v>0</v>
      </c>
      <c r="F31" s="25">
        <f t="shared" si="2"/>
        <v>0</v>
      </c>
      <c r="G31" s="38">
        <f t="shared" si="8"/>
        <v>0</v>
      </c>
      <c r="H31" s="40">
        <f t="shared" si="13"/>
        <v>0</v>
      </c>
      <c r="I31" s="41">
        <f>2493361.48+2565573.91+2472856.15+609030909.81+477054155.59</f>
        <v>1093616856.9399998</v>
      </c>
      <c r="J31" s="41">
        <v>0</v>
      </c>
      <c r="K31" s="38">
        <f>I31-J31</f>
        <v>1093616856.9399998</v>
      </c>
      <c r="L31" s="42">
        <f>G31-K31</f>
        <v>-1093616856.9399998</v>
      </c>
      <c r="M31" s="45" t="s">
        <v>30</v>
      </c>
    </row>
    <row r="32" spans="1:16" s="29" customFormat="1" ht="33" customHeight="1" x14ac:dyDescent="0.25">
      <c r="A32" s="21" t="s">
        <v>53</v>
      </c>
      <c r="B32" s="31" t="s">
        <v>54</v>
      </c>
      <c r="C32" s="32">
        <v>0</v>
      </c>
      <c r="D32" s="33">
        <f>D33</f>
        <v>0</v>
      </c>
      <c r="E32" s="33">
        <f>E33</f>
        <v>0</v>
      </c>
      <c r="F32" s="25">
        <f t="shared" si="2"/>
        <v>0</v>
      </c>
      <c r="G32" s="32">
        <f t="shared" si="8"/>
        <v>0</v>
      </c>
      <c r="H32" s="34">
        <f t="shared" si="13"/>
        <v>0</v>
      </c>
      <c r="I32" s="35">
        <f>I33</f>
        <v>3089591652.7800002</v>
      </c>
      <c r="J32" s="35">
        <f>J33</f>
        <v>0</v>
      </c>
      <c r="K32" s="32">
        <f t="shared" si="4"/>
        <v>3089591652.7800002</v>
      </c>
      <c r="L32" s="23">
        <f>L33</f>
        <v>-3089591652.7800002</v>
      </c>
      <c r="M32" s="46" t="s">
        <v>30</v>
      </c>
    </row>
    <row r="33" spans="1:16" s="44" customFormat="1" ht="83.25" customHeight="1" x14ac:dyDescent="0.25">
      <c r="A33" s="36" t="s">
        <v>55</v>
      </c>
      <c r="B33" s="37" t="s">
        <v>56</v>
      </c>
      <c r="C33" s="38">
        <v>0</v>
      </c>
      <c r="D33" s="39">
        <v>0</v>
      </c>
      <c r="E33" s="39">
        <v>0</v>
      </c>
      <c r="F33" s="25">
        <f t="shared" si="2"/>
        <v>0</v>
      </c>
      <c r="G33" s="38">
        <f t="shared" si="8"/>
        <v>0</v>
      </c>
      <c r="H33" s="40">
        <f t="shared" si="13"/>
        <v>0</v>
      </c>
      <c r="I33" s="41">
        <f>1443247426.89+14040985.68+18161220.79+1594946133.33+19195886.09</f>
        <v>3089591652.7800002</v>
      </c>
      <c r="J33" s="41">
        <v>0</v>
      </c>
      <c r="K33" s="38">
        <f>I33-J33</f>
        <v>3089591652.7800002</v>
      </c>
      <c r="L33" s="38">
        <f>G33-K33</f>
        <v>-3089591652.7800002</v>
      </c>
      <c r="M33" s="45" t="s">
        <v>30</v>
      </c>
    </row>
    <row r="34" spans="1:16" s="29" customFormat="1" ht="45.75" customHeight="1" x14ac:dyDescent="0.25">
      <c r="A34" s="21" t="s">
        <v>57</v>
      </c>
      <c r="B34" s="31" t="s">
        <v>58</v>
      </c>
      <c r="C34" s="32">
        <f>C35</f>
        <v>0</v>
      </c>
      <c r="D34" s="33">
        <f>D35</f>
        <v>0</v>
      </c>
      <c r="E34" s="33">
        <f>E35</f>
        <v>0</v>
      </c>
      <c r="F34" s="25">
        <f t="shared" si="2"/>
        <v>0</v>
      </c>
      <c r="G34" s="32">
        <f t="shared" si="8"/>
        <v>0</v>
      </c>
      <c r="H34" s="34">
        <f t="shared" si="13"/>
        <v>0</v>
      </c>
      <c r="I34" s="35">
        <f>I35+I38</f>
        <v>29308797.09</v>
      </c>
      <c r="J34" s="35">
        <f>J35</f>
        <v>0</v>
      </c>
      <c r="K34" s="32">
        <f>I34-J34</f>
        <v>29308797.09</v>
      </c>
      <c r="L34" s="32">
        <f>L35+L38</f>
        <v>-29308797.09</v>
      </c>
      <c r="M34" s="46" t="s">
        <v>30</v>
      </c>
    </row>
    <row r="35" spans="1:16" s="29" customFormat="1" ht="33" customHeight="1" x14ac:dyDescent="0.25">
      <c r="A35" s="21" t="s">
        <v>59</v>
      </c>
      <c r="B35" s="31" t="s">
        <v>60</v>
      </c>
      <c r="C35" s="32">
        <v>0</v>
      </c>
      <c r="D35" s="33">
        <v>0</v>
      </c>
      <c r="E35" s="33">
        <v>0</v>
      </c>
      <c r="F35" s="25">
        <f t="shared" si="2"/>
        <v>0</v>
      </c>
      <c r="G35" s="32">
        <f t="shared" si="8"/>
        <v>0</v>
      </c>
      <c r="H35" s="34">
        <f t="shared" si="13"/>
        <v>0</v>
      </c>
      <c r="I35" s="35">
        <f>I36+I37</f>
        <v>29294740.510000002</v>
      </c>
      <c r="J35" s="35">
        <f>J36</f>
        <v>0</v>
      </c>
      <c r="K35" s="32">
        <f t="shared" ref="K35" si="16">I35-J35</f>
        <v>29294740.510000002</v>
      </c>
      <c r="L35" s="32">
        <f>L36+L37</f>
        <v>-29294740.510000002</v>
      </c>
      <c r="M35" s="46" t="s">
        <v>30</v>
      </c>
    </row>
    <row r="36" spans="1:16" s="44" customFormat="1" ht="33" customHeight="1" x14ac:dyDescent="0.25">
      <c r="A36" s="36" t="s">
        <v>68</v>
      </c>
      <c r="B36" s="37" t="s">
        <v>69</v>
      </c>
      <c r="C36" s="38">
        <v>0</v>
      </c>
      <c r="D36" s="39">
        <v>0</v>
      </c>
      <c r="E36" s="39">
        <v>0</v>
      </c>
      <c r="F36" s="25">
        <f t="shared" si="2"/>
        <v>0</v>
      </c>
      <c r="G36" s="38">
        <f t="shared" si="8"/>
        <v>0</v>
      </c>
      <c r="H36" s="40">
        <f t="shared" si="13"/>
        <v>0</v>
      </c>
      <c r="I36" s="41">
        <v>1184236</v>
      </c>
      <c r="J36" s="41">
        <v>0</v>
      </c>
      <c r="K36" s="38">
        <f>I36-J36</f>
        <v>1184236</v>
      </c>
      <c r="L36" s="38">
        <f>G36-K36</f>
        <v>-1184236</v>
      </c>
      <c r="M36" s="45" t="s">
        <v>30</v>
      </c>
    </row>
    <row r="37" spans="1:16" s="44" customFormat="1" ht="33" customHeight="1" x14ac:dyDescent="0.25">
      <c r="A37" s="36" t="s">
        <v>88</v>
      </c>
      <c r="B37" s="37" t="s">
        <v>89</v>
      </c>
      <c r="C37" s="38">
        <v>0</v>
      </c>
      <c r="D37" s="39">
        <v>0</v>
      </c>
      <c r="E37" s="39">
        <v>0</v>
      </c>
      <c r="F37" s="25">
        <f t="shared" si="2"/>
        <v>0</v>
      </c>
      <c r="G37" s="38">
        <f t="shared" si="8"/>
        <v>0</v>
      </c>
      <c r="H37" s="40">
        <f t="shared" si="13"/>
        <v>0</v>
      </c>
      <c r="I37" s="41">
        <v>28110504.510000002</v>
      </c>
      <c r="J37" s="41">
        <v>0</v>
      </c>
      <c r="K37" s="38">
        <f>I37-J37</f>
        <v>28110504.510000002</v>
      </c>
      <c r="L37" s="38">
        <f>G37-K37</f>
        <v>-28110504.510000002</v>
      </c>
      <c r="M37" s="45" t="s">
        <v>30</v>
      </c>
    </row>
    <row r="38" spans="1:16" s="44" customFormat="1" ht="33" customHeight="1" x14ac:dyDescent="0.25">
      <c r="A38" s="21" t="s">
        <v>75</v>
      </c>
      <c r="B38" s="31" t="s">
        <v>76</v>
      </c>
      <c r="C38" s="32">
        <v>0</v>
      </c>
      <c r="D38" s="33">
        <v>0</v>
      </c>
      <c r="E38" s="33">
        <v>0</v>
      </c>
      <c r="F38" s="25">
        <f t="shared" si="2"/>
        <v>0</v>
      </c>
      <c r="G38" s="32">
        <f t="shared" si="8"/>
        <v>0</v>
      </c>
      <c r="H38" s="34">
        <f t="shared" si="13"/>
        <v>0</v>
      </c>
      <c r="I38" s="35">
        <f>I39</f>
        <v>14056.58</v>
      </c>
      <c r="J38" s="35">
        <f>J39</f>
        <v>0</v>
      </c>
      <c r="K38" s="32">
        <f>K39</f>
        <v>14056.58</v>
      </c>
      <c r="L38" s="32">
        <f>L39</f>
        <v>-14056.58</v>
      </c>
      <c r="M38" s="46" t="s">
        <v>30</v>
      </c>
    </row>
    <row r="39" spans="1:16" s="44" customFormat="1" ht="33" customHeight="1" x14ac:dyDescent="0.25">
      <c r="A39" s="36" t="s">
        <v>73</v>
      </c>
      <c r="B39" s="37" t="s">
        <v>74</v>
      </c>
      <c r="C39" s="38">
        <v>0</v>
      </c>
      <c r="D39" s="39">
        <v>0</v>
      </c>
      <c r="E39" s="39">
        <v>0</v>
      </c>
      <c r="F39" s="25">
        <f t="shared" si="2"/>
        <v>0</v>
      </c>
      <c r="G39" s="38">
        <f t="shared" si="8"/>
        <v>0</v>
      </c>
      <c r="H39" s="40">
        <f t="shared" si="13"/>
        <v>0</v>
      </c>
      <c r="I39" s="41">
        <v>14056.58</v>
      </c>
      <c r="J39" s="41">
        <v>0</v>
      </c>
      <c r="K39" s="38">
        <f>I39-J39</f>
        <v>14056.58</v>
      </c>
      <c r="L39" s="38">
        <f>G39-K39</f>
        <v>-14056.58</v>
      </c>
      <c r="M39" s="45" t="s">
        <v>30</v>
      </c>
    </row>
    <row r="40" spans="1:16" s="19" customFormat="1" ht="33" customHeight="1" x14ac:dyDescent="0.25">
      <c r="A40" s="47">
        <v>4</v>
      </c>
      <c r="B40" s="48" t="s">
        <v>61</v>
      </c>
      <c r="C40" s="49">
        <f>C41+C42+C43</f>
        <v>7640991226358</v>
      </c>
      <c r="D40" s="49">
        <f>D41+D42+D43</f>
        <v>0</v>
      </c>
      <c r="E40" s="49">
        <v>0</v>
      </c>
      <c r="F40" s="13">
        <f t="shared" si="2"/>
        <v>0</v>
      </c>
      <c r="G40" s="49">
        <f t="shared" si="8"/>
        <v>7640991226358</v>
      </c>
      <c r="H40" s="50">
        <f t="shared" si="13"/>
        <v>0.96819930991600744</v>
      </c>
      <c r="I40" s="51">
        <f>I41+I42+I43</f>
        <v>1362327824550.1699</v>
      </c>
      <c r="J40" s="51">
        <f>SUM(J41:J43)</f>
        <v>0</v>
      </c>
      <c r="K40" s="49">
        <f>I40-J40</f>
        <v>1362327824550.1699</v>
      </c>
      <c r="L40" s="49">
        <f>L41+L42+L43</f>
        <v>6278663401807.8301</v>
      </c>
      <c r="M40" s="52">
        <f>+K40/G40</f>
        <v>0.17829202837594535</v>
      </c>
      <c r="O40" s="18"/>
    </row>
    <row r="41" spans="1:16" s="58" customFormat="1" ht="33" customHeight="1" x14ac:dyDescent="0.25">
      <c r="A41" s="53">
        <v>41</v>
      </c>
      <c r="B41" s="54" t="s">
        <v>62</v>
      </c>
      <c r="C41" s="55">
        <v>10073090054</v>
      </c>
      <c r="D41" s="56">
        <v>0</v>
      </c>
      <c r="E41" s="56">
        <v>0</v>
      </c>
      <c r="F41" s="25">
        <f t="shared" si="2"/>
        <v>0</v>
      </c>
      <c r="G41" s="55">
        <f t="shared" si="8"/>
        <v>10073090054</v>
      </c>
      <c r="H41" s="40">
        <f t="shared" si="13"/>
        <v>1.2763735162215533E-3</v>
      </c>
      <c r="I41" s="41">
        <v>10718478.9</v>
      </c>
      <c r="J41" s="41">
        <v>0</v>
      </c>
      <c r="K41" s="55">
        <f>I41-J41</f>
        <v>10718478.9</v>
      </c>
      <c r="L41" s="57">
        <f>G41-K41</f>
        <v>10062371575.1</v>
      </c>
      <c r="M41" s="43">
        <f>+K41/G41</f>
        <v>1.0640705922949352E-3</v>
      </c>
      <c r="O41" s="59"/>
      <c r="P41" s="19"/>
    </row>
    <row r="42" spans="1:16" s="58" customFormat="1" ht="33" customHeight="1" x14ac:dyDescent="0.25">
      <c r="A42" s="53">
        <v>42</v>
      </c>
      <c r="B42" s="54" t="s">
        <v>63</v>
      </c>
      <c r="C42" s="60">
        <v>2720001826821</v>
      </c>
      <c r="D42" s="61">
        <v>0</v>
      </c>
      <c r="E42" s="61">
        <v>0</v>
      </c>
      <c r="F42" s="25">
        <f t="shared" si="2"/>
        <v>0</v>
      </c>
      <c r="G42" s="55">
        <f t="shared" si="8"/>
        <v>2720001826821</v>
      </c>
      <c r="H42" s="40">
        <f t="shared" si="13"/>
        <v>0.3446547461818778</v>
      </c>
      <c r="I42" s="41">
        <v>1352473442771</v>
      </c>
      <c r="J42" s="41">
        <v>0</v>
      </c>
      <c r="K42" s="57">
        <f>I42-J42</f>
        <v>1352473442771</v>
      </c>
      <c r="L42" s="57">
        <f>G42-K42</f>
        <v>1367528384050</v>
      </c>
      <c r="M42" s="43">
        <f>+K42/G42</f>
        <v>0.49723254941769734</v>
      </c>
      <c r="O42" s="59"/>
      <c r="P42" s="19"/>
    </row>
    <row r="43" spans="1:16" s="58" customFormat="1" ht="33" customHeight="1" thickBot="1" x14ac:dyDescent="0.3">
      <c r="A43" s="62">
        <v>43</v>
      </c>
      <c r="B43" s="63" t="s">
        <v>64</v>
      </c>
      <c r="C43" s="64">
        <v>4910916309483</v>
      </c>
      <c r="D43" s="65">
        <v>0</v>
      </c>
      <c r="E43" s="65">
        <v>0</v>
      </c>
      <c r="F43" s="25">
        <f t="shared" si="2"/>
        <v>0</v>
      </c>
      <c r="G43" s="64">
        <f t="shared" si="8"/>
        <v>4910916309483</v>
      </c>
      <c r="H43" s="40">
        <f t="shared" si="13"/>
        <v>0.62226819021790813</v>
      </c>
      <c r="I43" s="66">
        <v>9843663300.2700005</v>
      </c>
      <c r="J43" s="66">
        <v>0</v>
      </c>
      <c r="K43" s="64">
        <f>I43-J43</f>
        <v>9843663300.2700005</v>
      </c>
      <c r="L43" s="57">
        <f>G43-K43</f>
        <v>4901072646182.7305</v>
      </c>
      <c r="M43" s="43">
        <f>+K43/G43</f>
        <v>2.0044453376779898E-3</v>
      </c>
      <c r="N43" s="59"/>
      <c r="O43" s="59"/>
      <c r="P43" s="19"/>
    </row>
    <row r="44" spans="1:16" s="8" customFormat="1" ht="33" customHeight="1" thickTop="1" thickBot="1" x14ac:dyDescent="0.3">
      <c r="A44" s="135" t="s">
        <v>65</v>
      </c>
      <c r="B44" s="136"/>
      <c r="C44" s="68">
        <f>C8+C40</f>
        <v>7891961033334</v>
      </c>
      <c r="D44" s="68">
        <f>D8+D40</f>
        <v>0</v>
      </c>
      <c r="E44" s="68">
        <f>E8+E40</f>
        <v>0</v>
      </c>
      <c r="F44" s="68">
        <f t="shared" si="2"/>
        <v>0</v>
      </c>
      <c r="G44" s="68">
        <f>G8+G40</f>
        <v>7891961033334</v>
      </c>
      <c r="H44" s="69">
        <f t="shared" si="13"/>
        <v>1</v>
      </c>
      <c r="I44" s="68">
        <f>I8+I40</f>
        <v>1456319573817.73</v>
      </c>
      <c r="J44" s="68">
        <f>J8+J40</f>
        <v>0</v>
      </c>
      <c r="K44" s="68">
        <f>K8+K40</f>
        <v>1456319573817.73</v>
      </c>
      <c r="L44" s="68">
        <f>G44-K44</f>
        <v>6435641459516.2695</v>
      </c>
      <c r="M44" s="70">
        <f>+K44/G44</f>
        <v>0.18453202792899501</v>
      </c>
      <c r="O44" s="71"/>
      <c r="P44" s="19"/>
    </row>
    <row r="45" spans="1:16" s="8" customFormat="1" ht="14.25" customHeight="1" thickTop="1" x14ac:dyDescent="0.25">
      <c r="B45" s="72"/>
      <c r="C45" s="73"/>
      <c r="D45" s="74"/>
      <c r="E45" s="74"/>
      <c r="F45" s="74"/>
      <c r="G45" s="73"/>
      <c r="H45" s="74"/>
      <c r="I45" s="74"/>
      <c r="J45" s="74"/>
      <c r="K45" s="73"/>
      <c r="L45" s="75"/>
    </row>
    <row r="46" spans="1:16" s="2" customFormat="1" ht="13.5" customHeight="1" x14ac:dyDescent="0.25">
      <c r="A46" s="85"/>
      <c r="D46" s="8"/>
      <c r="E46" s="8"/>
      <c r="F46" s="8"/>
      <c r="G46" s="9"/>
      <c r="I46" s="9"/>
      <c r="J46" s="9"/>
      <c r="K46" s="9"/>
      <c r="L46" s="9"/>
      <c r="M46" s="77"/>
    </row>
    <row r="47" spans="1:16" s="2" customFormat="1" ht="18" customHeight="1" x14ac:dyDescent="0.25">
      <c r="A47" s="86" t="s">
        <v>86</v>
      </c>
      <c r="D47" s="8"/>
      <c r="E47" s="8"/>
      <c r="F47" s="8"/>
      <c r="I47" s="9"/>
      <c r="J47" s="9"/>
      <c r="K47" s="9"/>
      <c r="L47" s="9"/>
    </row>
    <row r="48" spans="1:16" s="2" customFormat="1" ht="18.75" customHeight="1" x14ac:dyDescent="0.25">
      <c r="A48" s="86" t="s">
        <v>66</v>
      </c>
      <c r="C48" s="4"/>
      <c r="D48" s="78"/>
      <c r="E48" s="78"/>
      <c r="F48" s="78"/>
      <c r="G48" s="58"/>
      <c r="H48" s="58"/>
      <c r="I48" s="58"/>
      <c r="J48" s="59"/>
      <c r="K48" s="79"/>
      <c r="L48" s="59"/>
    </row>
    <row r="49" spans="1:12" s="2" customFormat="1" ht="33" customHeight="1" x14ac:dyDescent="0.25">
      <c r="A49" s="5"/>
      <c r="D49" s="8"/>
      <c r="E49" s="8"/>
      <c r="F49" s="8"/>
      <c r="J49" s="9"/>
      <c r="L49" s="9"/>
    </row>
    <row r="50" spans="1:12" s="2" customFormat="1" ht="33" customHeight="1" x14ac:dyDescent="0.25">
      <c r="A50" s="5"/>
      <c r="D50" s="8"/>
      <c r="E50" s="8"/>
      <c r="F50" s="8"/>
      <c r="J50" s="9"/>
    </row>
    <row r="51" spans="1:12" s="2" customFormat="1" ht="33" customHeight="1" x14ac:dyDescent="0.25">
      <c r="A51" s="5"/>
      <c r="D51" s="8"/>
      <c r="E51" s="8"/>
      <c r="F51" s="8"/>
      <c r="J51" s="9"/>
    </row>
    <row r="52" spans="1:12" s="2" customFormat="1" ht="33" customHeight="1" x14ac:dyDescent="0.25">
      <c r="A52" s="5"/>
      <c r="D52" s="8"/>
      <c r="E52" s="8"/>
      <c r="F52" s="8"/>
      <c r="J52" s="9"/>
    </row>
    <row r="53" spans="1:12" s="2" customFormat="1" ht="33" customHeight="1" x14ac:dyDescent="0.25">
      <c r="A53" s="5"/>
      <c r="D53" s="8"/>
      <c r="E53" s="8"/>
      <c r="F53" s="8"/>
      <c r="J53" s="9"/>
    </row>
    <row r="54" spans="1:12" s="2" customFormat="1" ht="33" customHeight="1" x14ac:dyDescent="0.25">
      <c r="A54" s="5"/>
      <c r="D54" s="8"/>
      <c r="E54" s="8"/>
      <c r="F54" s="8"/>
      <c r="J54" s="9"/>
    </row>
    <row r="55" spans="1:12" s="2" customFormat="1" ht="33" customHeight="1" x14ac:dyDescent="0.25">
      <c r="A55" s="5"/>
      <c r="D55" s="8"/>
      <c r="E55" s="8"/>
      <c r="F55" s="8"/>
      <c r="J55" s="9"/>
    </row>
  </sheetData>
  <autoFilter ref="N1:N55" xr:uid="{ADA92C4C-CA7C-41A7-AD00-41BDF36AEF99}"/>
  <mergeCells count="16">
    <mergeCell ref="A44:B44"/>
    <mergeCell ref="A1:M1"/>
    <mergeCell ref="A2:M2"/>
    <mergeCell ref="A3:M3"/>
    <mergeCell ref="K4:L4"/>
    <mergeCell ref="A6:A7"/>
    <mergeCell ref="B6:B7"/>
    <mergeCell ref="C6:C7"/>
    <mergeCell ref="D6:F6"/>
    <mergeCell ref="G6:G7"/>
    <mergeCell ref="H6:H7"/>
    <mergeCell ref="I6:I7"/>
    <mergeCell ref="J6:J7"/>
    <mergeCell ref="K6:K7"/>
    <mergeCell ref="L6:L7"/>
    <mergeCell ref="M6:M7"/>
  </mergeCells>
  <printOptions horizontalCentered="1"/>
  <pageMargins left="0.15748031496062992" right="0.15748031496062992" top="0.43307086614173229" bottom="0.11811023622047245" header="0.23622047244094491" footer="0.27559055118110237"/>
  <pageSetup paperSize="5" scale="50" orientation="landscape" horizont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6702D-071A-49EE-BC08-D42EBEC7144F}">
  <dimension ref="A1:W55"/>
  <sheetViews>
    <sheetView topLeftCell="A42" zoomScale="80" zoomScaleNormal="80" workbookViewId="0">
      <selection activeCell="A46" sqref="A46:XFD47"/>
    </sheetView>
  </sheetViews>
  <sheetFormatPr baseColWidth="10" defaultColWidth="0" defaultRowHeight="33" customHeight="1" x14ac:dyDescent="0.25"/>
  <cols>
    <col min="1" max="1" width="35.85546875" style="80" customWidth="1"/>
    <col min="2" max="2" width="45.140625" style="3" customWidth="1"/>
    <col min="3" max="3" width="35.42578125" style="3" customWidth="1"/>
    <col min="4" max="4" width="11.42578125" style="81" customWidth="1"/>
    <col min="5" max="5" width="11.5703125" style="81" customWidth="1"/>
    <col min="6" max="6" width="23" style="81" customWidth="1"/>
    <col min="7" max="7" width="35.42578125" style="3" customWidth="1"/>
    <col min="8" max="8" width="17.42578125" style="3" customWidth="1"/>
    <col min="9" max="9" width="31.42578125" style="3" customWidth="1"/>
    <col min="10" max="10" width="25.28515625" style="82" customWidth="1"/>
    <col min="11" max="11" width="32.5703125" style="3" customWidth="1"/>
    <col min="12" max="12" width="32.28515625" style="3" customWidth="1"/>
    <col min="13" max="13" width="17.28515625" style="3" customWidth="1"/>
    <col min="14" max="14" width="21.140625" style="2" hidden="1" customWidth="1"/>
    <col min="15" max="15" width="24.7109375" style="2" hidden="1" customWidth="1"/>
    <col min="16" max="16" width="26.42578125" style="2" hidden="1" customWidth="1"/>
    <col min="17" max="23" width="0" style="2" hidden="1" customWidth="1"/>
    <col min="24" max="16384" width="11.42578125" style="3" hidden="1"/>
  </cols>
  <sheetData>
    <row r="1" spans="1:23" ht="33" customHeight="1" x14ac:dyDescent="0.25">
      <c r="A1" s="137" t="s">
        <v>0</v>
      </c>
      <c r="B1" s="137"/>
      <c r="C1" s="137"/>
      <c r="D1" s="137"/>
      <c r="E1" s="137"/>
      <c r="F1" s="137"/>
      <c r="G1" s="137"/>
      <c r="H1" s="137"/>
      <c r="I1" s="137"/>
      <c r="J1" s="137"/>
      <c r="K1" s="137"/>
      <c r="L1" s="137"/>
      <c r="M1" s="137"/>
      <c r="N1" s="1"/>
      <c r="O1" s="1"/>
      <c r="P1" s="1"/>
    </row>
    <row r="2" spans="1:23" ht="15.75" customHeight="1" x14ac:dyDescent="0.25">
      <c r="A2" s="138" t="s">
        <v>1</v>
      </c>
      <c r="B2" s="138"/>
      <c r="C2" s="138"/>
      <c r="D2" s="138"/>
      <c r="E2" s="138"/>
      <c r="F2" s="138"/>
      <c r="G2" s="138"/>
      <c r="H2" s="138"/>
      <c r="I2" s="138"/>
      <c r="J2" s="138"/>
      <c r="K2" s="138"/>
      <c r="L2" s="138"/>
      <c r="M2" s="138"/>
      <c r="N2" s="1"/>
      <c r="O2" s="1"/>
      <c r="P2" s="1"/>
    </row>
    <row r="3" spans="1:23" ht="15.75" customHeight="1" x14ac:dyDescent="0.25">
      <c r="A3" s="139" t="s">
        <v>97</v>
      </c>
      <c r="B3" s="139"/>
      <c r="C3" s="139"/>
      <c r="D3" s="139"/>
      <c r="E3" s="139"/>
      <c r="F3" s="139"/>
      <c r="G3" s="139"/>
      <c r="H3" s="139"/>
      <c r="I3" s="139"/>
      <c r="J3" s="139"/>
      <c r="K3" s="139"/>
      <c r="L3" s="139"/>
      <c r="M3" s="139"/>
    </row>
    <row r="4" spans="1:23" ht="15.75" customHeight="1" x14ac:dyDescent="0.25">
      <c r="A4" s="5"/>
      <c r="B4" s="2"/>
      <c r="C4" s="2"/>
      <c r="D4" s="2"/>
      <c r="E4" s="2"/>
      <c r="F4" s="2"/>
      <c r="G4" s="6" t="s">
        <v>2</v>
      </c>
      <c r="H4" s="6"/>
      <c r="I4" s="6"/>
      <c r="J4" s="7"/>
      <c r="K4" s="140" t="s">
        <v>3</v>
      </c>
      <c r="L4" s="140"/>
      <c r="M4" s="2"/>
    </row>
    <row r="5" spans="1:23" ht="34.5" customHeight="1" thickBot="1" x14ac:dyDescent="0.3">
      <c r="A5" s="5"/>
      <c r="B5" s="2"/>
      <c r="C5" s="2"/>
      <c r="D5" s="8"/>
      <c r="E5" s="8"/>
      <c r="F5" s="8"/>
      <c r="G5" s="2"/>
      <c r="H5" s="2"/>
      <c r="I5" s="9"/>
      <c r="J5" s="9"/>
      <c r="K5" s="2"/>
      <c r="L5" s="2"/>
      <c r="M5" s="2"/>
    </row>
    <row r="6" spans="1:23" ht="48" customHeight="1" thickTop="1" x14ac:dyDescent="0.25">
      <c r="A6" s="141" t="s">
        <v>4</v>
      </c>
      <c r="B6" s="143" t="s">
        <v>5</v>
      </c>
      <c r="C6" s="143" t="s">
        <v>6</v>
      </c>
      <c r="D6" s="143" t="s">
        <v>7</v>
      </c>
      <c r="E6" s="143"/>
      <c r="F6" s="143"/>
      <c r="G6" s="143" t="s">
        <v>8</v>
      </c>
      <c r="H6" s="143" t="s">
        <v>9</v>
      </c>
      <c r="I6" s="143" t="s">
        <v>10</v>
      </c>
      <c r="J6" s="143" t="s">
        <v>11</v>
      </c>
      <c r="K6" s="143" t="s">
        <v>12</v>
      </c>
      <c r="L6" s="143" t="s">
        <v>13</v>
      </c>
      <c r="M6" s="145" t="s">
        <v>14</v>
      </c>
    </row>
    <row r="7" spans="1:23" ht="81.75" customHeight="1" x14ac:dyDescent="0.25">
      <c r="A7" s="142"/>
      <c r="B7" s="144"/>
      <c r="C7" s="144"/>
      <c r="D7" s="10" t="s">
        <v>15</v>
      </c>
      <c r="E7" s="10" t="s">
        <v>16</v>
      </c>
      <c r="F7" s="10" t="s">
        <v>17</v>
      </c>
      <c r="G7" s="144"/>
      <c r="H7" s="144"/>
      <c r="I7" s="144"/>
      <c r="J7" s="144"/>
      <c r="K7" s="144"/>
      <c r="L7" s="144"/>
      <c r="M7" s="146"/>
    </row>
    <row r="8" spans="1:23" s="20" customFormat="1" ht="53.25" customHeight="1" x14ac:dyDescent="0.25">
      <c r="A8" s="11">
        <v>3</v>
      </c>
      <c r="B8" s="12" t="s">
        <v>18</v>
      </c>
      <c r="C8" s="13">
        <f>C9</f>
        <v>250969806976</v>
      </c>
      <c r="D8" s="13">
        <f>D9</f>
        <v>0</v>
      </c>
      <c r="E8" s="13">
        <f>E9</f>
        <v>0</v>
      </c>
      <c r="F8" s="13">
        <f>D8-E8</f>
        <v>0</v>
      </c>
      <c r="G8" s="13">
        <f>C8-F8</f>
        <v>250969806976</v>
      </c>
      <c r="H8" s="14">
        <f t="shared" ref="H8:H44" si="0">G8/$G$44</f>
        <v>3.1800690083992535E-2</v>
      </c>
      <c r="I8" s="15">
        <f>I9</f>
        <v>112971385850.99998</v>
      </c>
      <c r="J8" s="15">
        <f>J9</f>
        <v>0</v>
      </c>
      <c r="K8" s="15">
        <f>I8-J8</f>
        <v>112971385850.99998</v>
      </c>
      <c r="L8" s="16">
        <f>G8-K8</f>
        <v>137998421125</v>
      </c>
      <c r="M8" s="17">
        <f>+K8/G8</f>
        <v>0.45013935027572194</v>
      </c>
      <c r="N8" s="18"/>
      <c r="O8" s="19"/>
      <c r="P8" s="19"/>
      <c r="Q8" s="19"/>
      <c r="R8" s="19"/>
      <c r="S8" s="19"/>
      <c r="T8" s="19"/>
      <c r="U8" s="19"/>
      <c r="V8" s="19"/>
      <c r="W8" s="19"/>
    </row>
    <row r="9" spans="1:23" s="30" customFormat="1" ht="50.25" customHeight="1" x14ac:dyDescent="0.25">
      <c r="A9" s="21" t="s">
        <v>19</v>
      </c>
      <c r="B9" s="22" t="s">
        <v>20</v>
      </c>
      <c r="C9" s="23">
        <f>C10</f>
        <v>250969806976</v>
      </c>
      <c r="D9" s="24">
        <f t="shared" ref="D9:G30" si="1">D10</f>
        <v>0</v>
      </c>
      <c r="E9" s="24">
        <f t="shared" si="1"/>
        <v>0</v>
      </c>
      <c r="F9" s="25">
        <f t="shared" ref="F9:F44" si="2">D9-E9</f>
        <v>0</v>
      </c>
      <c r="G9" s="23">
        <f t="shared" si="1"/>
        <v>250969806976</v>
      </c>
      <c r="H9" s="26">
        <f t="shared" si="0"/>
        <v>3.1800690083992535E-2</v>
      </c>
      <c r="I9" s="27">
        <f>I10</f>
        <v>112971385850.99998</v>
      </c>
      <c r="J9" s="27">
        <f>J10</f>
        <v>0</v>
      </c>
      <c r="K9" s="23">
        <f>I9-J9</f>
        <v>112971385850.99998</v>
      </c>
      <c r="L9" s="23">
        <f>G9-K9</f>
        <v>137998421125</v>
      </c>
      <c r="M9" s="28">
        <f>+K9/G9</f>
        <v>0.45013935027572194</v>
      </c>
      <c r="N9" s="29"/>
      <c r="O9" s="29"/>
      <c r="P9" s="29"/>
      <c r="Q9" s="29"/>
      <c r="R9" s="29"/>
      <c r="S9" s="29"/>
      <c r="T9" s="29"/>
      <c r="U9" s="29"/>
      <c r="V9" s="29"/>
      <c r="W9" s="29"/>
    </row>
    <row r="10" spans="1:23" s="30" customFormat="1" ht="45.75" customHeight="1" x14ac:dyDescent="0.25">
      <c r="A10" s="21" t="s">
        <v>21</v>
      </c>
      <c r="B10" s="22" t="s">
        <v>20</v>
      </c>
      <c r="C10" s="23">
        <f>C11</f>
        <v>250969806976</v>
      </c>
      <c r="D10" s="24">
        <f t="shared" si="1"/>
        <v>0</v>
      </c>
      <c r="E10" s="24">
        <f t="shared" si="1"/>
        <v>0</v>
      </c>
      <c r="F10" s="25">
        <f t="shared" si="2"/>
        <v>0</v>
      </c>
      <c r="G10" s="23">
        <f>G11</f>
        <v>250969806976</v>
      </c>
      <c r="H10" s="26">
        <f t="shared" si="0"/>
        <v>3.1800690083992535E-2</v>
      </c>
      <c r="I10" s="27">
        <f>I11+I26</f>
        <v>112971385850.99998</v>
      </c>
      <c r="J10" s="27">
        <f>J11+J26</f>
        <v>0</v>
      </c>
      <c r="K10" s="23">
        <f>I10-J10</f>
        <v>112971385850.99998</v>
      </c>
      <c r="L10" s="23">
        <f>G10-K10</f>
        <v>137998421125</v>
      </c>
      <c r="M10" s="28">
        <f t="shared" ref="M10" si="3">+K10/G10</f>
        <v>0.45013935027572194</v>
      </c>
      <c r="N10" s="29"/>
      <c r="O10" s="29"/>
      <c r="P10" s="29"/>
      <c r="Q10" s="29"/>
      <c r="R10" s="29"/>
      <c r="S10" s="29"/>
      <c r="T10" s="29"/>
      <c r="U10" s="29"/>
      <c r="V10" s="29"/>
      <c r="W10" s="29"/>
    </row>
    <row r="11" spans="1:23" s="30" customFormat="1" ht="33" customHeight="1" x14ac:dyDescent="0.25">
      <c r="A11" s="21" t="s">
        <v>22</v>
      </c>
      <c r="B11" s="22" t="s">
        <v>23</v>
      </c>
      <c r="C11" s="23">
        <f>C12</f>
        <v>250969806976</v>
      </c>
      <c r="D11" s="24">
        <f t="shared" si="1"/>
        <v>0</v>
      </c>
      <c r="E11" s="24">
        <f t="shared" si="1"/>
        <v>0</v>
      </c>
      <c r="F11" s="25">
        <f t="shared" si="2"/>
        <v>0</v>
      </c>
      <c r="G11" s="23">
        <f>G12</f>
        <v>250969806976</v>
      </c>
      <c r="H11" s="26">
        <f t="shared" si="0"/>
        <v>3.1800690083992535E-2</v>
      </c>
      <c r="I11" s="27">
        <f>I12</f>
        <v>108281924347.01999</v>
      </c>
      <c r="J11" s="27">
        <f>J12</f>
        <v>0</v>
      </c>
      <c r="K11" s="23">
        <f t="shared" ref="K11:K32" si="4">I11-J11</f>
        <v>108281924347.01999</v>
      </c>
      <c r="L11" s="23">
        <f t="shared" ref="L11:L19" si="5">G11-K11</f>
        <v>142687882628.98001</v>
      </c>
      <c r="M11" s="28">
        <f>+K11/G11</f>
        <v>0.43145398903452514</v>
      </c>
      <c r="N11" s="29"/>
      <c r="O11" s="29"/>
      <c r="P11" s="29"/>
      <c r="Q11" s="29"/>
      <c r="R11" s="29"/>
      <c r="S11" s="29"/>
      <c r="T11" s="29"/>
      <c r="U11" s="29"/>
      <c r="V11" s="29"/>
      <c r="W11" s="29"/>
    </row>
    <row r="12" spans="1:23" s="30" customFormat="1" ht="33" customHeight="1" x14ac:dyDescent="0.25">
      <c r="A12" s="21" t="s">
        <v>24</v>
      </c>
      <c r="B12" s="31" t="s">
        <v>25</v>
      </c>
      <c r="C12" s="32">
        <f>C13</f>
        <v>250969806976</v>
      </c>
      <c r="D12" s="33">
        <f t="shared" si="1"/>
        <v>0</v>
      </c>
      <c r="E12" s="33">
        <f t="shared" si="1"/>
        <v>0</v>
      </c>
      <c r="F12" s="25">
        <f t="shared" si="2"/>
        <v>0</v>
      </c>
      <c r="G12" s="32">
        <f>G13+G18</f>
        <v>250969806976</v>
      </c>
      <c r="H12" s="34">
        <f t="shared" si="0"/>
        <v>3.1800690083992535E-2</v>
      </c>
      <c r="I12" s="35">
        <f>I13+I18+I15+I23</f>
        <v>108281924347.01999</v>
      </c>
      <c r="J12" s="35">
        <v>0</v>
      </c>
      <c r="K12" s="32">
        <f>I12-J12</f>
        <v>108281924347.01999</v>
      </c>
      <c r="L12" s="23">
        <f t="shared" si="5"/>
        <v>142687882628.98001</v>
      </c>
      <c r="M12" s="28">
        <f>+K12/G12</f>
        <v>0.43145398903452514</v>
      </c>
      <c r="N12" s="29"/>
      <c r="O12" s="29"/>
      <c r="P12" s="29"/>
      <c r="Q12" s="29"/>
      <c r="R12" s="29"/>
      <c r="S12" s="29"/>
      <c r="T12" s="29"/>
      <c r="U12" s="29"/>
      <c r="V12" s="29"/>
      <c r="W12" s="29"/>
    </row>
    <row r="13" spans="1:23" s="30" customFormat="1" ht="33" customHeight="1" x14ac:dyDescent="0.25">
      <c r="A13" s="21" t="s">
        <v>26</v>
      </c>
      <c r="B13" s="31" t="s">
        <v>27</v>
      </c>
      <c r="C13" s="32">
        <f>C14</f>
        <v>250969806976</v>
      </c>
      <c r="D13" s="33">
        <v>0</v>
      </c>
      <c r="E13" s="33">
        <v>0</v>
      </c>
      <c r="F13" s="25">
        <f t="shared" si="2"/>
        <v>0</v>
      </c>
      <c r="G13" s="32">
        <f>C13-F13</f>
        <v>250969806976</v>
      </c>
      <c r="H13" s="34">
        <f t="shared" si="0"/>
        <v>3.1800690083992535E-2</v>
      </c>
      <c r="I13" s="35">
        <f>I14</f>
        <v>107118390942.70999</v>
      </c>
      <c r="J13" s="35">
        <v>0</v>
      </c>
      <c r="K13" s="32">
        <f>K14</f>
        <v>107118390942.70999</v>
      </c>
      <c r="L13" s="23">
        <f t="shared" si="5"/>
        <v>143851416033.29001</v>
      </c>
      <c r="M13" s="28">
        <f>+K13/G13</f>
        <v>0.42681784009561602</v>
      </c>
      <c r="N13" s="29"/>
      <c r="O13" s="29"/>
      <c r="P13" s="29"/>
      <c r="Q13" s="29"/>
      <c r="R13" s="29"/>
      <c r="S13" s="29"/>
      <c r="T13" s="29"/>
      <c r="U13" s="29"/>
      <c r="V13" s="29"/>
      <c r="W13" s="29"/>
    </row>
    <row r="14" spans="1:23" s="44" customFormat="1" ht="47.25" customHeight="1" x14ac:dyDescent="0.25">
      <c r="A14" s="36" t="s">
        <v>28</v>
      </c>
      <c r="B14" s="37" t="s">
        <v>29</v>
      </c>
      <c r="C14" s="38">
        <v>250969806976</v>
      </c>
      <c r="D14" s="39">
        <f>D18</f>
        <v>0</v>
      </c>
      <c r="E14" s="39">
        <f>E18</f>
        <v>0</v>
      </c>
      <c r="F14" s="25">
        <f t="shared" si="2"/>
        <v>0</v>
      </c>
      <c r="G14" s="38">
        <f>C14-F14</f>
        <v>250969806976</v>
      </c>
      <c r="H14" s="40">
        <f t="shared" si="0"/>
        <v>3.1800690083992535E-2</v>
      </c>
      <c r="I14" s="41">
        <f>18390034881.35+20105136071.78+17483773430.03+20290464808.01+12336753238.54+18512228513</f>
        <v>107118390942.70999</v>
      </c>
      <c r="J14" s="41">
        <v>0</v>
      </c>
      <c r="K14" s="38">
        <f>I14-J14</f>
        <v>107118390942.70999</v>
      </c>
      <c r="L14" s="42">
        <f t="shared" si="5"/>
        <v>143851416033.29001</v>
      </c>
      <c r="M14" s="43">
        <f>+K14/G14</f>
        <v>0.42681784009561602</v>
      </c>
      <c r="O14" s="84"/>
    </row>
    <row r="15" spans="1:23" s="44" customFormat="1" ht="47.25" customHeight="1" x14ac:dyDescent="0.25">
      <c r="A15" s="36" t="s">
        <v>82</v>
      </c>
      <c r="B15" s="37" t="s">
        <v>83</v>
      </c>
      <c r="C15" s="38">
        <v>0</v>
      </c>
      <c r="D15" s="39">
        <v>0</v>
      </c>
      <c r="E15" s="39">
        <v>0</v>
      </c>
      <c r="F15" s="25">
        <f t="shared" si="2"/>
        <v>0</v>
      </c>
      <c r="G15" s="38">
        <f t="shared" ref="G15:G16" si="6">C15-F15</f>
        <v>0</v>
      </c>
      <c r="H15" s="40">
        <f t="shared" si="0"/>
        <v>0</v>
      </c>
      <c r="I15" s="41">
        <f t="shared" ref="I15:L16" si="7">I16</f>
        <v>4482500</v>
      </c>
      <c r="J15" s="41">
        <f t="shared" si="7"/>
        <v>0</v>
      </c>
      <c r="K15" s="38">
        <f t="shared" si="7"/>
        <v>4482500</v>
      </c>
      <c r="L15" s="42">
        <f t="shared" si="7"/>
        <v>-4482500</v>
      </c>
      <c r="M15" s="46" t="s">
        <v>30</v>
      </c>
      <c r="O15" s="83"/>
    </row>
    <row r="16" spans="1:23" s="44" customFormat="1" ht="47.25" customHeight="1" x14ac:dyDescent="0.25">
      <c r="A16" s="36" t="s">
        <v>99</v>
      </c>
      <c r="B16" s="37" t="s">
        <v>81</v>
      </c>
      <c r="C16" s="38">
        <v>0</v>
      </c>
      <c r="D16" s="39">
        <v>0</v>
      </c>
      <c r="E16" s="39">
        <v>0</v>
      </c>
      <c r="F16" s="25">
        <f t="shared" si="2"/>
        <v>0</v>
      </c>
      <c r="G16" s="38">
        <f t="shared" si="6"/>
        <v>0</v>
      </c>
      <c r="H16" s="40">
        <f t="shared" si="0"/>
        <v>0</v>
      </c>
      <c r="I16" s="41">
        <f t="shared" si="7"/>
        <v>4482500</v>
      </c>
      <c r="J16" s="41">
        <f t="shared" si="7"/>
        <v>0</v>
      </c>
      <c r="K16" s="38">
        <f t="shared" si="7"/>
        <v>4482500</v>
      </c>
      <c r="L16" s="42">
        <f t="shared" si="7"/>
        <v>-4482500</v>
      </c>
      <c r="M16" s="46" t="s">
        <v>30</v>
      </c>
    </row>
    <row r="17" spans="1:16" s="44" customFormat="1" ht="47.25" customHeight="1" x14ac:dyDescent="0.25">
      <c r="A17" s="36" t="s">
        <v>102</v>
      </c>
      <c r="B17" s="37" t="s">
        <v>79</v>
      </c>
      <c r="C17" s="38">
        <v>0</v>
      </c>
      <c r="D17" s="39">
        <v>0</v>
      </c>
      <c r="E17" s="39">
        <v>0</v>
      </c>
      <c r="F17" s="25">
        <f t="shared" si="2"/>
        <v>0</v>
      </c>
      <c r="G17" s="38">
        <f>C17-F17</f>
        <v>0</v>
      </c>
      <c r="H17" s="40">
        <f t="shared" si="0"/>
        <v>0</v>
      </c>
      <c r="I17" s="41">
        <v>4482500</v>
      </c>
      <c r="J17" s="41">
        <v>0</v>
      </c>
      <c r="K17" s="38">
        <f>I17-J17</f>
        <v>4482500</v>
      </c>
      <c r="L17" s="42">
        <f t="shared" si="5"/>
        <v>-4482500</v>
      </c>
      <c r="M17" s="46" t="s">
        <v>30</v>
      </c>
      <c r="P17" s="83"/>
    </row>
    <row r="18" spans="1:16" s="29" customFormat="1" ht="33" customHeight="1" x14ac:dyDescent="0.25">
      <c r="A18" s="21" t="s">
        <v>31</v>
      </c>
      <c r="B18" s="31" t="s">
        <v>32</v>
      </c>
      <c r="C18" s="32">
        <v>0</v>
      </c>
      <c r="D18" s="33">
        <f t="shared" si="1"/>
        <v>0</v>
      </c>
      <c r="E18" s="33">
        <f t="shared" si="1"/>
        <v>0</v>
      </c>
      <c r="F18" s="25">
        <f t="shared" si="2"/>
        <v>0</v>
      </c>
      <c r="G18" s="32">
        <v>0</v>
      </c>
      <c r="H18" s="34">
        <f t="shared" si="0"/>
        <v>0</v>
      </c>
      <c r="I18" s="35">
        <f>I19</f>
        <v>104615436.31</v>
      </c>
      <c r="J18" s="35">
        <v>0</v>
      </c>
      <c r="K18" s="32">
        <f t="shared" si="4"/>
        <v>104615436.31</v>
      </c>
      <c r="L18" s="23">
        <f t="shared" si="5"/>
        <v>-104615436.31</v>
      </c>
      <c r="M18" s="46" t="s">
        <v>30</v>
      </c>
    </row>
    <row r="19" spans="1:16" s="29" customFormat="1" ht="43.5" customHeight="1" x14ac:dyDescent="0.25">
      <c r="A19" s="21" t="s">
        <v>33</v>
      </c>
      <c r="B19" s="31" t="s">
        <v>34</v>
      </c>
      <c r="C19" s="32">
        <v>0</v>
      </c>
      <c r="D19" s="33">
        <f t="shared" si="1"/>
        <v>0</v>
      </c>
      <c r="E19" s="33">
        <f t="shared" si="1"/>
        <v>0</v>
      </c>
      <c r="F19" s="25">
        <f t="shared" si="2"/>
        <v>0</v>
      </c>
      <c r="G19" s="32">
        <f t="shared" ref="G19:G43" si="8">C19-F19</f>
        <v>0</v>
      </c>
      <c r="H19" s="34">
        <f t="shared" si="0"/>
        <v>0</v>
      </c>
      <c r="I19" s="35">
        <f>I20</f>
        <v>104615436.31</v>
      </c>
      <c r="J19" s="35">
        <v>0</v>
      </c>
      <c r="K19" s="32">
        <f t="shared" si="4"/>
        <v>104615436.31</v>
      </c>
      <c r="L19" s="23">
        <f t="shared" si="5"/>
        <v>-104615436.31</v>
      </c>
      <c r="M19" s="46" t="s">
        <v>30</v>
      </c>
    </row>
    <row r="20" spans="1:16" s="29" customFormat="1" ht="64.5" customHeight="1" x14ac:dyDescent="0.25">
      <c r="A20" s="21" t="s">
        <v>35</v>
      </c>
      <c r="B20" s="31" t="s">
        <v>36</v>
      </c>
      <c r="C20" s="32">
        <v>0</v>
      </c>
      <c r="D20" s="33">
        <f t="shared" si="1"/>
        <v>0</v>
      </c>
      <c r="E20" s="33">
        <f t="shared" si="1"/>
        <v>0</v>
      </c>
      <c r="F20" s="25">
        <f t="shared" si="2"/>
        <v>0</v>
      </c>
      <c r="G20" s="32">
        <f t="shared" si="8"/>
        <v>0</v>
      </c>
      <c r="H20" s="34">
        <f t="shared" si="0"/>
        <v>0</v>
      </c>
      <c r="I20" s="35">
        <f>I21</f>
        <v>104615436.31</v>
      </c>
      <c r="J20" s="35">
        <v>0</v>
      </c>
      <c r="K20" s="32">
        <f t="shared" si="4"/>
        <v>104615436.31</v>
      </c>
      <c r="L20" s="23">
        <f>L21</f>
        <v>-104615436.31</v>
      </c>
      <c r="M20" s="46" t="s">
        <v>30</v>
      </c>
    </row>
    <row r="21" spans="1:16" s="29" customFormat="1" ht="53.25" customHeight="1" x14ac:dyDescent="0.25">
      <c r="A21" s="21" t="s">
        <v>37</v>
      </c>
      <c r="B21" s="31" t="s">
        <v>38</v>
      </c>
      <c r="C21" s="32">
        <v>0</v>
      </c>
      <c r="D21" s="33">
        <f>D22</f>
        <v>0</v>
      </c>
      <c r="E21" s="33">
        <f>E22</f>
        <v>0</v>
      </c>
      <c r="F21" s="25">
        <f t="shared" si="2"/>
        <v>0</v>
      </c>
      <c r="G21" s="32">
        <f t="shared" si="8"/>
        <v>0</v>
      </c>
      <c r="H21" s="34">
        <f t="shared" si="0"/>
        <v>0</v>
      </c>
      <c r="I21" s="35">
        <f>I22</f>
        <v>104615436.31</v>
      </c>
      <c r="J21" s="35">
        <v>0</v>
      </c>
      <c r="K21" s="32">
        <f t="shared" si="4"/>
        <v>104615436.31</v>
      </c>
      <c r="L21" s="23">
        <f>L22</f>
        <v>-104615436.31</v>
      </c>
      <c r="M21" s="46" t="s">
        <v>30</v>
      </c>
    </row>
    <row r="22" spans="1:16" s="29" customFormat="1" ht="65.25" customHeight="1" x14ac:dyDescent="0.25">
      <c r="A22" s="36" t="s">
        <v>39</v>
      </c>
      <c r="B22" s="37" t="s">
        <v>40</v>
      </c>
      <c r="C22" s="38">
        <v>0</v>
      </c>
      <c r="D22" s="39">
        <f>D26</f>
        <v>0</v>
      </c>
      <c r="E22" s="39">
        <f>E26</f>
        <v>0</v>
      </c>
      <c r="F22" s="25">
        <f t="shared" si="2"/>
        <v>0</v>
      </c>
      <c r="G22" s="38">
        <f t="shared" si="8"/>
        <v>0</v>
      </c>
      <c r="H22" s="40">
        <f t="shared" si="0"/>
        <v>0</v>
      </c>
      <c r="I22" s="41">
        <f>86958942.15+2009231.91+15647262.25</f>
        <v>104615436.31</v>
      </c>
      <c r="J22" s="41">
        <v>0</v>
      </c>
      <c r="K22" s="38">
        <f>I22-J22</f>
        <v>104615436.31</v>
      </c>
      <c r="L22" s="42">
        <f>G22-K22</f>
        <v>-104615436.31</v>
      </c>
      <c r="M22" s="46" t="s">
        <v>30</v>
      </c>
    </row>
    <row r="23" spans="1:16" s="29" customFormat="1" ht="51" customHeight="1" x14ac:dyDescent="0.25">
      <c r="A23" s="21" t="s">
        <v>95</v>
      </c>
      <c r="B23" s="31" t="s">
        <v>96</v>
      </c>
      <c r="C23" s="38">
        <v>0</v>
      </c>
      <c r="D23" s="39">
        <f>D27</f>
        <v>0</v>
      </c>
      <c r="E23" s="39">
        <f>E27</f>
        <v>0</v>
      </c>
      <c r="F23" s="25">
        <f t="shared" si="2"/>
        <v>0</v>
      </c>
      <c r="G23" s="38">
        <f t="shared" si="8"/>
        <v>0</v>
      </c>
      <c r="H23" s="34">
        <f t="shared" si="0"/>
        <v>0</v>
      </c>
      <c r="I23" s="35">
        <f>I24</f>
        <v>1054435468</v>
      </c>
      <c r="J23" s="35">
        <v>0</v>
      </c>
      <c r="K23" s="32">
        <f>K24</f>
        <v>1054435468</v>
      </c>
      <c r="L23" s="23">
        <f>L24</f>
        <v>-1054435468</v>
      </c>
      <c r="M23" s="46" t="s">
        <v>30</v>
      </c>
    </row>
    <row r="24" spans="1:16" s="29" customFormat="1" ht="51" customHeight="1" x14ac:dyDescent="0.25">
      <c r="A24" s="21" t="s">
        <v>92</v>
      </c>
      <c r="B24" s="31" t="s">
        <v>93</v>
      </c>
      <c r="C24" s="32">
        <v>0</v>
      </c>
      <c r="D24" s="33">
        <f t="shared" ref="D24:E25" si="9">D27</f>
        <v>0</v>
      </c>
      <c r="E24" s="33">
        <f t="shared" si="9"/>
        <v>0</v>
      </c>
      <c r="F24" s="25">
        <f t="shared" si="2"/>
        <v>0</v>
      </c>
      <c r="G24" s="32">
        <f t="shared" si="8"/>
        <v>0</v>
      </c>
      <c r="H24" s="34">
        <f t="shared" si="0"/>
        <v>0</v>
      </c>
      <c r="I24" s="35">
        <f>I25</f>
        <v>1054435468</v>
      </c>
      <c r="J24" s="35">
        <v>0</v>
      </c>
      <c r="K24" s="32">
        <f t="shared" ref="K24:K25" si="10">I24-J24</f>
        <v>1054435468</v>
      </c>
      <c r="L24" s="23">
        <f t="shared" ref="L24:L28" si="11">G24-K24</f>
        <v>-1054435468</v>
      </c>
      <c r="M24" s="46" t="s">
        <v>30</v>
      </c>
    </row>
    <row r="25" spans="1:16" s="29" customFormat="1" ht="51" customHeight="1" x14ac:dyDescent="0.25">
      <c r="A25" s="36" t="s">
        <v>91</v>
      </c>
      <c r="B25" s="37" t="s">
        <v>94</v>
      </c>
      <c r="C25" s="38">
        <v>0</v>
      </c>
      <c r="D25" s="39">
        <f t="shared" si="9"/>
        <v>0</v>
      </c>
      <c r="E25" s="39">
        <f t="shared" si="9"/>
        <v>0</v>
      </c>
      <c r="F25" s="25">
        <f t="shared" si="2"/>
        <v>0</v>
      </c>
      <c r="G25" s="38">
        <f t="shared" si="8"/>
        <v>0</v>
      </c>
      <c r="H25" s="40">
        <f t="shared" si="0"/>
        <v>0</v>
      </c>
      <c r="I25" s="41">
        <v>1054435468</v>
      </c>
      <c r="J25" s="41">
        <v>0</v>
      </c>
      <c r="K25" s="38">
        <f t="shared" si="10"/>
        <v>1054435468</v>
      </c>
      <c r="L25" s="42">
        <f t="shared" si="11"/>
        <v>-1054435468</v>
      </c>
      <c r="M25" s="46" t="s">
        <v>30</v>
      </c>
    </row>
    <row r="26" spans="1:16" s="29" customFormat="1" ht="33" customHeight="1" x14ac:dyDescent="0.25">
      <c r="A26" s="21" t="s">
        <v>41</v>
      </c>
      <c r="B26" s="31" t="s">
        <v>42</v>
      </c>
      <c r="C26" s="32">
        <v>0</v>
      </c>
      <c r="D26" s="33">
        <f t="shared" si="1"/>
        <v>0</v>
      </c>
      <c r="E26" s="33">
        <f t="shared" si="1"/>
        <v>0</v>
      </c>
      <c r="F26" s="25">
        <f t="shared" si="2"/>
        <v>0</v>
      </c>
      <c r="G26" s="32">
        <f t="shared" si="8"/>
        <v>0</v>
      </c>
      <c r="H26" s="34">
        <f t="shared" si="0"/>
        <v>0</v>
      </c>
      <c r="I26" s="35">
        <f>I27+I34</f>
        <v>4689461503.9799995</v>
      </c>
      <c r="J26" s="35">
        <f>J27+J34</f>
        <v>0</v>
      </c>
      <c r="K26" s="32">
        <f>I26-J26</f>
        <v>4689461503.9799995</v>
      </c>
      <c r="L26" s="23">
        <f t="shared" si="11"/>
        <v>-4689461503.9799995</v>
      </c>
      <c r="M26" s="46" t="s">
        <v>30</v>
      </c>
    </row>
    <row r="27" spans="1:16" s="29" customFormat="1" ht="33" customHeight="1" x14ac:dyDescent="0.25">
      <c r="A27" s="21" t="s">
        <v>43</v>
      </c>
      <c r="B27" s="31" t="s">
        <v>44</v>
      </c>
      <c r="C27" s="32">
        <v>0</v>
      </c>
      <c r="D27" s="33">
        <f t="shared" si="1"/>
        <v>0</v>
      </c>
      <c r="E27" s="33">
        <f t="shared" si="1"/>
        <v>0</v>
      </c>
      <c r="F27" s="25">
        <f t="shared" si="2"/>
        <v>0</v>
      </c>
      <c r="G27" s="32">
        <f t="shared" si="8"/>
        <v>0</v>
      </c>
      <c r="H27" s="34">
        <f t="shared" si="0"/>
        <v>0</v>
      </c>
      <c r="I27" s="35">
        <f>I28+I32</f>
        <v>4654127348.8899994</v>
      </c>
      <c r="J27" s="35">
        <f>J32</f>
        <v>0</v>
      </c>
      <c r="K27" s="32">
        <f>I27-J27</f>
        <v>4654127348.8899994</v>
      </c>
      <c r="L27" s="23">
        <f t="shared" si="11"/>
        <v>-4654127348.8899994</v>
      </c>
      <c r="M27" s="46" t="s">
        <v>30</v>
      </c>
    </row>
    <row r="28" spans="1:16" s="29" customFormat="1" ht="33" customHeight="1" x14ac:dyDescent="0.25">
      <c r="A28" s="21" t="s">
        <v>45</v>
      </c>
      <c r="B28" s="31" t="s">
        <v>46</v>
      </c>
      <c r="C28" s="32">
        <v>0</v>
      </c>
      <c r="D28" s="33">
        <f t="shared" si="1"/>
        <v>0</v>
      </c>
      <c r="E28" s="33">
        <f t="shared" si="1"/>
        <v>0</v>
      </c>
      <c r="F28" s="25">
        <f t="shared" si="2"/>
        <v>0</v>
      </c>
      <c r="G28" s="32">
        <f>C28-F28</f>
        <v>0</v>
      </c>
      <c r="H28" s="34">
        <f t="shared" si="0"/>
        <v>0</v>
      </c>
      <c r="I28" s="35">
        <f>I29</f>
        <v>1551661048.3899999</v>
      </c>
      <c r="J28" s="35">
        <v>0</v>
      </c>
      <c r="K28" s="32">
        <f t="shared" si="4"/>
        <v>1551661048.3899999</v>
      </c>
      <c r="L28" s="23">
        <f t="shared" si="11"/>
        <v>-1551661048.3899999</v>
      </c>
      <c r="M28" s="46" t="s">
        <v>30</v>
      </c>
    </row>
    <row r="29" spans="1:16" s="29" customFormat="1" ht="33" customHeight="1" x14ac:dyDescent="0.25">
      <c r="A29" s="21" t="s">
        <v>47</v>
      </c>
      <c r="B29" s="31" t="s">
        <v>48</v>
      </c>
      <c r="C29" s="32">
        <v>0</v>
      </c>
      <c r="D29" s="33">
        <f t="shared" si="1"/>
        <v>0</v>
      </c>
      <c r="E29" s="33">
        <f t="shared" si="1"/>
        <v>0</v>
      </c>
      <c r="F29" s="25">
        <f t="shared" si="2"/>
        <v>0</v>
      </c>
      <c r="G29" s="32">
        <f t="shared" si="8"/>
        <v>0</v>
      </c>
      <c r="H29" s="34">
        <f t="shared" si="0"/>
        <v>0</v>
      </c>
      <c r="I29" s="35">
        <f>I30+I31</f>
        <v>1551661048.3899999</v>
      </c>
      <c r="J29" s="35">
        <v>0</v>
      </c>
      <c r="K29" s="32">
        <f>I29-J29</f>
        <v>1551661048.3899999</v>
      </c>
      <c r="L29" s="23">
        <f>G29-K29</f>
        <v>-1551661048.3899999</v>
      </c>
      <c r="M29" s="46" t="s">
        <v>30</v>
      </c>
    </row>
    <row r="30" spans="1:16" s="44" customFormat="1" ht="50.25" customHeight="1" x14ac:dyDescent="0.25">
      <c r="A30" s="36" t="s">
        <v>49</v>
      </c>
      <c r="B30" s="37" t="s">
        <v>50</v>
      </c>
      <c r="C30" s="38">
        <v>0</v>
      </c>
      <c r="D30" s="39">
        <f t="shared" si="1"/>
        <v>0</v>
      </c>
      <c r="E30" s="39">
        <f t="shared" si="1"/>
        <v>0</v>
      </c>
      <c r="F30" s="25">
        <f t="shared" si="2"/>
        <v>0</v>
      </c>
      <c r="G30" s="38">
        <f t="shared" si="8"/>
        <v>0</v>
      </c>
      <c r="H30" s="40">
        <f t="shared" si="0"/>
        <v>0</v>
      </c>
      <c r="I30" s="41">
        <f>1306193.2+1662127.08+1961392.45+2757679.68+1848734.32+2077786.17</f>
        <v>11613912.9</v>
      </c>
      <c r="J30" s="41">
        <v>0</v>
      </c>
      <c r="K30" s="38">
        <f>I30-J30</f>
        <v>11613912.9</v>
      </c>
      <c r="L30" s="42">
        <f>G30-K30</f>
        <v>-11613912.9</v>
      </c>
      <c r="M30" s="45" t="s">
        <v>30</v>
      </c>
    </row>
    <row r="31" spans="1:16" s="44" customFormat="1" ht="48.75" customHeight="1" x14ac:dyDescent="0.25">
      <c r="A31" s="36" t="s">
        <v>51</v>
      </c>
      <c r="B31" s="37" t="s">
        <v>52</v>
      </c>
      <c r="C31" s="38">
        <v>0</v>
      </c>
      <c r="D31" s="39">
        <f t="shared" ref="D31:E31" si="12">D32</f>
        <v>0</v>
      </c>
      <c r="E31" s="39">
        <f t="shared" si="12"/>
        <v>0</v>
      </c>
      <c r="F31" s="25">
        <f t="shared" si="2"/>
        <v>0</v>
      </c>
      <c r="G31" s="38">
        <f t="shared" si="8"/>
        <v>0</v>
      </c>
      <c r="H31" s="40">
        <f t="shared" si="0"/>
        <v>0</v>
      </c>
      <c r="I31" s="41">
        <f>2493361.48+2565573.91+2472856.15+609030909.81+477054155.59+446430278.55</f>
        <v>1540047135.4899998</v>
      </c>
      <c r="J31" s="41">
        <v>0</v>
      </c>
      <c r="K31" s="38">
        <f>I31-J31</f>
        <v>1540047135.4899998</v>
      </c>
      <c r="L31" s="42">
        <f>G31-K31</f>
        <v>-1540047135.4899998</v>
      </c>
      <c r="M31" s="45" t="s">
        <v>30</v>
      </c>
    </row>
    <row r="32" spans="1:16" s="29" customFormat="1" ht="33" customHeight="1" x14ac:dyDescent="0.25">
      <c r="A32" s="21" t="s">
        <v>53</v>
      </c>
      <c r="B32" s="31" t="s">
        <v>54</v>
      </c>
      <c r="C32" s="32">
        <v>0</v>
      </c>
      <c r="D32" s="33">
        <f>D33</f>
        <v>0</v>
      </c>
      <c r="E32" s="33">
        <f>E33</f>
        <v>0</v>
      </c>
      <c r="F32" s="25">
        <f t="shared" si="2"/>
        <v>0</v>
      </c>
      <c r="G32" s="32">
        <f t="shared" si="8"/>
        <v>0</v>
      </c>
      <c r="H32" s="34">
        <f t="shared" si="0"/>
        <v>0</v>
      </c>
      <c r="I32" s="35">
        <f>I33</f>
        <v>3102466300.5</v>
      </c>
      <c r="J32" s="35">
        <f>J33</f>
        <v>0</v>
      </c>
      <c r="K32" s="32">
        <f t="shared" si="4"/>
        <v>3102466300.5</v>
      </c>
      <c r="L32" s="23">
        <f>L33</f>
        <v>-3102466300.5</v>
      </c>
      <c r="M32" s="46" t="s">
        <v>30</v>
      </c>
    </row>
    <row r="33" spans="1:16" s="44" customFormat="1" ht="83.25" customHeight="1" x14ac:dyDescent="0.25">
      <c r="A33" s="36" t="s">
        <v>55</v>
      </c>
      <c r="B33" s="37" t="s">
        <v>56</v>
      </c>
      <c r="C33" s="38">
        <v>0</v>
      </c>
      <c r="D33" s="39">
        <v>0</v>
      </c>
      <c r="E33" s="39">
        <v>0</v>
      </c>
      <c r="F33" s="25">
        <f t="shared" si="2"/>
        <v>0</v>
      </c>
      <c r="G33" s="38">
        <f t="shared" si="8"/>
        <v>0</v>
      </c>
      <c r="H33" s="40">
        <f t="shared" si="0"/>
        <v>0</v>
      </c>
      <c r="I33" s="41">
        <f>1443247426.89+14040985.68+18161220.79+1594946133.33+19195886.09+12874647.72</f>
        <v>3102466300.5</v>
      </c>
      <c r="J33" s="41">
        <v>0</v>
      </c>
      <c r="K33" s="38">
        <f>I33-J33</f>
        <v>3102466300.5</v>
      </c>
      <c r="L33" s="38">
        <f>G33-K33</f>
        <v>-3102466300.5</v>
      </c>
      <c r="M33" s="45" t="s">
        <v>30</v>
      </c>
    </row>
    <row r="34" spans="1:16" s="29" customFormat="1" ht="45.75" customHeight="1" x14ac:dyDescent="0.25">
      <c r="A34" s="21" t="s">
        <v>57</v>
      </c>
      <c r="B34" s="31" t="s">
        <v>58</v>
      </c>
      <c r="C34" s="32">
        <f>C35</f>
        <v>0</v>
      </c>
      <c r="D34" s="33">
        <f>D35</f>
        <v>0</v>
      </c>
      <c r="E34" s="33">
        <f>E35</f>
        <v>0</v>
      </c>
      <c r="F34" s="25">
        <f t="shared" si="2"/>
        <v>0</v>
      </c>
      <c r="G34" s="32">
        <f t="shared" si="8"/>
        <v>0</v>
      </c>
      <c r="H34" s="34">
        <f t="shared" si="0"/>
        <v>0</v>
      </c>
      <c r="I34" s="35">
        <f>I35+I38</f>
        <v>35334155.090000004</v>
      </c>
      <c r="J34" s="35">
        <f>J35</f>
        <v>0</v>
      </c>
      <c r="K34" s="32">
        <f>I34-J34</f>
        <v>35334155.090000004</v>
      </c>
      <c r="L34" s="32">
        <f>L35+L38</f>
        <v>-35334155.090000004</v>
      </c>
      <c r="M34" s="46" t="s">
        <v>30</v>
      </c>
    </row>
    <row r="35" spans="1:16" s="29" customFormat="1" ht="33" customHeight="1" x14ac:dyDescent="0.25">
      <c r="A35" s="21" t="s">
        <v>59</v>
      </c>
      <c r="B35" s="31" t="s">
        <v>60</v>
      </c>
      <c r="C35" s="32">
        <v>0</v>
      </c>
      <c r="D35" s="33">
        <v>0</v>
      </c>
      <c r="E35" s="33">
        <v>0</v>
      </c>
      <c r="F35" s="25">
        <f t="shared" si="2"/>
        <v>0</v>
      </c>
      <c r="G35" s="32">
        <f t="shared" si="8"/>
        <v>0</v>
      </c>
      <c r="H35" s="34">
        <f t="shared" si="0"/>
        <v>0</v>
      </c>
      <c r="I35" s="35">
        <f>I36+I37</f>
        <v>35320098.510000005</v>
      </c>
      <c r="J35" s="35">
        <f>J36</f>
        <v>0</v>
      </c>
      <c r="K35" s="32">
        <f t="shared" ref="K35" si="13">I35-J35</f>
        <v>35320098.510000005</v>
      </c>
      <c r="L35" s="32">
        <f>L36+L37</f>
        <v>-35320098.510000005</v>
      </c>
      <c r="M35" s="46" t="s">
        <v>30</v>
      </c>
    </row>
    <row r="36" spans="1:16" s="44" customFormat="1" ht="33" customHeight="1" x14ac:dyDescent="0.25">
      <c r="A36" s="36" t="s">
        <v>68</v>
      </c>
      <c r="B36" s="37" t="s">
        <v>69</v>
      </c>
      <c r="C36" s="38">
        <v>0</v>
      </c>
      <c r="D36" s="39">
        <v>0</v>
      </c>
      <c r="E36" s="39">
        <v>0</v>
      </c>
      <c r="F36" s="25">
        <f t="shared" si="2"/>
        <v>0</v>
      </c>
      <c r="G36" s="38">
        <f t="shared" si="8"/>
        <v>0</v>
      </c>
      <c r="H36" s="40">
        <f t="shared" si="0"/>
        <v>0</v>
      </c>
      <c r="I36" s="41">
        <v>1184236</v>
      </c>
      <c r="J36" s="41">
        <v>0</v>
      </c>
      <c r="K36" s="38">
        <f>I36-J36</f>
        <v>1184236</v>
      </c>
      <c r="L36" s="38">
        <f>G36-K36</f>
        <v>-1184236</v>
      </c>
      <c r="M36" s="45" t="s">
        <v>30</v>
      </c>
    </row>
    <row r="37" spans="1:16" s="44" customFormat="1" ht="33" customHeight="1" x14ac:dyDescent="0.25">
      <c r="A37" s="36" t="s">
        <v>88</v>
      </c>
      <c r="B37" s="37" t="s">
        <v>89</v>
      </c>
      <c r="C37" s="38">
        <v>0</v>
      </c>
      <c r="D37" s="39">
        <v>0</v>
      </c>
      <c r="E37" s="39">
        <v>0</v>
      </c>
      <c r="F37" s="25">
        <f t="shared" si="2"/>
        <v>0</v>
      </c>
      <c r="G37" s="38">
        <f t="shared" si="8"/>
        <v>0</v>
      </c>
      <c r="H37" s="40">
        <f t="shared" si="0"/>
        <v>0</v>
      </c>
      <c r="I37" s="41">
        <f>28110504.51+6025358</f>
        <v>34135862.510000005</v>
      </c>
      <c r="J37" s="41">
        <v>0</v>
      </c>
      <c r="K37" s="38">
        <f>I37-J37</f>
        <v>34135862.510000005</v>
      </c>
      <c r="L37" s="38">
        <f>G37-K37</f>
        <v>-34135862.510000005</v>
      </c>
      <c r="M37" s="45" t="s">
        <v>30</v>
      </c>
    </row>
    <row r="38" spans="1:16" s="44" customFormat="1" ht="33" customHeight="1" x14ac:dyDescent="0.25">
      <c r="A38" s="21" t="s">
        <v>75</v>
      </c>
      <c r="B38" s="31" t="s">
        <v>76</v>
      </c>
      <c r="C38" s="32">
        <v>0</v>
      </c>
      <c r="D38" s="33">
        <v>0</v>
      </c>
      <c r="E38" s="33">
        <v>0</v>
      </c>
      <c r="F38" s="25">
        <f t="shared" si="2"/>
        <v>0</v>
      </c>
      <c r="G38" s="32">
        <f t="shared" si="8"/>
        <v>0</v>
      </c>
      <c r="H38" s="34">
        <f t="shared" si="0"/>
        <v>0</v>
      </c>
      <c r="I38" s="35">
        <f>I39</f>
        <v>14056.58</v>
      </c>
      <c r="J38" s="35">
        <f>J39</f>
        <v>0</v>
      </c>
      <c r="K38" s="32">
        <f>K39</f>
        <v>14056.58</v>
      </c>
      <c r="L38" s="32">
        <f>L39</f>
        <v>-14056.58</v>
      </c>
      <c r="M38" s="46" t="s">
        <v>30</v>
      </c>
    </row>
    <row r="39" spans="1:16" s="44" customFormat="1" ht="33" customHeight="1" x14ac:dyDescent="0.25">
      <c r="A39" s="36" t="s">
        <v>73</v>
      </c>
      <c r="B39" s="37" t="s">
        <v>74</v>
      </c>
      <c r="C39" s="38">
        <v>0</v>
      </c>
      <c r="D39" s="39">
        <v>0</v>
      </c>
      <c r="E39" s="39">
        <v>0</v>
      </c>
      <c r="F39" s="25">
        <f t="shared" si="2"/>
        <v>0</v>
      </c>
      <c r="G39" s="38">
        <f t="shared" si="8"/>
        <v>0</v>
      </c>
      <c r="H39" s="40">
        <f t="shared" si="0"/>
        <v>0</v>
      </c>
      <c r="I39" s="41">
        <v>14056.58</v>
      </c>
      <c r="J39" s="41">
        <v>0</v>
      </c>
      <c r="K39" s="38">
        <f>I39-J39</f>
        <v>14056.58</v>
      </c>
      <c r="L39" s="38">
        <f>G39-K39</f>
        <v>-14056.58</v>
      </c>
      <c r="M39" s="45" t="s">
        <v>30</v>
      </c>
    </row>
    <row r="40" spans="1:16" s="19" customFormat="1" ht="33" customHeight="1" x14ac:dyDescent="0.25">
      <c r="A40" s="47">
        <v>4</v>
      </c>
      <c r="B40" s="48" t="s">
        <v>61</v>
      </c>
      <c r="C40" s="49">
        <f>C41+C42+C43</f>
        <v>7640991226358</v>
      </c>
      <c r="D40" s="49">
        <f>D41+D42+D43</f>
        <v>0</v>
      </c>
      <c r="E40" s="49">
        <v>0</v>
      </c>
      <c r="F40" s="13">
        <f t="shared" si="2"/>
        <v>0</v>
      </c>
      <c r="G40" s="49">
        <f t="shared" si="8"/>
        <v>7640991226358</v>
      </c>
      <c r="H40" s="50">
        <f t="shared" si="0"/>
        <v>0.96819930991600744</v>
      </c>
      <c r="I40" s="51">
        <f>I41+I42+I43</f>
        <v>2073895351494.6499</v>
      </c>
      <c r="J40" s="51">
        <f>SUM(J41:J43)</f>
        <v>0</v>
      </c>
      <c r="K40" s="49">
        <f>I40-J40</f>
        <v>2073895351494.6499</v>
      </c>
      <c r="L40" s="49">
        <f>L41+L42+L43</f>
        <v>5567095874863.3496</v>
      </c>
      <c r="M40" s="52">
        <f>+K40/G40</f>
        <v>0.2714170570358253</v>
      </c>
      <c r="O40" s="18"/>
    </row>
    <row r="41" spans="1:16" s="58" customFormat="1" ht="33" customHeight="1" x14ac:dyDescent="0.25">
      <c r="A41" s="53">
        <v>41</v>
      </c>
      <c r="B41" s="54" t="s">
        <v>62</v>
      </c>
      <c r="C41" s="55">
        <v>10073090054</v>
      </c>
      <c r="D41" s="56">
        <v>0</v>
      </c>
      <c r="E41" s="56">
        <v>0</v>
      </c>
      <c r="F41" s="25">
        <f t="shared" si="2"/>
        <v>0</v>
      </c>
      <c r="G41" s="55">
        <f t="shared" si="8"/>
        <v>10073090054</v>
      </c>
      <c r="H41" s="40">
        <f t="shared" si="0"/>
        <v>1.2763735162215533E-3</v>
      </c>
      <c r="I41" s="41">
        <v>10718478.9</v>
      </c>
      <c r="J41" s="41">
        <v>0</v>
      </c>
      <c r="K41" s="55">
        <f>I41-J41</f>
        <v>10718478.9</v>
      </c>
      <c r="L41" s="57">
        <f>G41-K41</f>
        <v>10062371575.1</v>
      </c>
      <c r="M41" s="43">
        <f>+K41/G41</f>
        <v>1.0640705922949352E-3</v>
      </c>
      <c r="O41" s="59"/>
      <c r="P41" s="19"/>
    </row>
    <row r="42" spans="1:16" s="58" customFormat="1" ht="33" customHeight="1" x14ac:dyDescent="0.25">
      <c r="A42" s="53">
        <v>42</v>
      </c>
      <c r="B42" s="54" t="s">
        <v>63</v>
      </c>
      <c r="C42" s="60">
        <v>2720001826821</v>
      </c>
      <c r="D42" s="61">
        <v>0</v>
      </c>
      <c r="E42" s="61">
        <v>0</v>
      </c>
      <c r="F42" s="25">
        <f t="shared" si="2"/>
        <v>0</v>
      </c>
      <c r="G42" s="55">
        <f t="shared" si="8"/>
        <v>2720001826821</v>
      </c>
      <c r="H42" s="40">
        <f t="shared" si="0"/>
        <v>0.3446547461818778</v>
      </c>
      <c r="I42" s="41">
        <v>2022613059636</v>
      </c>
      <c r="J42" s="41">
        <v>0</v>
      </c>
      <c r="K42" s="57">
        <f>I42-J42</f>
        <v>2022613059636</v>
      </c>
      <c r="L42" s="57">
        <f>G42-K42</f>
        <v>697388767185</v>
      </c>
      <c r="M42" s="43">
        <f>+K42/G42</f>
        <v>0.74360724308774728</v>
      </c>
      <c r="O42" s="59"/>
      <c r="P42" s="19"/>
    </row>
    <row r="43" spans="1:16" s="58" customFormat="1" ht="33" customHeight="1" thickBot="1" x14ac:dyDescent="0.3">
      <c r="A43" s="62">
        <v>43</v>
      </c>
      <c r="B43" s="63" t="s">
        <v>64</v>
      </c>
      <c r="C43" s="64">
        <v>4910916309483</v>
      </c>
      <c r="D43" s="65">
        <v>0</v>
      </c>
      <c r="E43" s="65">
        <v>0</v>
      </c>
      <c r="F43" s="25">
        <f t="shared" si="2"/>
        <v>0</v>
      </c>
      <c r="G43" s="64">
        <f t="shared" si="8"/>
        <v>4910916309483</v>
      </c>
      <c r="H43" s="40">
        <f t="shared" si="0"/>
        <v>0.62226819021790813</v>
      </c>
      <c r="I43" s="66">
        <v>51271573379.75</v>
      </c>
      <c r="J43" s="66">
        <v>0</v>
      </c>
      <c r="K43" s="64">
        <f>I43-J43</f>
        <v>51271573379.75</v>
      </c>
      <c r="L43" s="57">
        <f>G43-K43</f>
        <v>4859644736103.25</v>
      </c>
      <c r="M43" s="43">
        <f>+K43/G43</f>
        <v>1.0440327252318346E-2</v>
      </c>
      <c r="N43" s="59"/>
      <c r="O43" s="59"/>
      <c r="P43" s="19"/>
    </row>
    <row r="44" spans="1:16" s="8" customFormat="1" ht="70.5" customHeight="1" thickTop="1" thickBot="1" x14ac:dyDescent="0.3">
      <c r="A44" s="135" t="s">
        <v>65</v>
      </c>
      <c r="B44" s="136"/>
      <c r="C44" s="68">
        <f>C8+C40</f>
        <v>7891961033334</v>
      </c>
      <c r="D44" s="68">
        <f>D8+D40</f>
        <v>0</v>
      </c>
      <c r="E44" s="68">
        <f>E8+E40</f>
        <v>0</v>
      </c>
      <c r="F44" s="68">
        <f t="shared" si="2"/>
        <v>0</v>
      </c>
      <c r="G44" s="68">
        <f>G8+G40</f>
        <v>7891961033334</v>
      </c>
      <c r="H44" s="69">
        <f t="shared" si="0"/>
        <v>1</v>
      </c>
      <c r="I44" s="68">
        <f>I8+I40</f>
        <v>2186866737345.6499</v>
      </c>
      <c r="J44" s="68">
        <f>J8+J40</f>
        <v>0</v>
      </c>
      <c r="K44" s="68">
        <f>K8+K40</f>
        <v>2186866737345.6499</v>
      </c>
      <c r="L44" s="68">
        <f>G44-K44</f>
        <v>5705094295988.3496</v>
      </c>
      <c r="M44" s="70">
        <f>+K44/G44</f>
        <v>0.27710054929424766</v>
      </c>
      <c r="O44" s="71"/>
      <c r="P44" s="19"/>
    </row>
    <row r="45" spans="1:16" s="8" customFormat="1" ht="14.25" customHeight="1" thickTop="1" x14ac:dyDescent="0.25">
      <c r="B45" s="72"/>
      <c r="C45" s="73"/>
      <c r="D45" s="74"/>
      <c r="E45" s="74"/>
      <c r="F45" s="74"/>
      <c r="G45" s="73"/>
      <c r="H45" s="74"/>
      <c r="I45" s="74"/>
      <c r="J45" s="74"/>
      <c r="K45" s="73"/>
      <c r="L45" s="75"/>
    </row>
    <row r="46" spans="1:16" s="2" customFormat="1" ht="13.5" customHeight="1" x14ac:dyDescent="0.25">
      <c r="A46" s="85"/>
      <c r="D46" s="8"/>
      <c r="E46" s="8"/>
      <c r="F46" s="8"/>
      <c r="G46" s="9"/>
      <c r="I46" s="9"/>
      <c r="J46" s="9"/>
      <c r="K46" s="9"/>
      <c r="L46" s="9"/>
      <c r="M46" s="77"/>
    </row>
    <row r="47" spans="1:16" s="2" customFormat="1" ht="18" customHeight="1" x14ac:dyDescent="0.25">
      <c r="A47" s="86" t="s">
        <v>98</v>
      </c>
      <c r="D47" s="8"/>
      <c r="E47" s="8"/>
      <c r="F47" s="8"/>
      <c r="I47" s="9"/>
      <c r="J47" s="9"/>
      <c r="K47" s="9"/>
      <c r="L47" s="9"/>
    </row>
    <row r="48" spans="1:16" s="2" customFormat="1" ht="18.75" customHeight="1" x14ac:dyDescent="0.25">
      <c r="A48" s="86" t="s">
        <v>66</v>
      </c>
      <c r="C48" s="4"/>
      <c r="D48" s="78"/>
      <c r="E48" s="78"/>
      <c r="F48" s="78"/>
      <c r="G48" s="58"/>
      <c r="H48" s="58"/>
      <c r="I48" s="59"/>
      <c r="J48" s="59"/>
      <c r="K48" s="79"/>
      <c r="L48" s="59"/>
    </row>
    <row r="49" spans="1:12" s="2" customFormat="1" ht="33" customHeight="1" x14ac:dyDescent="0.25">
      <c r="A49" s="5"/>
      <c r="D49" s="8"/>
      <c r="E49" s="8"/>
      <c r="F49" s="8"/>
      <c r="J49" s="9"/>
      <c r="L49" s="9"/>
    </row>
    <row r="50" spans="1:12" s="2" customFormat="1" ht="33" customHeight="1" x14ac:dyDescent="0.25">
      <c r="A50" s="5"/>
      <c r="D50" s="8"/>
      <c r="E50" s="8"/>
      <c r="F50" s="8"/>
      <c r="J50" s="9"/>
    </row>
    <row r="51" spans="1:12" s="2" customFormat="1" ht="33" customHeight="1" x14ac:dyDescent="0.25">
      <c r="A51" s="5"/>
      <c r="D51" s="8"/>
      <c r="E51" s="8"/>
      <c r="F51" s="8"/>
      <c r="J51" s="9"/>
    </row>
    <row r="52" spans="1:12" s="2" customFormat="1" ht="33" customHeight="1" x14ac:dyDescent="0.25">
      <c r="A52" s="5"/>
      <c r="D52" s="8"/>
      <c r="E52" s="8"/>
      <c r="F52" s="8"/>
      <c r="J52" s="9"/>
    </row>
    <row r="53" spans="1:12" s="2" customFormat="1" ht="33" customHeight="1" x14ac:dyDescent="0.25">
      <c r="A53" s="5"/>
      <c r="D53" s="8"/>
      <c r="E53" s="8"/>
      <c r="F53" s="8"/>
      <c r="J53" s="9"/>
    </row>
    <row r="54" spans="1:12" s="2" customFormat="1" ht="33" customHeight="1" x14ac:dyDescent="0.25">
      <c r="A54" s="5"/>
      <c r="D54" s="8"/>
      <c r="E54" s="8"/>
      <c r="F54" s="8"/>
      <c r="J54" s="9"/>
    </row>
    <row r="55" spans="1:12" s="2" customFormat="1" ht="33" customHeight="1" x14ac:dyDescent="0.25">
      <c r="A55" s="5"/>
      <c r="D55" s="8"/>
      <c r="E55" s="8"/>
      <c r="F55" s="8"/>
      <c r="J55" s="9"/>
    </row>
  </sheetData>
  <autoFilter ref="N1:N55" xr:uid="{ADA92C4C-CA7C-41A7-AD00-41BDF36AEF99}"/>
  <mergeCells count="16">
    <mergeCell ref="A44:B44"/>
    <mergeCell ref="A1:M1"/>
    <mergeCell ref="A2:M2"/>
    <mergeCell ref="A3:M3"/>
    <mergeCell ref="K4:L4"/>
    <mergeCell ref="A6:A7"/>
    <mergeCell ref="B6:B7"/>
    <mergeCell ref="C6:C7"/>
    <mergeCell ref="D6:F6"/>
    <mergeCell ref="G6:G7"/>
    <mergeCell ref="H6:H7"/>
    <mergeCell ref="I6:I7"/>
    <mergeCell ref="J6:J7"/>
    <mergeCell ref="K6:K7"/>
    <mergeCell ref="L6:L7"/>
    <mergeCell ref="M6:M7"/>
  </mergeCells>
  <printOptions horizontalCentered="1"/>
  <pageMargins left="0.15748031496062992" right="0.15748031496062992" top="0.43307086614173229" bottom="0.11811023622047245" header="0.23622047244094491" footer="0.27559055118110237"/>
  <pageSetup paperSize="5" scale="50" orientation="landscape"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2F1FB-9C6E-422F-A251-445B6D4B66D7}">
  <dimension ref="A1:XFC56"/>
  <sheetViews>
    <sheetView topLeftCell="A39" zoomScale="90" zoomScaleNormal="90" workbookViewId="0">
      <selection activeCell="A46" sqref="A46:M46"/>
    </sheetView>
  </sheetViews>
  <sheetFormatPr baseColWidth="10" defaultColWidth="0" defaultRowHeight="33" customHeight="1" x14ac:dyDescent="0.25"/>
  <cols>
    <col min="1" max="1" width="32.28515625" style="80" customWidth="1"/>
    <col min="2" max="2" width="46.85546875" style="3" customWidth="1"/>
    <col min="3" max="3" width="35.42578125" style="3" customWidth="1"/>
    <col min="4" max="4" width="31.28515625" style="81" customWidth="1"/>
    <col min="5" max="5" width="14.5703125" style="81" customWidth="1"/>
    <col min="6" max="6" width="30.28515625" style="81" customWidth="1"/>
    <col min="7" max="7" width="35.42578125" style="3" customWidth="1"/>
    <col min="8" max="8" width="17.42578125" style="3" customWidth="1"/>
    <col min="9" max="9" width="31.42578125" style="3" customWidth="1"/>
    <col min="10" max="10" width="25.28515625" style="82" customWidth="1"/>
    <col min="11" max="11" width="32.5703125" style="3" customWidth="1"/>
    <col min="12" max="12" width="32.28515625" style="3" customWidth="1"/>
    <col min="13" max="13" width="17.28515625" style="3" customWidth="1"/>
    <col min="14" max="14" width="21.140625" style="2" hidden="1" customWidth="1"/>
    <col min="15" max="15" width="24.7109375" style="2" hidden="1" customWidth="1"/>
    <col min="16" max="16" width="26.42578125" style="2" hidden="1" customWidth="1"/>
    <col min="17" max="23" width="0" style="2" hidden="1" customWidth="1"/>
    <col min="24" max="16383" width="11.42578125" style="3" hidden="1"/>
    <col min="16384" max="16384" width="2" style="3" customWidth="1"/>
  </cols>
  <sheetData>
    <row r="1" spans="1:23" ht="33" customHeight="1" x14ac:dyDescent="0.25">
      <c r="A1" s="137" t="s">
        <v>0</v>
      </c>
      <c r="B1" s="137"/>
      <c r="C1" s="137"/>
      <c r="D1" s="137"/>
      <c r="E1" s="137"/>
      <c r="F1" s="137"/>
      <c r="G1" s="137"/>
      <c r="H1" s="137"/>
      <c r="I1" s="137"/>
      <c r="J1" s="137"/>
      <c r="K1" s="137"/>
      <c r="L1" s="137"/>
      <c r="M1" s="137"/>
      <c r="N1" s="1"/>
      <c r="O1" s="1"/>
      <c r="P1" s="1"/>
    </row>
    <row r="2" spans="1:23" ht="15.75" customHeight="1" x14ac:dyDescent="0.25">
      <c r="A2" s="138" t="s">
        <v>1</v>
      </c>
      <c r="B2" s="138"/>
      <c r="C2" s="138"/>
      <c r="D2" s="138"/>
      <c r="E2" s="138"/>
      <c r="F2" s="138"/>
      <c r="G2" s="138"/>
      <c r="H2" s="138"/>
      <c r="I2" s="138"/>
      <c r="J2" s="138"/>
      <c r="K2" s="138"/>
      <c r="L2" s="138"/>
      <c r="M2" s="138"/>
      <c r="N2" s="1"/>
      <c r="O2" s="1"/>
      <c r="P2" s="1"/>
    </row>
    <row r="3" spans="1:23" ht="15.75" customHeight="1" x14ac:dyDescent="0.25">
      <c r="A3" s="139" t="s">
        <v>100</v>
      </c>
      <c r="B3" s="139"/>
      <c r="C3" s="139"/>
      <c r="D3" s="139"/>
      <c r="E3" s="139"/>
      <c r="F3" s="139"/>
      <c r="G3" s="139"/>
      <c r="H3" s="139"/>
      <c r="I3" s="139"/>
      <c r="J3" s="139"/>
      <c r="K3" s="139"/>
      <c r="L3" s="139"/>
      <c r="M3" s="139"/>
    </row>
    <row r="4" spans="1:23" ht="15.75" customHeight="1" x14ac:dyDescent="0.25">
      <c r="A4" s="5"/>
      <c r="B4" s="2"/>
      <c r="C4" s="2"/>
      <c r="D4" s="2"/>
      <c r="E4" s="2"/>
      <c r="F4" s="2"/>
      <c r="G4" s="6" t="s">
        <v>2</v>
      </c>
      <c r="H4" s="6"/>
      <c r="I4" s="6"/>
      <c r="J4" s="7"/>
      <c r="K4" s="140" t="s">
        <v>3</v>
      </c>
      <c r="L4" s="140"/>
      <c r="M4" s="2"/>
    </row>
    <row r="5" spans="1:23" ht="34.5" customHeight="1" thickBot="1" x14ac:dyDescent="0.3">
      <c r="A5" s="5"/>
      <c r="B5" s="2"/>
      <c r="C5" s="2"/>
      <c r="D5" s="8"/>
      <c r="E5" s="8"/>
      <c r="F5" s="8"/>
      <c r="G5" s="2"/>
      <c r="H5" s="2"/>
      <c r="I5" s="9"/>
      <c r="J5" s="9"/>
      <c r="K5" s="2"/>
      <c r="L5" s="2"/>
      <c r="M5" s="2"/>
    </row>
    <row r="6" spans="1:23" ht="48" customHeight="1" thickTop="1" x14ac:dyDescent="0.25">
      <c r="A6" s="141" t="s">
        <v>4</v>
      </c>
      <c r="B6" s="143" t="s">
        <v>5</v>
      </c>
      <c r="C6" s="143" t="s">
        <v>6</v>
      </c>
      <c r="D6" s="143" t="s">
        <v>7</v>
      </c>
      <c r="E6" s="143"/>
      <c r="F6" s="143"/>
      <c r="G6" s="143" t="s">
        <v>8</v>
      </c>
      <c r="H6" s="143" t="s">
        <v>9</v>
      </c>
      <c r="I6" s="143" t="s">
        <v>10</v>
      </c>
      <c r="J6" s="143" t="s">
        <v>11</v>
      </c>
      <c r="K6" s="143" t="s">
        <v>12</v>
      </c>
      <c r="L6" s="143" t="s">
        <v>13</v>
      </c>
      <c r="M6" s="145" t="s">
        <v>14</v>
      </c>
    </row>
    <row r="7" spans="1:23" ht="81.75" customHeight="1" x14ac:dyDescent="0.25">
      <c r="A7" s="142"/>
      <c r="B7" s="144"/>
      <c r="C7" s="144"/>
      <c r="D7" s="10" t="s">
        <v>15</v>
      </c>
      <c r="E7" s="10" t="s">
        <v>16</v>
      </c>
      <c r="F7" s="10" t="s">
        <v>17</v>
      </c>
      <c r="G7" s="144"/>
      <c r="H7" s="144"/>
      <c r="I7" s="144"/>
      <c r="J7" s="144"/>
      <c r="K7" s="144"/>
      <c r="L7" s="144"/>
      <c r="M7" s="146"/>
    </row>
    <row r="8" spans="1:23" s="94" customFormat="1" ht="53.25" customHeight="1" x14ac:dyDescent="0.25">
      <c r="A8" s="11">
        <v>3</v>
      </c>
      <c r="B8" s="12" t="s">
        <v>18</v>
      </c>
      <c r="C8" s="13">
        <f>C9</f>
        <v>250969806976</v>
      </c>
      <c r="D8" s="13">
        <f>D9</f>
        <v>0</v>
      </c>
      <c r="E8" s="13">
        <f>E9</f>
        <v>0</v>
      </c>
      <c r="F8" s="13">
        <f>D8-E8</f>
        <v>0</v>
      </c>
      <c r="G8" s="13">
        <f>C8+F8</f>
        <v>250969806976</v>
      </c>
      <c r="H8" s="14">
        <f t="shared" ref="H8:H44" si="0">G8/$G$44</f>
        <v>2.8987172154014276E-2</v>
      </c>
      <c r="I8" s="15">
        <f>I9</f>
        <v>134912044790.10001</v>
      </c>
      <c r="J8" s="15">
        <f>J9</f>
        <v>0</v>
      </c>
      <c r="K8" s="15">
        <f>I8-J8</f>
        <v>134912044790.10001</v>
      </c>
      <c r="L8" s="16">
        <f>G8-K8</f>
        <v>116057762185.89999</v>
      </c>
      <c r="M8" s="17">
        <f>+K8/G8</f>
        <v>0.53756285035116402</v>
      </c>
      <c r="N8" s="93"/>
      <c r="O8" s="92"/>
      <c r="P8" s="92"/>
      <c r="Q8" s="92"/>
      <c r="R8" s="92"/>
      <c r="S8" s="92"/>
      <c r="T8" s="92"/>
      <c r="U8" s="92"/>
      <c r="V8" s="92"/>
      <c r="W8" s="92"/>
    </row>
    <row r="9" spans="1:23" s="30" customFormat="1" ht="50.25" customHeight="1" x14ac:dyDescent="0.25">
      <c r="A9" s="95" t="s">
        <v>19</v>
      </c>
      <c r="B9" s="96" t="s">
        <v>20</v>
      </c>
      <c r="C9" s="97">
        <f>C10</f>
        <v>250969806976</v>
      </c>
      <c r="D9" s="98">
        <f t="shared" ref="D9:E30" si="1">D10</f>
        <v>0</v>
      </c>
      <c r="E9" s="98">
        <f t="shared" si="1"/>
        <v>0</v>
      </c>
      <c r="F9" s="25">
        <f>D9-E9</f>
        <v>0</v>
      </c>
      <c r="G9" s="25">
        <f t="shared" ref="G9:G44" si="2">C9+F9</f>
        <v>250969806976</v>
      </c>
      <c r="H9" s="99">
        <f t="shared" si="0"/>
        <v>2.8987172154014276E-2</v>
      </c>
      <c r="I9" s="100">
        <f>I10</f>
        <v>134912044790.10001</v>
      </c>
      <c r="J9" s="100">
        <f>J10</f>
        <v>0</v>
      </c>
      <c r="K9" s="97">
        <f>I9-J9</f>
        <v>134912044790.10001</v>
      </c>
      <c r="L9" s="97">
        <f>G9-K9</f>
        <v>116057762185.89999</v>
      </c>
      <c r="M9" s="101">
        <f>+K9/G9</f>
        <v>0.53756285035116402</v>
      </c>
      <c r="N9" s="29"/>
      <c r="O9" s="29"/>
      <c r="P9" s="29"/>
      <c r="Q9" s="29"/>
      <c r="R9" s="29"/>
      <c r="S9" s="29"/>
      <c r="T9" s="29"/>
      <c r="U9" s="29"/>
      <c r="V9" s="29"/>
      <c r="W9" s="29"/>
    </row>
    <row r="10" spans="1:23" s="30" customFormat="1" ht="45.75" customHeight="1" x14ac:dyDescent="0.25">
      <c r="A10" s="95" t="s">
        <v>21</v>
      </c>
      <c r="B10" s="96" t="s">
        <v>20</v>
      </c>
      <c r="C10" s="97">
        <f>C11</f>
        <v>250969806976</v>
      </c>
      <c r="D10" s="98">
        <f t="shared" si="1"/>
        <v>0</v>
      </c>
      <c r="E10" s="98">
        <f t="shared" si="1"/>
        <v>0</v>
      </c>
      <c r="F10" s="25">
        <f t="shared" ref="F10:F44" si="3">D10-E10</f>
        <v>0</v>
      </c>
      <c r="G10" s="25">
        <f t="shared" si="2"/>
        <v>250969806976</v>
      </c>
      <c r="H10" s="99">
        <f t="shared" si="0"/>
        <v>2.8987172154014276E-2</v>
      </c>
      <c r="I10" s="100">
        <f>I11+I26</f>
        <v>134912044790.10001</v>
      </c>
      <c r="J10" s="100">
        <f>J11+J26</f>
        <v>0</v>
      </c>
      <c r="K10" s="97">
        <f>I10-J10</f>
        <v>134912044790.10001</v>
      </c>
      <c r="L10" s="97">
        <f>G10-K10</f>
        <v>116057762185.89999</v>
      </c>
      <c r="M10" s="101">
        <f t="shared" ref="M10" si="4">+K10/G10</f>
        <v>0.53756285035116402</v>
      </c>
      <c r="N10" s="29"/>
      <c r="O10" s="29"/>
      <c r="P10" s="29"/>
      <c r="Q10" s="29"/>
      <c r="R10" s="29"/>
      <c r="S10" s="29"/>
      <c r="T10" s="29"/>
      <c r="U10" s="29"/>
      <c r="V10" s="29"/>
      <c r="W10" s="29"/>
    </row>
    <row r="11" spans="1:23" s="30" customFormat="1" ht="33" customHeight="1" x14ac:dyDescent="0.25">
      <c r="A11" s="95" t="s">
        <v>22</v>
      </c>
      <c r="B11" s="96" t="s">
        <v>23</v>
      </c>
      <c r="C11" s="97">
        <f>C12</f>
        <v>250969806976</v>
      </c>
      <c r="D11" s="98">
        <f t="shared" si="1"/>
        <v>0</v>
      </c>
      <c r="E11" s="98">
        <f t="shared" si="1"/>
        <v>0</v>
      </c>
      <c r="F11" s="25">
        <f t="shared" si="3"/>
        <v>0</v>
      </c>
      <c r="G11" s="25">
        <f t="shared" si="2"/>
        <v>250969806976</v>
      </c>
      <c r="H11" s="99">
        <f t="shared" si="0"/>
        <v>2.8987172154014276E-2</v>
      </c>
      <c r="I11" s="100">
        <f>I12</f>
        <v>128358498330.33</v>
      </c>
      <c r="J11" s="100">
        <f>J12</f>
        <v>0</v>
      </c>
      <c r="K11" s="97">
        <f t="shared" ref="K11:K32" si="5">I11-J11</f>
        <v>128358498330.33</v>
      </c>
      <c r="L11" s="97">
        <f t="shared" ref="L11:L19" si="6">G11-K11</f>
        <v>122611308645.67</v>
      </c>
      <c r="M11" s="101">
        <f>+K11/G11</f>
        <v>0.5114499623558495</v>
      </c>
      <c r="N11" s="29"/>
      <c r="O11" s="29"/>
      <c r="P11" s="29"/>
      <c r="Q11" s="29"/>
      <c r="R11" s="29"/>
      <c r="S11" s="29"/>
      <c r="T11" s="29"/>
      <c r="U11" s="29"/>
      <c r="V11" s="29"/>
      <c r="W11" s="29"/>
    </row>
    <row r="12" spans="1:23" s="30" customFormat="1" ht="33" customHeight="1" x14ac:dyDescent="0.25">
      <c r="A12" s="95" t="s">
        <v>24</v>
      </c>
      <c r="B12" s="102" t="s">
        <v>25</v>
      </c>
      <c r="C12" s="103">
        <f>C13</f>
        <v>250969806976</v>
      </c>
      <c r="D12" s="104">
        <f t="shared" si="1"/>
        <v>0</v>
      </c>
      <c r="E12" s="104">
        <f t="shared" si="1"/>
        <v>0</v>
      </c>
      <c r="F12" s="25">
        <f t="shared" si="3"/>
        <v>0</v>
      </c>
      <c r="G12" s="25">
        <f t="shared" si="2"/>
        <v>250969806976</v>
      </c>
      <c r="H12" s="105">
        <f t="shared" si="0"/>
        <v>2.8987172154014276E-2</v>
      </c>
      <c r="I12" s="106">
        <f>I13+I18+I15+I23</f>
        <v>128358498330.33</v>
      </c>
      <c r="J12" s="106">
        <v>0</v>
      </c>
      <c r="K12" s="103">
        <f>I12-J12</f>
        <v>128358498330.33</v>
      </c>
      <c r="L12" s="97">
        <f t="shared" si="6"/>
        <v>122611308645.67</v>
      </c>
      <c r="M12" s="101">
        <f>+K12/G12</f>
        <v>0.5114499623558495</v>
      </c>
      <c r="N12" s="29"/>
      <c r="O12" s="29"/>
      <c r="P12" s="29"/>
      <c r="Q12" s="29"/>
      <c r="R12" s="29"/>
      <c r="S12" s="29"/>
      <c r="T12" s="29"/>
      <c r="U12" s="29"/>
      <c r="V12" s="29"/>
      <c r="W12" s="29"/>
    </row>
    <row r="13" spans="1:23" s="30" customFormat="1" ht="53.25" customHeight="1" x14ac:dyDescent="0.25">
      <c r="A13" s="95" t="s">
        <v>26</v>
      </c>
      <c r="B13" s="102" t="s">
        <v>27</v>
      </c>
      <c r="C13" s="103">
        <f>C14</f>
        <v>250969806976</v>
      </c>
      <c r="D13" s="104">
        <v>0</v>
      </c>
      <c r="E13" s="104">
        <v>0</v>
      </c>
      <c r="F13" s="25">
        <f t="shared" si="3"/>
        <v>0</v>
      </c>
      <c r="G13" s="25">
        <f t="shared" si="2"/>
        <v>250969806976</v>
      </c>
      <c r="H13" s="105">
        <f t="shared" si="0"/>
        <v>2.8987172154014276E-2</v>
      </c>
      <c r="I13" s="106">
        <f>I14</f>
        <v>127139364816.09</v>
      </c>
      <c r="J13" s="106">
        <v>0</v>
      </c>
      <c r="K13" s="103">
        <f>K14</f>
        <v>127139364816.09</v>
      </c>
      <c r="L13" s="97">
        <f t="shared" si="6"/>
        <v>123830442159.91</v>
      </c>
      <c r="M13" s="101">
        <f>+K13/G13</f>
        <v>0.50659227238537186</v>
      </c>
      <c r="N13" s="29"/>
      <c r="O13" s="29"/>
      <c r="P13" s="29"/>
      <c r="Q13" s="29"/>
      <c r="R13" s="29"/>
      <c r="S13" s="29"/>
      <c r="T13" s="29"/>
      <c r="U13" s="29"/>
      <c r="V13" s="29"/>
      <c r="W13" s="29"/>
    </row>
    <row r="14" spans="1:23" s="44" customFormat="1" ht="47.25" customHeight="1" x14ac:dyDescent="0.25">
      <c r="A14" s="107" t="s">
        <v>28</v>
      </c>
      <c r="B14" s="108" t="s">
        <v>29</v>
      </c>
      <c r="C14" s="109">
        <v>250969806976</v>
      </c>
      <c r="D14" s="110">
        <f>D18</f>
        <v>0</v>
      </c>
      <c r="E14" s="110">
        <f>E18</f>
        <v>0</v>
      </c>
      <c r="F14" s="25">
        <f t="shared" si="3"/>
        <v>0</v>
      </c>
      <c r="G14" s="25">
        <f t="shared" si="2"/>
        <v>250969806976</v>
      </c>
      <c r="H14" s="111">
        <f t="shared" si="0"/>
        <v>2.8987172154014276E-2</v>
      </c>
      <c r="I14" s="112">
        <f>18390034881.35+20105136071.78+17483773430.03+20290464808.01+12336753238.54+18512228513+20020973873.38</f>
        <v>127139364816.09</v>
      </c>
      <c r="J14" s="112">
        <v>0</v>
      </c>
      <c r="K14" s="109">
        <f>I14-J14</f>
        <v>127139364816.09</v>
      </c>
      <c r="L14" s="113">
        <f t="shared" si="6"/>
        <v>123830442159.91</v>
      </c>
      <c r="M14" s="114">
        <f>+K14/G14</f>
        <v>0.50659227238537186</v>
      </c>
      <c r="O14" s="84"/>
    </row>
    <row r="15" spans="1:23" s="44" customFormat="1" ht="47.25" customHeight="1" x14ac:dyDescent="0.25">
      <c r="A15" s="107" t="s">
        <v>82</v>
      </c>
      <c r="B15" s="108" t="s">
        <v>83</v>
      </c>
      <c r="C15" s="109">
        <v>0</v>
      </c>
      <c r="D15" s="110">
        <v>0</v>
      </c>
      <c r="E15" s="110">
        <v>0</v>
      </c>
      <c r="F15" s="25">
        <f t="shared" si="3"/>
        <v>0</v>
      </c>
      <c r="G15" s="25">
        <f t="shared" si="2"/>
        <v>0</v>
      </c>
      <c r="H15" s="111">
        <f t="shared" si="0"/>
        <v>0</v>
      </c>
      <c r="I15" s="112">
        <f t="shared" ref="I15:L16" si="7">I16</f>
        <v>4482500</v>
      </c>
      <c r="J15" s="112">
        <f t="shared" si="7"/>
        <v>0</v>
      </c>
      <c r="K15" s="109">
        <f t="shared" si="7"/>
        <v>4482500</v>
      </c>
      <c r="L15" s="113">
        <f t="shared" si="7"/>
        <v>-4482500</v>
      </c>
      <c r="M15" s="115" t="s">
        <v>30</v>
      </c>
      <c r="O15" s="83"/>
    </row>
    <row r="16" spans="1:23" s="44" customFormat="1" ht="47.25" customHeight="1" x14ac:dyDescent="0.25">
      <c r="A16" s="107" t="s">
        <v>99</v>
      </c>
      <c r="B16" s="108" t="s">
        <v>81</v>
      </c>
      <c r="C16" s="109">
        <v>0</v>
      </c>
      <c r="D16" s="110">
        <v>0</v>
      </c>
      <c r="E16" s="110">
        <v>0</v>
      </c>
      <c r="F16" s="25">
        <f t="shared" si="3"/>
        <v>0</v>
      </c>
      <c r="G16" s="25">
        <f t="shared" si="2"/>
        <v>0</v>
      </c>
      <c r="H16" s="111">
        <f t="shared" si="0"/>
        <v>0</v>
      </c>
      <c r="I16" s="112">
        <f t="shared" si="7"/>
        <v>4482500</v>
      </c>
      <c r="J16" s="112">
        <f t="shared" si="7"/>
        <v>0</v>
      </c>
      <c r="K16" s="109">
        <f t="shared" si="7"/>
        <v>4482500</v>
      </c>
      <c r="L16" s="113">
        <f t="shared" si="7"/>
        <v>-4482500</v>
      </c>
      <c r="M16" s="115" t="s">
        <v>30</v>
      </c>
    </row>
    <row r="17" spans="1:16" s="44" customFormat="1" ht="47.25" customHeight="1" x14ac:dyDescent="0.25">
      <c r="A17" s="107" t="s">
        <v>102</v>
      </c>
      <c r="B17" s="108" t="s">
        <v>79</v>
      </c>
      <c r="C17" s="109">
        <v>0</v>
      </c>
      <c r="D17" s="110">
        <v>0</v>
      </c>
      <c r="E17" s="110">
        <v>0</v>
      </c>
      <c r="F17" s="25">
        <f t="shared" si="3"/>
        <v>0</v>
      </c>
      <c r="G17" s="25">
        <f t="shared" si="2"/>
        <v>0</v>
      </c>
      <c r="H17" s="111">
        <f t="shared" si="0"/>
        <v>0</v>
      </c>
      <c r="I17" s="112">
        <v>4482500</v>
      </c>
      <c r="J17" s="112">
        <v>0</v>
      </c>
      <c r="K17" s="109">
        <f>I17-J17</f>
        <v>4482500</v>
      </c>
      <c r="L17" s="113">
        <f t="shared" si="6"/>
        <v>-4482500</v>
      </c>
      <c r="M17" s="115" t="s">
        <v>30</v>
      </c>
      <c r="P17" s="83"/>
    </row>
    <row r="18" spans="1:16" s="29" customFormat="1" ht="33" customHeight="1" x14ac:dyDescent="0.25">
      <c r="A18" s="95" t="s">
        <v>31</v>
      </c>
      <c r="B18" s="102" t="s">
        <v>32</v>
      </c>
      <c r="C18" s="103">
        <v>0</v>
      </c>
      <c r="D18" s="104">
        <f t="shared" si="1"/>
        <v>0</v>
      </c>
      <c r="E18" s="104">
        <f t="shared" si="1"/>
        <v>0</v>
      </c>
      <c r="F18" s="25">
        <f t="shared" si="3"/>
        <v>0</v>
      </c>
      <c r="G18" s="25">
        <f t="shared" si="2"/>
        <v>0</v>
      </c>
      <c r="H18" s="105">
        <f t="shared" si="0"/>
        <v>0</v>
      </c>
      <c r="I18" s="106">
        <f>I19</f>
        <v>160215546.24000001</v>
      </c>
      <c r="J18" s="106">
        <v>0</v>
      </c>
      <c r="K18" s="103">
        <f t="shared" si="5"/>
        <v>160215546.24000001</v>
      </c>
      <c r="L18" s="97">
        <f t="shared" si="6"/>
        <v>-160215546.24000001</v>
      </c>
      <c r="M18" s="115" t="s">
        <v>30</v>
      </c>
    </row>
    <row r="19" spans="1:16" s="29" customFormat="1" ht="43.5" customHeight="1" x14ac:dyDescent="0.25">
      <c r="A19" s="95" t="s">
        <v>33</v>
      </c>
      <c r="B19" s="102" t="s">
        <v>34</v>
      </c>
      <c r="C19" s="103">
        <v>0</v>
      </c>
      <c r="D19" s="104">
        <f t="shared" si="1"/>
        <v>0</v>
      </c>
      <c r="E19" s="104">
        <f t="shared" si="1"/>
        <v>0</v>
      </c>
      <c r="F19" s="25">
        <f t="shared" si="3"/>
        <v>0</v>
      </c>
      <c r="G19" s="25">
        <f t="shared" si="2"/>
        <v>0</v>
      </c>
      <c r="H19" s="105">
        <f t="shared" si="0"/>
        <v>0</v>
      </c>
      <c r="I19" s="106">
        <f>I20</f>
        <v>160215546.24000001</v>
      </c>
      <c r="J19" s="106">
        <v>0</v>
      </c>
      <c r="K19" s="103">
        <f t="shared" si="5"/>
        <v>160215546.24000001</v>
      </c>
      <c r="L19" s="97">
        <f t="shared" si="6"/>
        <v>-160215546.24000001</v>
      </c>
      <c r="M19" s="115" t="s">
        <v>30</v>
      </c>
    </row>
    <row r="20" spans="1:16" s="29" customFormat="1" ht="64.5" customHeight="1" x14ac:dyDescent="0.25">
      <c r="A20" s="95" t="s">
        <v>35</v>
      </c>
      <c r="B20" s="102" t="s">
        <v>36</v>
      </c>
      <c r="C20" s="103">
        <v>0</v>
      </c>
      <c r="D20" s="104">
        <f t="shared" si="1"/>
        <v>0</v>
      </c>
      <c r="E20" s="104">
        <f t="shared" si="1"/>
        <v>0</v>
      </c>
      <c r="F20" s="25">
        <f t="shared" si="3"/>
        <v>0</v>
      </c>
      <c r="G20" s="25">
        <f t="shared" si="2"/>
        <v>0</v>
      </c>
      <c r="H20" s="105">
        <f t="shared" si="0"/>
        <v>0</v>
      </c>
      <c r="I20" s="106">
        <f>I21</f>
        <v>160215546.24000001</v>
      </c>
      <c r="J20" s="106">
        <v>0</v>
      </c>
      <c r="K20" s="103">
        <f t="shared" si="5"/>
        <v>160215546.24000001</v>
      </c>
      <c r="L20" s="97">
        <f>L21</f>
        <v>-160215546.24000001</v>
      </c>
      <c r="M20" s="115" t="s">
        <v>30</v>
      </c>
    </row>
    <row r="21" spans="1:16" s="29" customFormat="1" ht="53.25" customHeight="1" x14ac:dyDescent="0.25">
      <c r="A21" s="95" t="s">
        <v>37</v>
      </c>
      <c r="B21" s="102" t="s">
        <v>38</v>
      </c>
      <c r="C21" s="103">
        <v>0</v>
      </c>
      <c r="D21" s="104">
        <f>D22</f>
        <v>0</v>
      </c>
      <c r="E21" s="104">
        <f>E22</f>
        <v>0</v>
      </c>
      <c r="F21" s="25">
        <f t="shared" si="3"/>
        <v>0</v>
      </c>
      <c r="G21" s="25">
        <f t="shared" si="2"/>
        <v>0</v>
      </c>
      <c r="H21" s="105">
        <f t="shared" si="0"/>
        <v>0</v>
      </c>
      <c r="I21" s="106">
        <f>I22</f>
        <v>160215546.24000001</v>
      </c>
      <c r="J21" s="106">
        <v>0</v>
      </c>
      <c r="K21" s="103">
        <f t="shared" si="5"/>
        <v>160215546.24000001</v>
      </c>
      <c r="L21" s="97">
        <f>L22</f>
        <v>-160215546.24000001</v>
      </c>
      <c r="M21" s="115" t="s">
        <v>30</v>
      </c>
    </row>
    <row r="22" spans="1:16" s="29" customFormat="1" ht="65.25" customHeight="1" x14ac:dyDescent="0.25">
      <c r="A22" s="107" t="s">
        <v>39</v>
      </c>
      <c r="B22" s="108" t="s">
        <v>40</v>
      </c>
      <c r="C22" s="109">
        <v>0</v>
      </c>
      <c r="D22" s="110">
        <f>D26</f>
        <v>0</v>
      </c>
      <c r="E22" s="110">
        <f>E26</f>
        <v>0</v>
      </c>
      <c r="F22" s="25">
        <f t="shared" si="3"/>
        <v>0</v>
      </c>
      <c r="G22" s="25">
        <f t="shared" si="2"/>
        <v>0</v>
      </c>
      <c r="H22" s="111">
        <f t="shared" si="0"/>
        <v>0</v>
      </c>
      <c r="I22" s="112">
        <f>86958942.15+2009231.91+15647262.25+55600109.93</f>
        <v>160215546.24000001</v>
      </c>
      <c r="J22" s="112">
        <v>0</v>
      </c>
      <c r="K22" s="109">
        <f>I22-J22</f>
        <v>160215546.24000001</v>
      </c>
      <c r="L22" s="113">
        <f>G22-K22</f>
        <v>-160215546.24000001</v>
      </c>
      <c r="M22" s="115" t="s">
        <v>30</v>
      </c>
    </row>
    <row r="23" spans="1:16" s="29" customFormat="1" ht="51" customHeight="1" x14ac:dyDescent="0.25">
      <c r="A23" s="95" t="s">
        <v>95</v>
      </c>
      <c r="B23" s="102" t="s">
        <v>96</v>
      </c>
      <c r="C23" s="109">
        <v>0</v>
      </c>
      <c r="D23" s="110">
        <f>D27</f>
        <v>0</v>
      </c>
      <c r="E23" s="110">
        <f>E27</f>
        <v>0</v>
      </c>
      <c r="F23" s="25">
        <f t="shared" si="3"/>
        <v>0</v>
      </c>
      <c r="G23" s="25">
        <f t="shared" si="2"/>
        <v>0</v>
      </c>
      <c r="H23" s="105">
        <f t="shared" si="0"/>
        <v>0</v>
      </c>
      <c r="I23" s="106">
        <f>I24</f>
        <v>1054435468</v>
      </c>
      <c r="J23" s="106">
        <v>0</v>
      </c>
      <c r="K23" s="103">
        <f>K24</f>
        <v>1054435468</v>
      </c>
      <c r="L23" s="97">
        <f>L24</f>
        <v>-1054435468</v>
      </c>
      <c r="M23" s="115" t="s">
        <v>30</v>
      </c>
    </row>
    <row r="24" spans="1:16" s="29" customFormat="1" ht="51" customHeight="1" x14ac:dyDescent="0.25">
      <c r="A24" s="95" t="s">
        <v>92</v>
      </c>
      <c r="B24" s="102" t="s">
        <v>93</v>
      </c>
      <c r="C24" s="103">
        <v>0</v>
      </c>
      <c r="D24" s="104">
        <f t="shared" ref="D24:E25" si="8">D27</f>
        <v>0</v>
      </c>
      <c r="E24" s="104">
        <f t="shared" si="8"/>
        <v>0</v>
      </c>
      <c r="F24" s="25">
        <f t="shared" si="3"/>
        <v>0</v>
      </c>
      <c r="G24" s="25">
        <f t="shared" si="2"/>
        <v>0</v>
      </c>
      <c r="H24" s="105">
        <f t="shared" si="0"/>
        <v>0</v>
      </c>
      <c r="I24" s="106">
        <f>I25</f>
        <v>1054435468</v>
      </c>
      <c r="J24" s="106">
        <v>0</v>
      </c>
      <c r="K24" s="103">
        <f t="shared" ref="K24:K25" si="9">I24-J24</f>
        <v>1054435468</v>
      </c>
      <c r="L24" s="97">
        <f t="shared" ref="L24:L28" si="10">G24-K24</f>
        <v>-1054435468</v>
      </c>
      <c r="M24" s="115" t="s">
        <v>30</v>
      </c>
    </row>
    <row r="25" spans="1:16" s="29" customFormat="1" ht="51" customHeight="1" x14ac:dyDescent="0.25">
      <c r="A25" s="107" t="s">
        <v>91</v>
      </c>
      <c r="B25" s="108" t="s">
        <v>94</v>
      </c>
      <c r="C25" s="109">
        <v>0</v>
      </c>
      <c r="D25" s="110">
        <f t="shared" si="8"/>
        <v>0</v>
      </c>
      <c r="E25" s="110">
        <f t="shared" si="8"/>
        <v>0</v>
      </c>
      <c r="F25" s="25">
        <f t="shared" si="3"/>
        <v>0</v>
      </c>
      <c r="G25" s="25">
        <f t="shared" si="2"/>
        <v>0</v>
      </c>
      <c r="H25" s="111">
        <f t="shared" si="0"/>
        <v>0</v>
      </c>
      <c r="I25" s="112">
        <v>1054435468</v>
      </c>
      <c r="J25" s="112">
        <v>0</v>
      </c>
      <c r="K25" s="109">
        <f t="shared" si="9"/>
        <v>1054435468</v>
      </c>
      <c r="L25" s="113">
        <f t="shared" si="10"/>
        <v>-1054435468</v>
      </c>
      <c r="M25" s="115" t="s">
        <v>30</v>
      </c>
    </row>
    <row r="26" spans="1:16" s="29" customFormat="1" ht="33" customHeight="1" x14ac:dyDescent="0.25">
      <c r="A26" s="95" t="s">
        <v>41</v>
      </c>
      <c r="B26" s="102" t="s">
        <v>42</v>
      </c>
      <c r="C26" s="103">
        <v>0</v>
      </c>
      <c r="D26" s="104">
        <f t="shared" si="1"/>
        <v>0</v>
      </c>
      <c r="E26" s="104">
        <f t="shared" si="1"/>
        <v>0</v>
      </c>
      <c r="F26" s="25">
        <f t="shared" si="3"/>
        <v>0</v>
      </c>
      <c r="G26" s="25">
        <f t="shared" si="2"/>
        <v>0</v>
      </c>
      <c r="H26" s="105">
        <f t="shared" si="0"/>
        <v>0</v>
      </c>
      <c r="I26" s="106">
        <f>I27+I34</f>
        <v>6553546459.7700005</v>
      </c>
      <c r="J26" s="106">
        <f>J27+J34</f>
        <v>0</v>
      </c>
      <c r="K26" s="103">
        <f>I26-J26</f>
        <v>6553546459.7700005</v>
      </c>
      <c r="L26" s="97">
        <f t="shared" si="10"/>
        <v>-6553546459.7700005</v>
      </c>
      <c r="M26" s="115" t="s">
        <v>30</v>
      </c>
    </row>
    <row r="27" spans="1:16" s="29" customFormat="1" ht="33" customHeight="1" x14ac:dyDescent="0.25">
      <c r="A27" s="95" t="s">
        <v>43</v>
      </c>
      <c r="B27" s="102" t="s">
        <v>44</v>
      </c>
      <c r="C27" s="103">
        <v>0</v>
      </c>
      <c r="D27" s="104">
        <f t="shared" si="1"/>
        <v>0</v>
      </c>
      <c r="E27" s="104">
        <f t="shared" si="1"/>
        <v>0</v>
      </c>
      <c r="F27" s="25">
        <f t="shared" si="3"/>
        <v>0</v>
      </c>
      <c r="G27" s="25">
        <f t="shared" si="2"/>
        <v>0</v>
      </c>
      <c r="H27" s="105">
        <f t="shared" si="0"/>
        <v>0</v>
      </c>
      <c r="I27" s="106">
        <f>I28+I32</f>
        <v>6518212304.6800003</v>
      </c>
      <c r="J27" s="106">
        <f>J32</f>
        <v>0</v>
      </c>
      <c r="K27" s="103">
        <f>I27-J27</f>
        <v>6518212304.6800003</v>
      </c>
      <c r="L27" s="97">
        <f t="shared" si="10"/>
        <v>-6518212304.6800003</v>
      </c>
      <c r="M27" s="115" t="s">
        <v>30</v>
      </c>
    </row>
    <row r="28" spans="1:16" s="29" customFormat="1" ht="33" customHeight="1" x14ac:dyDescent="0.25">
      <c r="A28" s="95" t="s">
        <v>45</v>
      </c>
      <c r="B28" s="102" t="s">
        <v>46</v>
      </c>
      <c r="C28" s="103">
        <v>0</v>
      </c>
      <c r="D28" s="104">
        <f t="shared" si="1"/>
        <v>0</v>
      </c>
      <c r="E28" s="104">
        <f t="shared" si="1"/>
        <v>0</v>
      </c>
      <c r="F28" s="25">
        <f t="shared" si="3"/>
        <v>0</v>
      </c>
      <c r="G28" s="25">
        <f t="shared" si="2"/>
        <v>0</v>
      </c>
      <c r="H28" s="105">
        <f t="shared" si="0"/>
        <v>0</v>
      </c>
      <c r="I28" s="106">
        <f>I29</f>
        <v>1944775029.6299999</v>
      </c>
      <c r="J28" s="106">
        <v>0</v>
      </c>
      <c r="K28" s="103">
        <f t="shared" si="5"/>
        <v>1944775029.6299999</v>
      </c>
      <c r="L28" s="97">
        <f t="shared" si="10"/>
        <v>-1944775029.6299999</v>
      </c>
      <c r="M28" s="115" t="s">
        <v>30</v>
      </c>
    </row>
    <row r="29" spans="1:16" s="29" customFormat="1" ht="33" customHeight="1" x14ac:dyDescent="0.25">
      <c r="A29" s="95" t="s">
        <v>47</v>
      </c>
      <c r="B29" s="102" t="s">
        <v>48</v>
      </c>
      <c r="C29" s="103">
        <v>0</v>
      </c>
      <c r="D29" s="104">
        <f t="shared" si="1"/>
        <v>0</v>
      </c>
      <c r="E29" s="104">
        <f t="shared" si="1"/>
        <v>0</v>
      </c>
      <c r="F29" s="25">
        <f t="shared" si="3"/>
        <v>0</v>
      </c>
      <c r="G29" s="25">
        <f t="shared" si="2"/>
        <v>0</v>
      </c>
      <c r="H29" s="105">
        <f t="shared" si="0"/>
        <v>0</v>
      </c>
      <c r="I29" s="106">
        <f>I30+I31</f>
        <v>1944775029.6299999</v>
      </c>
      <c r="J29" s="106">
        <v>0</v>
      </c>
      <c r="K29" s="103">
        <f>I29-J29</f>
        <v>1944775029.6299999</v>
      </c>
      <c r="L29" s="97">
        <f>G29-K29</f>
        <v>-1944775029.6299999</v>
      </c>
      <c r="M29" s="115" t="s">
        <v>30</v>
      </c>
    </row>
    <row r="30" spans="1:16" s="44" customFormat="1" ht="50.25" customHeight="1" x14ac:dyDescent="0.25">
      <c r="A30" s="107" t="s">
        <v>49</v>
      </c>
      <c r="B30" s="108" t="s">
        <v>50</v>
      </c>
      <c r="C30" s="109">
        <v>0</v>
      </c>
      <c r="D30" s="110">
        <f t="shared" si="1"/>
        <v>0</v>
      </c>
      <c r="E30" s="110">
        <f t="shared" si="1"/>
        <v>0</v>
      </c>
      <c r="F30" s="25">
        <f t="shared" si="3"/>
        <v>0</v>
      </c>
      <c r="G30" s="25">
        <f t="shared" si="2"/>
        <v>0</v>
      </c>
      <c r="H30" s="111">
        <f t="shared" si="0"/>
        <v>0</v>
      </c>
      <c r="I30" s="112">
        <f>1306193.2+1662127.08+1961392.45+2757679.68+1848734.32+2077786.17+2135382.8</f>
        <v>13749295.699999999</v>
      </c>
      <c r="J30" s="112">
        <v>0</v>
      </c>
      <c r="K30" s="109">
        <f>I30-J30</f>
        <v>13749295.699999999</v>
      </c>
      <c r="L30" s="113">
        <f>G30-K30</f>
        <v>-13749295.699999999</v>
      </c>
      <c r="M30" s="116" t="s">
        <v>30</v>
      </c>
    </row>
    <row r="31" spans="1:16" s="44" customFormat="1" ht="48.75" customHeight="1" x14ac:dyDescent="0.25">
      <c r="A31" s="107" t="s">
        <v>51</v>
      </c>
      <c r="B31" s="108" t="s">
        <v>52</v>
      </c>
      <c r="C31" s="109">
        <v>0</v>
      </c>
      <c r="D31" s="110">
        <f t="shared" ref="D31:E31" si="11">D32</f>
        <v>0</v>
      </c>
      <c r="E31" s="110">
        <f t="shared" si="11"/>
        <v>0</v>
      </c>
      <c r="F31" s="25">
        <f t="shared" si="3"/>
        <v>0</v>
      </c>
      <c r="G31" s="25">
        <f t="shared" si="2"/>
        <v>0</v>
      </c>
      <c r="H31" s="111">
        <f t="shared" si="0"/>
        <v>0</v>
      </c>
      <c r="I31" s="112">
        <f>2493361.48+2565573.91+2472856.15+609030909.81+477054155.59+446430278.55+390978598.44</f>
        <v>1931025733.9299998</v>
      </c>
      <c r="J31" s="112">
        <v>0</v>
      </c>
      <c r="K31" s="109">
        <f>I31-J31</f>
        <v>1931025733.9299998</v>
      </c>
      <c r="L31" s="113">
        <f>G31-K31</f>
        <v>-1931025733.9299998</v>
      </c>
      <c r="M31" s="116" t="s">
        <v>30</v>
      </c>
    </row>
    <row r="32" spans="1:16" s="29" customFormat="1" ht="33" customHeight="1" x14ac:dyDescent="0.25">
      <c r="A32" s="95" t="s">
        <v>53</v>
      </c>
      <c r="B32" s="102" t="s">
        <v>54</v>
      </c>
      <c r="C32" s="103">
        <v>0</v>
      </c>
      <c r="D32" s="104">
        <f>D33</f>
        <v>0</v>
      </c>
      <c r="E32" s="104">
        <f>E33</f>
        <v>0</v>
      </c>
      <c r="F32" s="25">
        <f t="shared" si="3"/>
        <v>0</v>
      </c>
      <c r="G32" s="25">
        <f t="shared" si="2"/>
        <v>0</v>
      </c>
      <c r="H32" s="105">
        <f t="shared" si="0"/>
        <v>0</v>
      </c>
      <c r="I32" s="106">
        <f>I33</f>
        <v>4573437275.0500002</v>
      </c>
      <c r="J32" s="106">
        <f>J33</f>
        <v>0</v>
      </c>
      <c r="K32" s="103">
        <f t="shared" si="5"/>
        <v>4573437275.0500002</v>
      </c>
      <c r="L32" s="97">
        <f>L33</f>
        <v>-4573437275.0500002</v>
      </c>
      <c r="M32" s="115" t="s">
        <v>30</v>
      </c>
    </row>
    <row r="33" spans="1:16" s="44" customFormat="1" ht="83.25" customHeight="1" x14ac:dyDescent="0.25">
      <c r="A33" s="107" t="s">
        <v>55</v>
      </c>
      <c r="B33" s="108" t="s">
        <v>56</v>
      </c>
      <c r="C33" s="109">
        <v>0</v>
      </c>
      <c r="D33" s="110">
        <v>0</v>
      </c>
      <c r="E33" s="110">
        <v>0</v>
      </c>
      <c r="F33" s="25">
        <f t="shared" si="3"/>
        <v>0</v>
      </c>
      <c r="G33" s="25">
        <f t="shared" si="2"/>
        <v>0</v>
      </c>
      <c r="H33" s="111">
        <f t="shared" si="0"/>
        <v>0</v>
      </c>
      <c r="I33" s="112">
        <f>1443247426.89+14040985.68+18161220.79+1594946133.33+19195886.09+12874647.72+1470970974.55</f>
        <v>4573437275.0500002</v>
      </c>
      <c r="J33" s="112">
        <v>0</v>
      </c>
      <c r="K33" s="109">
        <f>I33-J33</f>
        <v>4573437275.0500002</v>
      </c>
      <c r="L33" s="109">
        <f>G33-K33</f>
        <v>-4573437275.0500002</v>
      </c>
      <c r="M33" s="116" t="s">
        <v>30</v>
      </c>
    </row>
    <row r="34" spans="1:16" s="29" customFormat="1" ht="45.75" customHeight="1" x14ac:dyDescent="0.25">
      <c r="A34" s="95" t="s">
        <v>57</v>
      </c>
      <c r="B34" s="102" t="s">
        <v>58</v>
      </c>
      <c r="C34" s="103">
        <f>C35</f>
        <v>0</v>
      </c>
      <c r="D34" s="104">
        <f>D35</f>
        <v>0</v>
      </c>
      <c r="E34" s="104">
        <f>E35</f>
        <v>0</v>
      </c>
      <c r="F34" s="25">
        <f t="shared" si="3"/>
        <v>0</v>
      </c>
      <c r="G34" s="25">
        <f t="shared" si="2"/>
        <v>0</v>
      </c>
      <c r="H34" s="105">
        <f t="shared" si="0"/>
        <v>0</v>
      </c>
      <c r="I34" s="106">
        <f>I35+I38</f>
        <v>35334155.090000004</v>
      </c>
      <c r="J34" s="106">
        <f>J35</f>
        <v>0</v>
      </c>
      <c r="K34" s="103">
        <f>I34-J34</f>
        <v>35334155.090000004</v>
      </c>
      <c r="L34" s="103">
        <f>L35+L38</f>
        <v>-35334155.090000004</v>
      </c>
      <c r="M34" s="115" t="s">
        <v>30</v>
      </c>
    </row>
    <row r="35" spans="1:16" s="29" customFormat="1" ht="33" customHeight="1" x14ac:dyDescent="0.25">
      <c r="A35" s="95" t="s">
        <v>59</v>
      </c>
      <c r="B35" s="102" t="s">
        <v>60</v>
      </c>
      <c r="C35" s="103">
        <v>0</v>
      </c>
      <c r="D35" s="104">
        <v>0</v>
      </c>
      <c r="E35" s="104">
        <v>0</v>
      </c>
      <c r="F35" s="25">
        <f t="shared" si="3"/>
        <v>0</v>
      </c>
      <c r="G35" s="25">
        <f t="shared" si="2"/>
        <v>0</v>
      </c>
      <c r="H35" s="105">
        <f t="shared" si="0"/>
        <v>0</v>
      </c>
      <c r="I35" s="106">
        <f>I36+I37</f>
        <v>35320098.510000005</v>
      </c>
      <c r="J35" s="106">
        <f>J36</f>
        <v>0</v>
      </c>
      <c r="K35" s="103">
        <f t="shared" ref="K35" si="12">I35-J35</f>
        <v>35320098.510000005</v>
      </c>
      <c r="L35" s="103">
        <f>L36+L37</f>
        <v>-35320098.510000005</v>
      </c>
      <c r="M35" s="115" t="s">
        <v>30</v>
      </c>
    </row>
    <row r="36" spans="1:16" s="44" customFormat="1" ht="33" customHeight="1" x14ac:dyDescent="0.25">
      <c r="A36" s="107" t="s">
        <v>68</v>
      </c>
      <c r="B36" s="108" t="s">
        <v>69</v>
      </c>
      <c r="C36" s="109">
        <v>0</v>
      </c>
      <c r="D36" s="110">
        <v>0</v>
      </c>
      <c r="E36" s="110">
        <v>0</v>
      </c>
      <c r="F36" s="25">
        <f t="shared" si="3"/>
        <v>0</v>
      </c>
      <c r="G36" s="25">
        <f t="shared" si="2"/>
        <v>0</v>
      </c>
      <c r="H36" s="111">
        <f t="shared" si="0"/>
        <v>0</v>
      </c>
      <c r="I36" s="112">
        <v>1184236</v>
      </c>
      <c r="J36" s="112">
        <v>0</v>
      </c>
      <c r="K36" s="109">
        <f>I36-J36</f>
        <v>1184236</v>
      </c>
      <c r="L36" s="109">
        <f>G36-K36</f>
        <v>-1184236</v>
      </c>
      <c r="M36" s="116" t="s">
        <v>30</v>
      </c>
    </row>
    <row r="37" spans="1:16" s="44" customFormat="1" ht="33" customHeight="1" x14ac:dyDescent="0.25">
      <c r="A37" s="107" t="s">
        <v>88</v>
      </c>
      <c r="B37" s="108" t="s">
        <v>89</v>
      </c>
      <c r="C37" s="109">
        <v>0</v>
      </c>
      <c r="D37" s="110">
        <v>0</v>
      </c>
      <c r="E37" s="110">
        <v>0</v>
      </c>
      <c r="F37" s="25">
        <f t="shared" si="3"/>
        <v>0</v>
      </c>
      <c r="G37" s="25">
        <f t="shared" si="2"/>
        <v>0</v>
      </c>
      <c r="H37" s="111">
        <f t="shared" si="0"/>
        <v>0</v>
      </c>
      <c r="I37" s="112">
        <f>28110504.51+6025358</f>
        <v>34135862.510000005</v>
      </c>
      <c r="J37" s="112">
        <v>0</v>
      </c>
      <c r="K37" s="109">
        <f>I37-J37</f>
        <v>34135862.510000005</v>
      </c>
      <c r="L37" s="109">
        <f>G37-K37</f>
        <v>-34135862.510000005</v>
      </c>
      <c r="M37" s="116" t="s">
        <v>30</v>
      </c>
    </row>
    <row r="38" spans="1:16" s="44" customFormat="1" ht="33" customHeight="1" x14ac:dyDescent="0.25">
      <c r="A38" s="95" t="s">
        <v>75</v>
      </c>
      <c r="B38" s="102" t="s">
        <v>76</v>
      </c>
      <c r="C38" s="103">
        <v>0</v>
      </c>
      <c r="D38" s="104">
        <v>0</v>
      </c>
      <c r="E38" s="104">
        <v>0</v>
      </c>
      <c r="F38" s="25">
        <f t="shared" si="3"/>
        <v>0</v>
      </c>
      <c r="G38" s="25">
        <f t="shared" si="2"/>
        <v>0</v>
      </c>
      <c r="H38" s="105">
        <f t="shared" si="0"/>
        <v>0</v>
      </c>
      <c r="I38" s="106">
        <f>I39</f>
        <v>14056.58</v>
      </c>
      <c r="J38" s="106">
        <f>J39</f>
        <v>0</v>
      </c>
      <c r="K38" s="103">
        <f>K39</f>
        <v>14056.58</v>
      </c>
      <c r="L38" s="103">
        <f>L39</f>
        <v>-14056.58</v>
      </c>
      <c r="M38" s="115" t="s">
        <v>30</v>
      </c>
    </row>
    <row r="39" spans="1:16" s="44" customFormat="1" ht="33" customHeight="1" x14ac:dyDescent="0.25">
      <c r="A39" s="107" t="s">
        <v>73</v>
      </c>
      <c r="B39" s="108" t="s">
        <v>74</v>
      </c>
      <c r="C39" s="109">
        <v>0</v>
      </c>
      <c r="D39" s="110">
        <v>0</v>
      </c>
      <c r="E39" s="110">
        <v>0</v>
      </c>
      <c r="F39" s="25">
        <f t="shared" si="3"/>
        <v>0</v>
      </c>
      <c r="G39" s="25">
        <f t="shared" si="2"/>
        <v>0</v>
      </c>
      <c r="H39" s="111">
        <f t="shared" si="0"/>
        <v>0</v>
      </c>
      <c r="I39" s="112">
        <v>14056.58</v>
      </c>
      <c r="J39" s="112">
        <v>0</v>
      </c>
      <c r="K39" s="109">
        <f>I39-J39</f>
        <v>14056.58</v>
      </c>
      <c r="L39" s="109">
        <f>G39-K39</f>
        <v>-14056.58</v>
      </c>
      <c r="M39" s="116" t="s">
        <v>30</v>
      </c>
    </row>
    <row r="40" spans="1:16" s="92" customFormat="1" ht="33" customHeight="1" x14ac:dyDescent="0.25">
      <c r="A40" s="47">
        <v>4</v>
      </c>
      <c r="B40" s="48" t="s">
        <v>61</v>
      </c>
      <c r="C40" s="49">
        <f>C41+C42+C43</f>
        <v>7640991226358</v>
      </c>
      <c r="D40" s="49">
        <f>D41+D42+D43</f>
        <v>766000000000</v>
      </c>
      <c r="E40" s="49">
        <v>0</v>
      </c>
      <c r="F40" s="13">
        <f t="shared" si="3"/>
        <v>766000000000</v>
      </c>
      <c r="G40" s="13">
        <f t="shared" si="2"/>
        <v>8406991226358</v>
      </c>
      <c r="H40" s="50">
        <f t="shared" si="0"/>
        <v>0.97101282784598575</v>
      </c>
      <c r="I40" s="51">
        <f>I41+I42+I43</f>
        <v>2124409325908.1499</v>
      </c>
      <c r="J40" s="51">
        <f>SUM(J41:J43)</f>
        <v>0</v>
      </c>
      <c r="K40" s="49">
        <f>I40-J40</f>
        <v>2124409325908.1499</v>
      </c>
      <c r="L40" s="49">
        <f>L41+L42+L43</f>
        <v>6282581900449.8496</v>
      </c>
      <c r="M40" s="52">
        <f>+K40/G40</f>
        <v>0.25269555643731378</v>
      </c>
      <c r="O40" s="93"/>
    </row>
    <row r="41" spans="1:16" s="58" customFormat="1" ht="33" customHeight="1" x14ac:dyDescent="0.25">
      <c r="A41" s="117">
        <v>41</v>
      </c>
      <c r="B41" s="118" t="s">
        <v>62</v>
      </c>
      <c r="C41" s="119">
        <v>10073090054</v>
      </c>
      <c r="D41" s="120">
        <v>0</v>
      </c>
      <c r="E41" s="120">
        <v>0</v>
      </c>
      <c r="F41" s="121">
        <f t="shared" si="3"/>
        <v>0</v>
      </c>
      <c r="G41" s="121">
        <f t="shared" si="2"/>
        <v>10073090054</v>
      </c>
      <c r="H41" s="111">
        <f t="shared" si="0"/>
        <v>1.163448300958807E-3</v>
      </c>
      <c r="I41" s="112">
        <v>10718478.9</v>
      </c>
      <c r="J41" s="112">
        <v>0</v>
      </c>
      <c r="K41" s="119">
        <f>I41-J41</f>
        <v>10718478.9</v>
      </c>
      <c r="L41" s="122">
        <f>G41-K41</f>
        <v>10062371575.1</v>
      </c>
      <c r="M41" s="114">
        <f>+K41/G41</f>
        <v>1.0640705922949352E-3</v>
      </c>
      <c r="O41" s="59"/>
      <c r="P41" s="19"/>
    </row>
    <row r="42" spans="1:16" s="58" customFormat="1" ht="33" customHeight="1" x14ac:dyDescent="0.25">
      <c r="A42" s="117">
        <v>42</v>
      </c>
      <c r="B42" s="118" t="s">
        <v>63</v>
      </c>
      <c r="C42" s="123">
        <v>2720001826821</v>
      </c>
      <c r="D42" s="124">
        <v>500000000000</v>
      </c>
      <c r="E42" s="125">
        <v>0</v>
      </c>
      <c r="F42" s="121">
        <f>D42-E42</f>
        <v>500000000000</v>
      </c>
      <c r="G42" s="121">
        <f t="shared" si="2"/>
        <v>3220001826821</v>
      </c>
      <c r="H42" s="111">
        <f t="shared" si="0"/>
        <v>0.371912256756952</v>
      </c>
      <c r="I42" s="112">
        <v>2068937684103</v>
      </c>
      <c r="J42" s="112">
        <v>0</v>
      </c>
      <c r="K42" s="122">
        <f>I42-J42</f>
        <v>2068937684103</v>
      </c>
      <c r="L42" s="122">
        <f>G42-K42</f>
        <v>1151064142718</v>
      </c>
      <c r="M42" s="114">
        <f>+K42/G42</f>
        <v>0.64252686655944946</v>
      </c>
      <c r="O42" s="59"/>
      <c r="P42" s="19"/>
    </row>
    <row r="43" spans="1:16" s="58" customFormat="1" ht="33" customHeight="1" thickBot="1" x14ac:dyDescent="0.3">
      <c r="A43" s="126">
        <v>43</v>
      </c>
      <c r="B43" s="127" t="s">
        <v>64</v>
      </c>
      <c r="C43" s="128">
        <v>4910916309483</v>
      </c>
      <c r="D43" s="129">
        <v>266000000000</v>
      </c>
      <c r="E43" s="130">
        <v>0</v>
      </c>
      <c r="F43" s="121">
        <f>D43-E43</f>
        <v>266000000000</v>
      </c>
      <c r="G43" s="121">
        <f t="shared" si="2"/>
        <v>5176916309483</v>
      </c>
      <c r="H43" s="111">
        <f t="shared" si="0"/>
        <v>0.59793712278807487</v>
      </c>
      <c r="I43" s="131">
        <v>55460923326.25</v>
      </c>
      <c r="J43" s="131">
        <v>0</v>
      </c>
      <c r="K43" s="128">
        <f>I43-J43</f>
        <v>55460923326.25</v>
      </c>
      <c r="L43" s="122">
        <f>G43-K43</f>
        <v>5121455386156.75</v>
      </c>
      <c r="M43" s="114">
        <f>+K43/G43</f>
        <v>1.0713119550466266E-2</v>
      </c>
      <c r="N43" s="59"/>
      <c r="O43" s="59"/>
      <c r="P43" s="19"/>
    </row>
    <row r="44" spans="1:16" s="90" customFormat="1" ht="39.75" customHeight="1" thickTop="1" thickBot="1" x14ac:dyDescent="0.3">
      <c r="A44" s="148" t="s">
        <v>65</v>
      </c>
      <c r="B44" s="149"/>
      <c r="C44" s="87">
        <f>C8+C40</f>
        <v>7891961033334</v>
      </c>
      <c r="D44" s="87">
        <f>D8+D40</f>
        <v>766000000000</v>
      </c>
      <c r="E44" s="87">
        <f>E8+E40</f>
        <v>0</v>
      </c>
      <c r="F44" s="87">
        <f t="shared" si="3"/>
        <v>766000000000</v>
      </c>
      <c r="G44" s="87">
        <f t="shared" si="2"/>
        <v>8657961033334</v>
      </c>
      <c r="H44" s="88">
        <f t="shared" si="0"/>
        <v>1</v>
      </c>
      <c r="I44" s="87">
        <f>I8+I40</f>
        <v>2259321370698.25</v>
      </c>
      <c r="J44" s="87">
        <f>J8+J40</f>
        <v>0</v>
      </c>
      <c r="K44" s="87">
        <f>K8+K40</f>
        <v>2259321370698.25</v>
      </c>
      <c r="L44" s="87">
        <f>G44-K44</f>
        <v>6398639662635.75</v>
      </c>
      <c r="M44" s="89">
        <f>+K44/G44</f>
        <v>0.26095305372704275</v>
      </c>
      <c r="O44" s="91"/>
      <c r="P44" s="92"/>
    </row>
    <row r="45" spans="1:16" s="90" customFormat="1" ht="17.25" customHeight="1" thickTop="1" x14ac:dyDescent="0.25">
      <c r="A45" s="2"/>
      <c r="B45" s="2"/>
      <c r="C45" s="2"/>
      <c r="D45" s="2"/>
      <c r="E45" s="2"/>
      <c r="F45" s="2"/>
      <c r="G45" s="2"/>
      <c r="H45" s="2"/>
      <c r="I45" s="2"/>
      <c r="J45" s="2"/>
      <c r="K45" s="2"/>
      <c r="L45" s="2"/>
      <c r="M45" s="2"/>
      <c r="O45" s="91"/>
      <c r="P45" s="92"/>
    </row>
    <row r="46" spans="1:16" s="8" customFormat="1" ht="39.75" customHeight="1" x14ac:dyDescent="0.25">
      <c r="A46" s="147" t="s">
        <v>106</v>
      </c>
      <c r="B46" s="147"/>
      <c r="C46" s="147"/>
      <c r="D46" s="147"/>
      <c r="E46" s="147"/>
      <c r="F46" s="147"/>
      <c r="G46" s="147"/>
      <c r="H46" s="147"/>
      <c r="I46" s="147"/>
      <c r="J46" s="147"/>
      <c r="K46" s="147"/>
      <c r="L46" s="147"/>
      <c r="M46" s="147"/>
    </row>
    <row r="47" spans="1:16" s="2" customFormat="1" ht="13.5" customHeight="1" x14ac:dyDescent="0.25">
      <c r="A47" s="85"/>
      <c r="D47" s="8"/>
      <c r="E47" s="8"/>
      <c r="F47" s="8"/>
      <c r="G47" s="9"/>
      <c r="I47" s="9"/>
      <c r="J47" s="9"/>
      <c r="K47" s="9"/>
      <c r="L47" s="9"/>
      <c r="M47" s="77"/>
    </row>
    <row r="48" spans="1:16" s="2" customFormat="1" ht="18" customHeight="1" x14ac:dyDescent="0.25">
      <c r="A48" s="133" t="s">
        <v>101</v>
      </c>
      <c r="D48" s="8"/>
      <c r="E48" s="8"/>
      <c r="F48" s="8"/>
      <c r="I48" s="9"/>
      <c r="J48" s="9"/>
      <c r="K48" s="9"/>
      <c r="L48" s="9"/>
    </row>
    <row r="49" spans="1:12" s="2" customFormat="1" ht="18.75" customHeight="1" x14ac:dyDescent="0.25">
      <c r="A49" s="133" t="s">
        <v>66</v>
      </c>
      <c r="C49" s="4"/>
      <c r="D49" s="78"/>
      <c r="E49" s="78"/>
      <c r="F49" s="78"/>
      <c r="G49" s="58"/>
      <c r="H49" s="58"/>
      <c r="I49" s="59"/>
      <c r="J49" s="59"/>
      <c r="K49" s="79"/>
      <c r="L49" s="59"/>
    </row>
    <row r="50" spans="1:12" s="2" customFormat="1" ht="33" customHeight="1" x14ac:dyDescent="0.25">
      <c r="A50" s="5"/>
      <c r="D50" s="8"/>
      <c r="E50" s="8"/>
      <c r="F50" s="8"/>
      <c r="J50" s="9"/>
      <c r="L50" s="9"/>
    </row>
    <row r="51" spans="1:12" s="2" customFormat="1" ht="33" customHeight="1" x14ac:dyDescent="0.25">
      <c r="A51" s="5"/>
      <c r="D51" s="8"/>
      <c r="E51" s="8"/>
      <c r="F51" s="8"/>
      <c r="J51" s="9"/>
    </row>
    <row r="52" spans="1:12" s="2" customFormat="1" ht="33" customHeight="1" x14ac:dyDescent="0.25">
      <c r="A52" s="5"/>
      <c r="D52" s="8"/>
      <c r="E52" s="8"/>
      <c r="F52" s="8"/>
      <c r="J52" s="9"/>
    </row>
    <row r="53" spans="1:12" s="2" customFormat="1" ht="33" customHeight="1" x14ac:dyDescent="0.25">
      <c r="A53" s="5"/>
      <c r="D53" s="8"/>
      <c r="E53" s="8"/>
      <c r="F53" s="8"/>
      <c r="J53" s="9"/>
    </row>
    <row r="54" spans="1:12" s="2" customFormat="1" ht="33" customHeight="1" x14ac:dyDescent="0.25">
      <c r="A54" s="5"/>
      <c r="D54" s="8"/>
      <c r="E54" s="8"/>
      <c r="F54" s="8"/>
      <c r="J54" s="9"/>
    </row>
    <row r="55" spans="1:12" s="2" customFormat="1" ht="33" customHeight="1" x14ac:dyDescent="0.25">
      <c r="A55" s="5"/>
      <c r="D55" s="8"/>
      <c r="E55" s="8"/>
      <c r="F55" s="8"/>
      <c r="J55" s="9"/>
    </row>
    <row r="56" spans="1:12" s="2" customFormat="1" ht="33" customHeight="1" x14ac:dyDescent="0.25">
      <c r="A56" s="5"/>
      <c r="D56" s="8"/>
      <c r="E56" s="8"/>
      <c r="F56" s="8"/>
      <c r="J56" s="9"/>
    </row>
  </sheetData>
  <autoFilter ref="N1:N56" xr:uid="{ADA92C4C-CA7C-41A7-AD00-41BDF36AEF99}"/>
  <mergeCells count="17">
    <mergeCell ref="A46:M46"/>
    <mergeCell ref="A44:B44"/>
    <mergeCell ref="A1:M1"/>
    <mergeCell ref="A2:M2"/>
    <mergeCell ref="A3:M3"/>
    <mergeCell ref="K4:L4"/>
    <mergeCell ref="A6:A7"/>
    <mergeCell ref="B6:B7"/>
    <mergeCell ref="C6:C7"/>
    <mergeCell ref="D6:F6"/>
    <mergeCell ref="G6:G7"/>
    <mergeCell ref="H6:H7"/>
    <mergeCell ref="I6:I7"/>
    <mergeCell ref="J6:J7"/>
    <mergeCell ref="K6:K7"/>
    <mergeCell ref="L6:L7"/>
    <mergeCell ref="M6:M7"/>
  </mergeCells>
  <printOptions horizontalCentered="1"/>
  <pageMargins left="0.15748031496062992" right="0.15748031496062992" top="0.43307086614173229" bottom="0.11811023622047245" header="0.23622047244094491" footer="0.27559055118110237"/>
  <pageSetup paperSize="5" scale="4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95FEA-1E0C-41CE-889F-743B61FA3792}">
  <dimension ref="A1:XFC55"/>
  <sheetViews>
    <sheetView topLeftCell="A7" zoomScale="90" zoomScaleNormal="90" workbookViewId="0">
      <selection activeCell="B11" sqref="B11"/>
    </sheetView>
  </sheetViews>
  <sheetFormatPr baseColWidth="10" defaultColWidth="0" defaultRowHeight="33" customHeight="1" x14ac:dyDescent="0.25"/>
  <cols>
    <col min="1" max="1" width="32.28515625" style="80" customWidth="1"/>
    <col min="2" max="2" width="46.85546875" style="3" customWidth="1"/>
    <col min="3" max="3" width="35.42578125" style="3" customWidth="1"/>
    <col min="4" max="4" width="31.28515625" style="81" customWidth="1"/>
    <col min="5" max="5" width="14.5703125" style="81" customWidth="1"/>
    <col min="6" max="6" width="30.28515625" style="81" customWidth="1"/>
    <col min="7" max="7" width="35.42578125" style="3" customWidth="1"/>
    <col min="8" max="8" width="17.42578125" style="3" customWidth="1"/>
    <col min="9" max="9" width="31.42578125" style="3" customWidth="1"/>
    <col min="10" max="10" width="25.28515625" style="82" customWidth="1"/>
    <col min="11" max="11" width="32.5703125" style="3" customWidth="1"/>
    <col min="12" max="12" width="32.28515625" style="3" customWidth="1"/>
    <col min="13" max="13" width="17.28515625" style="3" customWidth="1"/>
    <col min="14" max="14" width="21.140625" style="2" hidden="1" customWidth="1"/>
    <col min="15" max="15" width="24.7109375" style="2" hidden="1" customWidth="1"/>
    <col min="16" max="16" width="26.42578125" style="2" hidden="1" customWidth="1"/>
    <col min="17" max="23" width="0" style="2" hidden="1" customWidth="1"/>
    <col min="24" max="16383" width="11.42578125" style="3" hidden="1"/>
    <col min="16384" max="16384" width="2" style="3" customWidth="1"/>
  </cols>
  <sheetData>
    <row r="1" spans="1:23" ht="33" customHeight="1" x14ac:dyDescent="0.25">
      <c r="A1" s="137" t="s">
        <v>0</v>
      </c>
      <c r="B1" s="137"/>
      <c r="C1" s="137"/>
      <c r="D1" s="137"/>
      <c r="E1" s="137"/>
      <c r="F1" s="137"/>
      <c r="G1" s="137"/>
      <c r="H1" s="137"/>
      <c r="I1" s="137"/>
      <c r="J1" s="137"/>
      <c r="K1" s="137"/>
      <c r="L1" s="137"/>
      <c r="M1" s="137"/>
      <c r="N1" s="1"/>
      <c r="O1" s="1"/>
      <c r="P1" s="1"/>
    </row>
    <row r="2" spans="1:23" ht="15.75" customHeight="1" x14ac:dyDescent="0.25">
      <c r="A2" s="138" t="s">
        <v>1</v>
      </c>
      <c r="B2" s="138"/>
      <c r="C2" s="138"/>
      <c r="D2" s="138"/>
      <c r="E2" s="138"/>
      <c r="F2" s="138"/>
      <c r="G2" s="138"/>
      <c r="H2" s="138"/>
      <c r="I2" s="138"/>
      <c r="J2" s="138"/>
      <c r="K2" s="138"/>
      <c r="L2" s="138"/>
      <c r="M2" s="138"/>
      <c r="N2" s="1"/>
      <c r="O2" s="1"/>
      <c r="P2" s="1"/>
    </row>
    <row r="3" spans="1:23" ht="15.75" customHeight="1" x14ac:dyDescent="0.25">
      <c r="A3" s="139" t="s">
        <v>104</v>
      </c>
      <c r="B3" s="139"/>
      <c r="C3" s="139"/>
      <c r="D3" s="139"/>
      <c r="E3" s="139"/>
      <c r="F3" s="139"/>
      <c r="G3" s="139"/>
      <c r="H3" s="139"/>
      <c r="I3" s="139"/>
      <c r="J3" s="139"/>
      <c r="K3" s="139"/>
      <c r="L3" s="139"/>
      <c r="M3" s="139"/>
    </row>
    <row r="4" spans="1:23" ht="15.75" customHeight="1" x14ac:dyDescent="0.25">
      <c r="A4" s="5"/>
      <c r="B4" s="2"/>
      <c r="C4" s="2"/>
      <c r="D4" s="2"/>
      <c r="E4" s="2"/>
      <c r="F4" s="2"/>
      <c r="G4" s="6" t="s">
        <v>2</v>
      </c>
      <c r="H4" s="6"/>
      <c r="I4" s="6"/>
      <c r="J4" s="7"/>
      <c r="K4" s="140" t="s">
        <v>3</v>
      </c>
      <c r="L4" s="140"/>
      <c r="M4" s="2"/>
    </row>
    <row r="5" spans="1:23" ht="34.5" customHeight="1" thickBot="1" x14ac:dyDescent="0.3">
      <c r="A5" s="5"/>
      <c r="B5" s="2"/>
      <c r="C5" s="2"/>
      <c r="D5" s="8"/>
      <c r="E5" s="8"/>
      <c r="F5" s="8"/>
      <c r="G5" s="2"/>
      <c r="H5" s="2"/>
      <c r="I5" s="9"/>
      <c r="J5" s="9"/>
      <c r="K5" s="2"/>
      <c r="L5" s="2"/>
      <c r="M5" s="2"/>
    </row>
    <row r="6" spans="1:23" ht="48" customHeight="1" thickTop="1" x14ac:dyDescent="0.25">
      <c r="A6" s="141" t="s">
        <v>4</v>
      </c>
      <c r="B6" s="143" t="s">
        <v>5</v>
      </c>
      <c r="C6" s="143" t="s">
        <v>6</v>
      </c>
      <c r="D6" s="143" t="s">
        <v>7</v>
      </c>
      <c r="E6" s="143"/>
      <c r="F6" s="143"/>
      <c r="G6" s="143" t="s">
        <v>8</v>
      </c>
      <c r="H6" s="143" t="s">
        <v>9</v>
      </c>
      <c r="I6" s="143" t="s">
        <v>10</v>
      </c>
      <c r="J6" s="143" t="s">
        <v>11</v>
      </c>
      <c r="K6" s="143" t="s">
        <v>12</v>
      </c>
      <c r="L6" s="143" t="s">
        <v>13</v>
      </c>
      <c r="M6" s="145" t="s">
        <v>14</v>
      </c>
    </row>
    <row r="7" spans="1:23" ht="81.75" customHeight="1" x14ac:dyDescent="0.25">
      <c r="A7" s="142"/>
      <c r="B7" s="144"/>
      <c r="C7" s="144"/>
      <c r="D7" s="10" t="s">
        <v>15</v>
      </c>
      <c r="E7" s="10" t="s">
        <v>16</v>
      </c>
      <c r="F7" s="10" t="s">
        <v>17</v>
      </c>
      <c r="G7" s="144"/>
      <c r="H7" s="144"/>
      <c r="I7" s="144"/>
      <c r="J7" s="144"/>
      <c r="K7" s="144"/>
      <c r="L7" s="144"/>
      <c r="M7" s="146"/>
    </row>
    <row r="8" spans="1:23" s="94" customFormat="1" ht="53.25" customHeight="1" x14ac:dyDescent="0.25">
      <c r="A8" s="11">
        <v>3</v>
      </c>
      <c r="B8" s="12" t="s">
        <v>18</v>
      </c>
      <c r="C8" s="13">
        <f>C9</f>
        <v>250969806976</v>
      </c>
      <c r="D8" s="13">
        <f>D9</f>
        <v>0</v>
      </c>
      <c r="E8" s="13">
        <f>E9</f>
        <v>0</v>
      </c>
      <c r="F8" s="13">
        <f>D8-E8</f>
        <v>0</v>
      </c>
      <c r="G8" s="13">
        <f>C8+F8</f>
        <v>250969806976</v>
      </c>
      <c r="H8" s="14">
        <f t="shared" ref="H8:H44" si="0">G8/$G$44</f>
        <v>2.8987172154014276E-2</v>
      </c>
      <c r="I8" s="15">
        <f>I9</f>
        <v>154628034010.35999</v>
      </c>
      <c r="J8" s="15">
        <f>J9</f>
        <v>0</v>
      </c>
      <c r="K8" s="15">
        <f>I8-J8</f>
        <v>154628034010.35999</v>
      </c>
      <c r="L8" s="16">
        <f>G8-K8</f>
        <v>96341772965.640015</v>
      </c>
      <c r="M8" s="17">
        <f>+K8/G8</f>
        <v>0.61612205816115129</v>
      </c>
      <c r="N8" s="93"/>
      <c r="O8" s="92"/>
      <c r="P8" s="92"/>
      <c r="Q8" s="92"/>
      <c r="R8" s="92"/>
      <c r="S8" s="92"/>
      <c r="T8" s="92"/>
      <c r="U8" s="92"/>
      <c r="V8" s="92"/>
      <c r="W8" s="92"/>
    </row>
    <row r="9" spans="1:23" s="30" customFormat="1" ht="50.25" customHeight="1" x14ac:dyDescent="0.25">
      <c r="A9" s="95" t="s">
        <v>19</v>
      </c>
      <c r="B9" s="96" t="s">
        <v>20</v>
      </c>
      <c r="C9" s="97">
        <f>C10</f>
        <v>250969806976</v>
      </c>
      <c r="D9" s="98">
        <f t="shared" ref="D9:E30" si="1">D10</f>
        <v>0</v>
      </c>
      <c r="E9" s="98">
        <f t="shared" si="1"/>
        <v>0</v>
      </c>
      <c r="F9" s="25">
        <f>D9-E9</f>
        <v>0</v>
      </c>
      <c r="G9" s="25">
        <f t="shared" ref="G9:G44" si="2">C9+F9</f>
        <v>250969806976</v>
      </c>
      <c r="H9" s="99">
        <f t="shared" si="0"/>
        <v>2.8987172154014276E-2</v>
      </c>
      <c r="I9" s="100">
        <f>I10</f>
        <v>154628034010.35999</v>
      </c>
      <c r="J9" s="100">
        <f>J10</f>
        <v>0</v>
      </c>
      <c r="K9" s="97">
        <f>I9-J9</f>
        <v>154628034010.35999</v>
      </c>
      <c r="L9" s="97">
        <f>G9-K9</f>
        <v>96341772965.640015</v>
      </c>
      <c r="M9" s="101">
        <f>+K9/G9</f>
        <v>0.61612205816115129</v>
      </c>
      <c r="N9" s="29"/>
      <c r="O9" s="29"/>
      <c r="P9" s="29"/>
      <c r="Q9" s="29"/>
      <c r="R9" s="29"/>
      <c r="S9" s="29"/>
      <c r="T9" s="29"/>
      <c r="U9" s="29"/>
      <c r="V9" s="29"/>
      <c r="W9" s="29"/>
    </row>
    <row r="10" spans="1:23" s="30" customFormat="1" ht="45.75" customHeight="1" x14ac:dyDescent="0.25">
      <c r="A10" s="95" t="s">
        <v>21</v>
      </c>
      <c r="B10" s="96" t="s">
        <v>20</v>
      </c>
      <c r="C10" s="97">
        <f>C11</f>
        <v>250969806976</v>
      </c>
      <c r="D10" s="98">
        <f t="shared" si="1"/>
        <v>0</v>
      </c>
      <c r="E10" s="98">
        <f t="shared" si="1"/>
        <v>0</v>
      </c>
      <c r="F10" s="25">
        <f t="shared" ref="F10:F44" si="3">D10-E10</f>
        <v>0</v>
      </c>
      <c r="G10" s="25">
        <f t="shared" si="2"/>
        <v>250969806976</v>
      </c>
      <c r="H10" s="99">
        <f t="shared" si="0"/>
        <v>2.8987172154014276E-2</v>
      </c>
      <c r="I10" s="100">
        <f>I11+I26</f>
        <v>154628034010.35999</v>
      </c>
      <c r="J10" s="100">
        <f>J11+J26</f>
        <v>0</v>
      </c>
      <c r="K10" s="97">
        <f>I10-J10</f>
        <v>154628034010.35999</v>
      </c>
      <c r="L10" s="97">
        <f>G10-K10</f>
        <v>96341772965.640015</v>
      </c>
      <c r="M10" s="101">
        <f t="shared" ref="M10" si="4">+K10/G10</f>
        <v>0.61612205816115129</v>
      </c>
      <c r="N10" s="29"/>
      <c r="O10" s="29"/>
      <c r="P10" s="29"/>
      <c r="Q10" s="29"/>
      <c r="R10" s="29"/>
      <c r="S10" s="29"/>
      <c r="T10" s="29"/>
      <c r="U10" s="29"/>
      <c r="V10" s="29"/>
      <c r="W10" s="29"/>
    </row>
    <row r="11" spans="1:23" s="30" customFormat="1" ht="33" customHeight="1" x14ac:dyDescent="0.25">
      <c r="A11" s="95" t="s">
        <v>22</v>
      </c>
      <c r="B11" s="96" t="s">
        <v>23</v>
      </c>
      <c r="C11" s="97">
        <f>C12</f>
        <v>250969806976</v>
      </c>
      <c r="D11" s="98">
        <f t="shared" si="1"/>
        <v>0</v>
      </c>
      <c r="E11" s="98">
        <f t="shared" si="1"/>
        <v>0</v>
      </c>
      <c r="F11" s="25">
        <f t="shared" si="3"/>
        <v>0</v>
      </c>
      <c r="G11" s="25">
        <f t="shared" si="2"/>
        <v>250969806976</v>
      </c>
      <c r="H11" s="99">
        <f t="shared" si="0"/>
        <v>2.8987172154014276E-2</v>
      </c>
      <c r="I11" s="100">
        <f>I12</f>
        <v>147637762872.81</v>
      </c>
      <c r="J11" s="100">
        <f>J12</f>
        <v>0</v>
      </c>
      <c r="K11" s="97">
        <f t="shared" ref="K11:K32" si="5">I11-J11</f>
        <v>147637762872.81</v>
      </c>
      <c r="L11" s="97">
        <f t="shared" ref="L11:L19" si="6">G11-K11</f>
        <v>103332044103.19</v>
      </c>
      <c r="M11" s="101">
        <f>+K11/G11</f>
        <v>0.58826902188647923</v>
      </c>
      <c r="N11" s="29"/>
      <c r="O11" s="29"/>
      <c r="P11" s="29"/>
      <c r="Q11" s="29"/>
      <c r="R11" s="29"/>
      <c r="S11" s="29"/>
      <c r="T11" s="29"/>
      <c r="U11" s="29"/>
      <c r="V11" s="29"/>
      <c r="W11" s="29"/>
    </row>
    <row r="12" spans="1:23" s="30" customFormat="1" ht="33" customHeight="1" x14ac:dyDescent="0.25">
      <c r="A12" s="95" t="s">
        <v>24</v>
      </c>
      <c r="B12" s="102" t="s">
        <v>25</v>
      </c>
      <c r="C12" s="103">
        <f>C13</f>
        <v>250969806976</v>
      </c>
      <c r="D12" s="104">
        <f t="shared" si="1"/>
        <v>0</v>
      </c>
      <c r="E12" s="104">
        <f t="shared" si="1"/>
        <v>0</v>
      </c>
      <c r="F12" s="25">
        <f t="shared" si="3"/>
        <v>0</v>
      </c>
      <c r="G12" s="25">
        <f t="shared" si="2"/>
        <v>250969806976</v>
      </c>
      <c r="H12" s="105">
        <f t="shared" si="0"/>
        <v>2.8987172154014276E-2</v>
      </c>
      <c r="I12" s="106">
        <f>I13+I18+I15+I23</f>
        <v>147637762872.81</v>
      </c>
      <c r="J12" s="106">
        <v>0</v>
      </c>
      <c r="K12" s="103">
        <f>I12-J12</f>
        <v>147637762872.81</v>
      </c>
      <c r="L12" s="97">
        <f t="shared" si="6"/>
        <v>103332044103.19</v>
      </c>
      <c r="M12" s="101">
        <f>+K12/G12</f>
        <v>0.58826902188647923</v>
      </c>
      <c r="N12" s="29"/>
      <c r="O12" s="29"/>
      <c r="P12" s="29"/>
      <c r="Q12" s="29"/>
      <c r="R12" s="29"/>
      <c r="S12" s="29"/>
      <c r="T12" s="29"/>
      <c r="U12" s="29"/>
      <c r="V12" s="29"/>
      <c r="W12" s="29"/>
    </row>
    <row r="13" spans="1:23" s="30" customFormat="1" ht="53.25" customHeight="1" x14ac:dyDescent="0.25">
      <c r="A13" s="95" t="s">
        <v>26</v>
      </c>
      <c r="B13" s="102" t="s">
        <v>27</v>
      </c>
      <c r="C13" s="103">
        <f>C14</f>
        <v>250969806976</v>
      </c>
      <c r="D13" s="104">
        <v>0</v>
      </c>
      <c r="E13" s="104">
        <v>0</v>
      </c>
      <c r="F13" s="25">
        <f t="shared" si="3"/>
        <v>0</v>
      </c>
      <c r="G13" s="25">
        <f t="shared" si="2"/>
        <v>250969806976</v>
      </c>
      <c r="H13" s="105">
        <f t="shared" si="0"/>
        <v>2.8987172154014276E-2</v>
      </c>
      <c r="I13" s="106">
        <f>I14</f>
        <v>146249883312.09</v>
      </c>
      <c r="J13" s="106">
        <v>0</v>
      </c>
      <c r="K13" s="103">
        <f>K14</f>
        <v>146249883312.09</v>
      </c>
      <c r="L13" s="97">
        <f t="shared" si="6"/>
        <v>104719923663.91</v>
      </c>
      <c r="M13" s="101">
        <f>+K13/G13</f>
        <v>0.58273895602938297</v>
      </c>
      <c r="N13" s="29"/>
      <c r="O13" s="29"/>
      <c r="P13" s="29"/>
      <c r="Q13" s="29"/>
      <c r="R13" s="29"/>
      <c r="S13" s="29"/>
      <c r="T13" s="29"/>
      <c r="U13" s="29"/>
      <c r="V13" s="29"/>
      <c r="W13" s="29"/>
    </row>
    <row r="14" spans="1:23" s="44" customFormat="1" ht="47.25" customHeight="1" x14ac:dyDescent="0.25">
      <c r="A14" s="107" t="s">
        <v>28</v>
      </c>
      <c r="B14" s="108" t="s">
        <v>29</v>
      </c>
      <c r="C14" s="109">
        <v>250969806976</v>
      </c>
      <c r="D14" s="110">
        <f>D18</f>
        <v>0</v>
      </c>
      <c r="E14" s="110">
        <f>E18</f>
        <v>0</v>
      </c>
      <c r="F14" s="25">
        <f t="shared" si="3"/>
        <v>0</v>
      </c>
      <c r="G14" s="25">
        <f t="shared" si="2"/>
        <v>250969806976</v>
      </c>
      <c r="H14" s="111">
        <f t="shared" si="0"/>
        <v>2.8987172154014276E-2</v>
      </c>
      <c r="I14" s="112">
        <f>18390034881.35+20105136071.78+17483773430.03+20290464808.01+12336753238.54+18512228513+20020973873.38+19110518496</f>
        <v>146249883312.09</v>
      </c>
      <c r="J14" s="112">
        <v>0</v>
      </c>
      <c r="K14" s="109">
        <f>I14-J14</f>
        <v>146249883312.09</v>
      </c>
      <c r="L14" s="113">
        <f t="shared" si="6"/>
        <v>104719923663.91</v>
      </c>
      <c r="M14" s="114">
        <f>+K14/G14</f>
        <v>0.58273895602938297</v>
      </c>
      <c r="O14" s="84"/>
    </row>
    <row r="15" spans="1:23" s="44" customFormat="1" ht="47.25" customHeight="1" x14ac:dyDescent="0.25">
      <c r="A15" s="107" t="s">
        <v>82</v>
      </c>
      <c r="B15" s="108" t="s">
        <v>83</v>
      </c>
      <c r="C15" s="109">
        <v>0</v>
      </c>
      <c r="D15" s="110">
        <v>0</v>
      </c>
      <c r="E15" s="110">
        <v>0</v>
      </c>
      <c r="F15" s="25">
        <f t="shared" si="3"/>
        <v>0</v>
      </c>
      <c r="G15" s="25">
        <f t="shared" si="2"/>
        <v>0</v>
      </c>
      <c r="H15" s="111">
        <f t="shared" si="0"/>
        <v>0</v>
      </c>
      <c r="I15" s="112">
        <f t="shared" ref="I15:L16" si="7">I16</f>
        <v>4482500</v>
      </c>
      <c r="J15" s="112">
        <f t="shared" si="7"/>
        <v>0</v>
      </c>
      <c r="K15" s="109">
        <f t="shared" si="7"/>
        <v>4482500</v>
      </c>
      <c r="L15" s="113">
        <f t="shared" si="7"/>
        <v>-4482500</v>
      </c>
      <c r="M15" s="115" t="s">
        <v>30</v>
      </c>
      <c r="O15" s="83"/>
    </row>
    <row r="16" spans="1:23" s="44" customFormat="1" ht="47.25" customHeight="1" x14ac:dyDescent="0.25">
      <c r="A16" s="107" t="s">
        <v>99</v>
      </c>
      <c r="B16" s="108" t="s">
        <v>81</v>
      </c>
      <c r="C16" s="109">
        <v>0</v>
      </c>
      <c r="D16" s="110">
        <v>0</v>
      </c>
      <c r="E16" s="110">
        <v>0</v>
      </c>
      <c r="F16" s="25">
        <f t="shared" si="3"/>
        <v>0</v>
      </c>
      <c r="G16" s="25">
        <f t="shared" si="2"/>
        <v>0</v>
      </c>
      <c r="H16" s="111">
        <f t="shared" si="0"/>
        <v>0</v>
      </c>
      <c r="I16" s="112">
        <f t="shared" si="7"/>
        <v>4482500</v>
      </c>
      <c r="J16" s="112">
        <f t="shared" si="7"/>
        <v>0</v>
      </c>
      <c r="K16" s="109">
        <f t="shared" si="7"/>
        <v>4482500</v>
      </c>
      <c r="L16" s="113">
        <f t="shared" si="7"/>
        <v>-4482500</v>
      </c>
      <c r="M16" s="115" t="s">
        <v>30</v>
      </c>
    </row>
    <row r="17" spans="1:16" s="44" customFormat="1" ht="47.25" customHeight="1" x14ac:dyDescent="0.25">
      <c r="A17" s="107" t="s">
        <v>102</v>
      </c>
      <c r="B17" s="108" t="s">
        <v>79</v>
      </c>
      <c r="C17" s="109">
        <v>0</v>
      </c>
      <c r="D17" s="110">
        <v>0</v>
      </c>
      <c r="E17" s="110">
        <v>0</v>
      </c>
      <c r="F17" s="25">
        <f t="shared" si="3"/>
        <v>0</v>
      </c>
      <c r="G17" s="25">
        <f t="shared" si="2"/>
        <v>0</v>
      </c>
      <c r="H17" s="111">
        <f t="shared" si="0"/>
        <v>0</v>
      </c>
      <c r="I17" s="112">
        <v>4482500</v>
      </c>
      <c r="J17" s="112">
        <v>0</v>
      </c>
      <c r="K17" s="109">
        <f>I17-J17</f>
        <v>4482500</v>
      </c>
      <c r="L17" s="113">
        <f t="shared" si="6"/>
        <v>-4482500</v>
      </c>
      <c r="M17" s="115" t="s">
        <v>30</v>
      </c>
      <c r="P17" s="83"/>
    </row>
    <row r="18" spans="1:16" s="29" customFormat="1" ht="33" customHeight="1" x14ac:dyDescent="0.25">
      <c r="A18" s="95" t="s">
        <v>31</v>
      </c>
      <c r="B18" s="102" t="s">
        <v>32</v>
      </c>
      <c r="C18" s="103">
        <v>0</v>
      </c>
      <c r="D18" s="104">
        <f t="shared" si="1"/>
        <v>0</v>
      </c>
      <c r="E18" s="104">
        <f t="shared" si="1"/>
        <v>0</v>
      </c>
      <c r="F18" s="25">
        <f t="shared" si="3"/>
        <v>0</v>
      </c>
      <c r="G18" s="25">
        <f t="shared" si="2"/>
        <v>0</v>
      </c>
      <c r="H18" s="105">
        <f t="shared" si="0"/>
        <v>0</v>
      </c>
      <c r="I18" s="106">
        <f>I19</f>
        <v>328961592.72000003</v>
      </c>
      <c r="J18" s="106">
        <v>0</v>
      </c>
      <c r="K18" s="103">
        <f t="shared" si="5"/>
        <v>328961592.72000003</v>
      </c>
      <c r="L18" s="97">
        <f t="shared" si="6"/>
        <v>-328961592.72000003</v>
      </c>
      <c r="M18" s="115" t="s">
        <v>30</v>
      </c>
    </row>
    <row r="19" spans="1:16" s="29" customFormat="1" ht="59.25" customHeight="1" x14ac:dyDescent="0.25">
      <c r="A19" s="95" t="s">
        <v>33</v>
      </c>
      <c r="B19" s="102" t="s">
        <v>34</v>
      </c>
      <c r="C19" s="103">
        <v>0</v>
      </c>
      <c r="D19" s="104">
        <f t="shared" si="1"/>
        <v>0</v>
      </c>
      <c r="E19" s="104">
        <f t="shared" si="1"/>
        <v>0</v>
      </c>
      <c r="F19" s="25">
        <f t="shared" si="3"/>
        <v>0</v>
      </c>
      <c r="G19" s="25">
        <f t="shared" si="2"/>
        <v>0</v>
      </c>
      <c r="H19" s="105">
        <f t="shared" si="0"/>
        <v>0</v>
      </c>
      <c r="I19" s="106">
        <f>I20</f>
        <v>328961592.72000003</v>
      </c>
      <c r="J19" s="106">
        <v>0</v>
      </c>
      <c r="K19" s="103">
        <f t="shared" si="5"/>
        <v>328961592.72000003</v>
      </c>
      <c r="L19" s="97">
        <f t="shared" si="6"/>
        <v>-328961592.72000003</v>
      </c>
      <c r="M19" s="115" t="s">
        <v>30</v>
      </c>
    </row>
    <row r="20" spans="1:16" s="29" customFormat="1" ht="93" customHeight="1" x14ac:dyDescent="0.25">
      <c r="A20" s="95" t="s">
        <v>35</v>
      </c>
      <c r="B20" s="102" t="s">
        <v>36</v>
      </c>
      <c r="C20" s="103">
        <v>0</v>
      </c>
      <c r="D20" s="104">
        <f t="shared" si="1"/>
        <v>0</v>
      </c>
      <c r="E20" s="104">
        <f t="shared" si="1"/>
        <v>0</v>
      </c>
      <c r="F20" s="25">
        <f t="shared" si="3"/>
        <v>0</v>
      </c>
      <c r="G20" s="25">
        <f t="shared" si="2"/>
        <v>0</v>
      </c>
      <c r="H20" s="105">
        <f t="shared" si="0"/>
        <v>0</v>
      </c>
      <c r="I20" s="106">
        <f>I21</f>
        <v>328961592.72000003</v>
      </c>
      <c r="J20" s="106">
        <v>0</v>
      </c>
      <c r="K20" s="103">
        <f t="shared" si="5"/>
        <v>328961592.72000003</v>
      </c>
      <c r="L20" s="97">
        <f>L21</f>
        <v>-328961592.72000003</v>
      </c>
      <c r="M20" s="115" t="s">
        <v>30</v>
      </c>
    </row>
    <row r="21" spans="1:16" s="29" customFormat="1" ht="53.25" customHeight="1" x14ac:dyDescent="0.25">
      <c r="A21" s="95" t="s">
        <v>37</v>
      </c>
      <c r="B21" s="102" t="s">
        <v>38</v>
      </c>
      <c r="C21" s="103">
        <v>0</v>
      </c>
      <c r="D21" s="104">
        <f>D22</f>
        <v>0</v>
      </c>
      <c r="E21" s="104">
        <f>E22</f>
        <v>0</v>
      </c>
      <c r="F21" s="25">
        <f t="shared" si="3"/>
        <v>0</v>
      </c>
      <c r="G21" s="25">
        <f t="shared" si="2"/>
        <v>0</v>
      </c>
      <c r="H21" s="105">
        <f t="shared" si="0"/>
        <v>0</v>
      </c>
      <c r="I21" s="106">
        <f>I22</f>
        <v>328961592.72000003</v>
      </c>
      <c r="J21" s="106">
        <v>0</v>
      </c>
      <c r="K21" s="103">
        <f t="shared" si="5"/>
        <v>328961592.72000003</v>
      </c>
      <c r="L21" s="97">
        <f>L22</f>
        <v>-328961592.72000003</v>
      </c>
      <c r="M21" s="115" t="s">
        <v>30</v>
      </c>
    </row>
    <row r="22" spans="1:16" s="29" customFormat="1" ht="65.25" customHeight="1" x14ac:dyDescent="0.25">
      <c r="A22" s="107" t="s">
        <v>39</v>
      </c>
      <c r="B22" s="108" t="s">
        <v>40</v>
      </c>
      <c r="C22" s="109">
        <v>0</v>
      </c>
      <c r="D22" s="110">
        <f>D26</f>
        <v>0</v>
      </c>
      <c r="E22" s="110">
        <f>E26</f>
        <v>0</v>
      </c>
      <c r="F22" s="25">
        <f t="shared" si="3"/>
        <v>0</v>
      </c>
      <c r="G22" s="25">
        <f t="shared" si="2"/>
        <v>0</v>
      </c>
      <c r="H22" s="111">
        <f t="shared" si="0"/>
        <v>0</v>
      </c>
      <c r="I22" s="112">
        <f>86958942.15+2009231.91+15647262.25+55600109.93+168746046.48</f>
        <v>328961592.72000003</v>
      </c>
      <c r="J22" s="112">
        <v>0</v>
      </c>
      <c r="K22" s="109">
        <f>I22-J22</f>
        <v>328961592.72000003</v>
      </c>
      <c r="L22" s="113">
        <f>G22-K22</f>
        <v>-328961592.72000003</v>
      </c>
      <c r="M22" s="115" t="s">
        <v>30</v>
      </c>
    </row>
    <row r="23" spans="1:16" s="29" customFormat="1" ht="51" customHeight="1" x14ac:dyDescent="0.25">
      <c r="A23" s="95" t="s">
        <v>95</v>
      </c>
      <c r="B23" s="102" t="s">
        <v>96</v>
      </c>
      <c r="C23" s="109">
        <v>0</v>
      </c>
      <c r="D23" s="110">
        <f>D27</f>
        <v>0</v>
      </c>
      <c r="E23" s="110">
        <f>E27</f>
        <v>0</v>
      </c>
      <c r="F23" s="25">
        <f t="shared" si="3"/>
        <v>0</v>
      </c>
      <c r="G23" s="25">
        <f t="shared" si="2"/>
        <v>0</v>
      </c>
      <c r="H23" s="105">
        <f t="shared" si="0"/>
        <v>0</v>
      </c>
      <c r="I23" s="106">
        <f>I24</f>
        <v>1054435468</v>
      </c>
      <c r="J23" s="106">
        <v>0</v>
      </c>
      <c r="K23" s="103">
        <f>K24</f>
        <v>1054435468</v>
      </c>
      <c r="L23" s="97">
        <f>L24</f>
        <v>-1054435468</v>
      </c>
      <c r="M23" s="115" t="s">
        <v>30</v>
      </c>
    </row>
    <row r="24" spans="1:16" s="29" customFormat="1" ht="51" customHeight="1" x14ac:dyDescent="0.25">
      <c r="A24" s="95" t="s">
        <v>92</v>
      </c>
      <c r="B24" s="102" t="s">
        <v>93</v>
      </c>
      <c r="C24" s="103">
        <v>0</v>
      </c>
      <c r="D24" s="104">
        <f t="shared" ref="D24:E25" si="8">D27</f>
        <v>0</v>
      </c>
      <c r="E24" s="104">
        <f t="shared" si="8"/>
        <v>0</v>
      </c>
      <c r="F24" s="25">
        <f t="shared" si="3"/>
        <v>0</v>
      </c>
      <c r="G24" s="25">
        <f t="shared" si="2"/>
        <v>0</v>
      </c>
      <c r="H24" s="105">
        <f t="shared" si="0"/>
        <v>0</v>
      </c>
      <c r="I24" s="106">
        <f>I25</f>
        <v>1054435468</v>
      </c>
      <c r="J24" s="106">
        <v>0</v>
      </c>
      <c r="K24" s="103">
        <f t="shared" ref="K24:K25" si="9">I24-J24</f>
        <v>1054435468</v>
      </c>
      <c r="L24" s="97">
        <f t="shared" ref="L24:L28" si="10">G24-K24</f>
        <v>-1054435468</v>
      </c>
      <c r="M24" s="115" t="s">
        <v>30</v>
      </c>
    </row>
    <row r="25" spans="1:16" s="29" customFormat="1" ht="51" customHeight="1" x14ac:dyDescent="0.25">
      <c r="A25" s="107" t="s">
        <v>91</v>
      </c>
      <c r="B25" s="108" t="s">
        <v>94</v>
      </c>
      <c r="C25" s="109">
        <v>0</v>
      </c>
      <c r="D25" s="110">
        <f t="shared" si="8"/>
        <v>0</v>
      </c>
      <c r="E25" s="110">
        <f t="shared" si="8"/>
        <v>0</v>
      </c>
      <c r="F25" s="25">
        <f t="shared" si="3"/>
        <v>0</v>
      </c>
      <c r="G25" s="25">
        <f t="shared" si="2"/>
        <v>0</v>
      </c>
      <c r="H25" s="111">
        <f t="shared" si="0"/>
        <v>0</v>
      </c>
      <c r="I25" s="112">
        <v>1054435468</v>
      </c>
      <c r="J25" s="112">
        <v>0</v>
      </c>
      <c r="K25" s="109">
        <f t="shared" si="9"/>
        <v>1054435468</v>
      </c>
      <c r="L25" s="113">
        <f t="shared" si="10"/>
        <v>-1054435468</v>
      </c>
      <c r="M25" s="115" t="s">
        <v>30</v>
      </c>
    </row>
    <row r="26" spans="1:16" s="29" customFormat="1" ht="33" customHeight="1" x14ac:dyDescent="0.25">
      <c r="A26" s="95" t="s">
        <v>41</v>
      </c>
      <c r="B26" s="102" t="s">
        <v>42</v>
      </c>
      <c r="C26" s="103">
        <v>0</v>
      </c>
      <c r="D26" s="104">
        <f t="shared" si="1"/>
        <v>0</v>
      </c>
      <c r="E26" s="104">
        <f t="shared" si="1"/>
        <v>0</v>
      </c>
      <c r="F26" s="25">
        <f t="shared" si="3"/>
        <v>0</v>
      </c>
      <c r="G26" s="25">
        <f t="shared" si="2"/>
        <v>0</v>
      </c>
      <c r="H26" s="105">
        <f t="shared" si="0"/>
        <v>0</v>
      </c>
      <c r="I26" s="106">
        <f>I27+I34</f>
        <v>6990271137.5500002</v>
      </c>
      <c r="J26" s="106">
        <f>J27+J34</f>
        <v>0</v>
      </c>
      <c r="K26" s="103">
        <f>I26-J26</f>
        <v>6990271137.5500002</v>
      </c>
      <c r="L26" s="97">
        <f t="shared" si="10"/>
        <v>-6990271137.5500002</v>
      </c>
      <c r="M26" s="115" t="s">
        <v>30</v>
      </c>
    </row>
    <row r="27" spans="1:16" s="29" customFormat="1" ht="33" customHeight="1" x14ac:dyDescent="0.25">
      <c r="A27" s="95" t="s">
        <v>43</v>
      </c>
      <c r="B27" s="102" t="s">
        <v>44</v>
      </c>
      <c r="C27" s="103">
        <v>0</v>
      </c>
      <c r="D27" s="104">
        <f t="shared" si="1"/>
        <v>0</v>
      </c>
      <c r="E27" s="104">
        <f t="shared" si="1"/>
        <v>0</v>
      </c>
      <c r="F27" s="25">
        <f t="shared" si="3"/>
        <v>0</v>
      </c>
      <c r="G27" s="25">
        <f t="shared" si="2"/>
        <v>0</v>
      </c>
      <c r="H27" s="105">
        <f t="shared" si="0"/>
        <v>0</v>
      </c>
      <c r="I27" s="106">
        <f>I28+I32</f>
        <v>6954936982.46</v>
      </c>
      <c r="J27" s="106">
        <f>J32</f>
        <v>0</v>
      </c>
      <c r="K27" s="103">
        <f>I27-J27</f>
        <v>6954936982.46</v>
      </c>
      <c r="L27" s="97">
        <f t="shared" si="10"/>
        <v>-6954936982.46</v>
      </c>
      <c r="M27" s="115" t="s">
        <v>30</v>
      </c>
    </row>
    <row r="28" spans="1:16" s="29" customFormat="1" ht="33" customHeight="1" x14ac:dyDescent="0.25">
      <c r="A28" s="95" t="s">
        <v>45</v>
      </c>
      <c r="B28" s="102" t="s">
        <v>46</v>
      </c>
      <c r="C28" s="103">
        <v>0</v>
      </c>
      <c r="D28" s="104">
        <f t="shared" si="1"/>
        <v>0</v>
      </c>
      <c r="E28" s="104">
        <f t="shared" si="1"/>
        <v>0</v>
      </c>
      <c r="F28" s="25">
        <f t="shared" si="3"/>
        <v>0</v>
      </c>
      <c r="G28" s="25">
        <f t="shared" si="2"/>
        <v>0</v>
      </c>
      <c r="H28" s="105">
        <f t="shared" si="0"/>
        <v>0</v>
      </c>
      <c r="I28" s="106">
        <f>I29</f>
        <v>2361897700.04</v>
      </c>
      <c r="J28" s="106">
        <v>0</v>
      </c>
      <c r="K28" s="103">
        <f t="shared" si="5"/>
        <v>2361897700.04</v>
      </c>
      <c r="L28" s="97">
        <f t="shared" si="10"/>
        <v>-2361897700.04</v>
      </c>
      <c r="M28" s="115" t="s">
        <v>30</v>
      </c>
    </row>
    <row r="29" spans="1:16" s="29" customFormat="1" ht="33" customHeight="1" x14ac:dyDescent="0.25">
      <c r="A29" s="95" t="s">
        <v>47</v>
      </c>
      <c r="B29" s="102" t="s">
        <v>48</v>
      </c>
      <c r="C29" s="103">
        <v>0</v>
      </c>
      <c r="D29" s="104">
        <f t="shared" si="1"/>
        <v>0</v>
      </c>
      <c r="E29" s="104">
        <f t="shared" si="1"/>
        <v>0</v>
      </c>
      <c r="F29" s="25">
        <f t="shared" si="3"/>
        <v>0</v>
      </c>
      <c r="G29" s="25">
        <f t="shared" si="2"/>
        <v>0</v>
      </c>
      <c r="H29" s="105">
        <f t="shared" si="0"/>
        <v>0</v>
      </c>
      <c r="I29" s="106">
        <f>I30+I31</f>
        <v>2361897700.04</v>
      </c>
      <c r="J29" s="106">
        <v>0</v>
      </c>
      <c r="K29" s="103">
        <f>I29-J29</f>
        <v>2361897700.04</v>
      </c>
      <c r="L29" s="97">
        <f>G29-K29</f>
        <v>-2361897700.04</v>
      </c>
      <c r="M29" s="115" t="s">
        <v>30</v>
      </c>
    </row>
    <row r="30" spans="1:16" s="44" customFormat="1" ht="50.25" customHeight="1" x14ac:dyDescent="0.25">
      <c r="A30" s="107" t="s">
        <v>49</v>
      </c>
      <c r="B30" s="108" t="s">
        <v>50</v>
      </c>
      <c r="C30" s="109">
        <v>0</v>
      </c>
      <c r="D30" s="110">
        <f t="shared" si="1"/>
        <v>0</v>
      </c>
      <c r="E30" s="110">
        <f t="shared" si="1"/>
        <v>0</v>
      </c>
      <c r="F30" s="25">
        <f t="shared" si="3"/>
        <v>0</v>
      </c>
      <c r="G30" s="25">
        <f t="shared" si="2"/>
        <v>0</v>
      </c>
      <c r="H30" s="111">
        <f t="shared" si="0"/>
        <v>0</v>
      </c>
      <c r="I30" s="112">
        <f>1306193.2+1662127.08+1961392.45+2757679.68+1848734.32+2077786.17+2135382.8+1893574.6</f>
        <v>15642870.299999999</v>
      </c>
      <c r="J30" s="112">
        <v>0</v>
      </c>
      <c r="K30" s="109">
        <f>I30-J30</f>
        <v>15642870.299999999</v>
      </c>
      <c r="L30" s="113">
        <f>G30-K30</f>
        <v>-15642870.299999999</v>
      </c>
      <c r="M30" s="116" t="s">
        <v>30</v>
      </c>
    </row>
    <row r="31" spans="1:16" s="44" customFormat="1" ht="48.75" customHeight="1" x14ac:dyDescent="0.25">
      <c r="A31" s="107" t="s">
        <v>51</v>
      </c>
      <c r="B31" s="108" t="s">
        <v>52</v>
      </c>
      <c r="C31" s="109">
        <v>0</v>
      </c>
      <c r="D31" s="110">
        <f t="shared" ref="D31:E31" si="11">D32</f>
        <v>0</v>
      </c>
      <c r="E31" s="110">
        <f t="shared" si="11"/>
        <v>0</v>
      </c>
      <c r="F31" s="25">
        <f t="shared" si="3"/>
        <v>0</v>
      </c>
      <c r="G31" s="25">
        <f t="shared" si="2"/>
        <v>0</v>
      </c>
      <c r="H31" s="111">
        <f t="shared" si="0"/>
        <v>0</v>
      </c>
      <c r="I31" s="112">
        <f>2493361.48+2565573.91+2472856.15+609030909.81+477054155.59+446430278.55+390978598.44+415229095.81</f>
        <v>2346254829.7399998</v>
      </c>
      <c r="J31" s="112">
        <v>0</v>
      </c>
      <c r="K31" s="109">
        <f>I31-J31</f>
        <v>2346254829.7399998</v>
      </c>
      <c r="L31" s="113">
        <f>G31-K31</f>
        <v>-2346254829.7399998</v>
      </c>
      <c r="M31" s="116" t="s">
        <v>30</v>
      </c>
    </row>
    <row r="32" spans="1:16" s="29" customFormat="1" ht="54" customHeight="1" x14ac:dyDescent="0.25">
      <c r="A32" s="95" t="s">
        <v>53</v>
      </c>
      <c r="B32" s="102" t="s">
        <v>54</v>
      </c>
      <c r="C32" s="103">
        <v>0</v>
      </c>
      <c r="D32" s="104">
        <f>D33</f>
        <v>0</v>
      </c>
      <c r="E32" s="104">
        <f>E33</f>
        <v>0</v>
      </c>
      <c r="F32" s="25">
        <f t="shared" si="3"/>
        <v>0</v>
      </c>
      <c r="G32" s="25">
        <f t="shared" si="2"/>
        <v>0</v>
      </c>
      <c r="H32" s="105">
        <f t="shared" si="0"/>
        <v>0</v>
      </c>
      <c r="I32" s="106">
        <f>I33</f>
        <v>4593039282.4200001</v>
      </c>
      <c r="J32" s="106">
        <f>J33</f>
        <v>0</v>
      </c>
      <c r="K32" s="103">
        <f t="shared" si="5"/>
        <v>4593039282.4200001</v>
      </c>
      <c r="L32" s="97">
        <f>L33</f>
        <v>-4593039282.4200001</v>
      </c>
      <c r="M32" s="115" t="s">
        <v>30</v>
      </c>
    </row>
    <row r="33" spans="1:16" s="44" customFormat="1" ht="83.25" customHeight="1" x14ac:dyDescent="0.25">
      <c r="A33" s="107" t="s">
        <v>55</v>
      </c>
      <c r="B33" s="108" t="s">
        <v>56</v>
      </c>
      <c r="C33" s="109">
        <v>0</v>
      </c>
      <c r="D33" s="110">
        <v>0</v>
      </c>
      <c r="E33" s="110">
        <v>0</v>
      </c>
      <c r="F33" s="25">
        <f t="shared" si="3"/>
        <v>0</v>
      </c>
      <c r="G33" s="25">
        <f t="shared" si="2"/>
        <v>0</v>
      </c>
      <c r="H33" s="111">
        <f t="shared" si="0"/>
        <v>0</v>
      </c>
      <c r="I33" s="112">
        <f>1443247426.89+14040985.68+18161220.79+1594946133.33+19195886.09+12874647.72+1470970974.55+19602007.37</f>
        <v>4593039282.4200001</v>
      </c>
      <c r="J33" s="112">
        <v>0</v>
      </c>
      <c r="K33" s="109">
        <f>I33-J33</f>
        <v>4593039282.4200001</v>
      </c>
      <c r="L33" s="109">
        <f>G33-K33</f>
        <v>-4593039282.4200001</v>
      </c>
      <c r="M33" s="116" t="s">
        <v>30</v>
      </c>
    </row>
    <row r="34" spans="1:16" s="29" customFormat="1" ht="45.75" customHeight="1" x14ac:dyDescent="0.25">
      <c r="A34" s="95" t="s">
        <v>57</v>
      </c>
      <c r="B34" s="102" t="s">
        <v>58</v>
      </c>
      <c r="C34" s="103">
        <f>C35</f>
        <v>0</v>
      </c>
      <c r="D34" s="104">
        <f>D35</f>
        <v>0</v>
      </c>
      <c r="E34" s="104">
        <f>E35</f>
        <v>0</v>
      </c>
      <c r="F34" s="25">
        <f t="shared" si="3"/>
        <v>0</v>
      </c>
      <c r="G34" s="25">
        <f t="shared" si="2"/>
        <v>0</v>
      </c>
      <c r="H34" s="105">
        <f t="shared" si="0"/>
        <v>0</v>
      </c>
      <c r="I34" s="106">
        <f>I35+I38</f>
        <v>35334155.090000004</v>
      </c>
      <c r="J34" s="106">
        <f>J35</f>
        <v>0</v>
      </c>
      <c r="K34" s="103">
        <f>I34-J34</f>
        <v>35334155.090000004</v>
      </c>
      <c r="L34" s="103">
        <f>L35+L38</f>
        <v>-35334155.090000004</v>
      </c>
      <c r="M34" s="115" t="s">
        <v>30</v>
      </c>
    </row>
    <row r="35" spans="1:16" s="29" customFormat="1" ht="33" customHeight="1" x14ac:dyDescent="0.25">
      <c r="A35" s="95" t="s">
        <v>59</v>
      </c>
      <c r="B35" s="102" t="s">
        <v>60</v>
      </c>
      <c r="C35" s="103">
        <v>0</v>
      </c>
      <c r="D35" s="104">
        <v>0</v>
      </c>
      <c r="E35" s="104">
        <v>0</v>
      </c>
      <c r="F35" s="25">
        <f t="shared" si="3"/>
        <v>0</v>
      </c>
      <c r="G35" s="25">
        <f t="shared" si="2"/>
        <v>0</v>
      </c>
      <c r="H35" s="105">
        <f t="shared" si="0"/>
        <v>0</v>
      </c>
      <c r="I35" s="106">
        <f>I36+I37</f>
        <v>35320098.510000005</v>
      </c>
      <c r="J35" s="106">
        <f>J36</f>
        <v>0</v>
      </c>
      <c r="K35" s="103">
        <f t="shared" ref="K35" si="12">I35-J35</f>
        <v>35320098.510000005</v>
      </c>
      <c r="L35" s="103">
        <f>L36+L37</f>
        <v>-35320098.510000005</v>
      </c>
      <c r="M35" s="115" t="s">
        <v>30</v>
      </c>
    </row>
    <row r="36" spans="1:16" s="44" customFormat="1" ht="33" customHeight="1" x14ac:dyDescent="0.25">
      <c r="A36" s="107" t="s">
        <v>68</v>
      </c>
      <c r="B36" s="108" t="s">
        <v>69</v>
      </c>
      <c r="C36" s="109">
        <v>0</v>
      </c>
      <c r="D36" s="110">
        <v>0</v>
      </c>
      <c r="E36" s="110">
        <v>0</v>
      </c>
      <c r="F36" s="25">
        <f t="shared" si="3"/>
        <v>0</v>
      </c>
      <c r="G36" s="25">
        <f t="shared" si="2"/>
        <v>0</v>
      </c>
      <c r="H36" s="111">
        <f t="shared" si="0"/>
        <v>0</v>
      </c>
      <c r="I36" s="112">
        <v>1184236</v>
      </c>
      <c r="J36" s="112">
        <v>0</v>
      </c>
      <c r="K36" s="109">
        <f>I36-J36</f>
        <v>1184236</v>
      </c>
      <c r="L36" s="109">
        <f>G36-K36</f>
        <v>-1184236</v>
      </c>
      <c r="M36" s="116" t="s">
        <v>30</v>
      </c>
    </row>
    <row r="37" spans="1:16" s="44" customFormat="1" ht="33" customHeight="1" x14ac:dyDescent="0.25">
      <c r="A37" s="107" t="s">
        <v>88</v>
      </c>
      <c r="B37" s="108" t="s">
        <v>89</v>
      </c>
      <c r="C37" s="109">
        <v>0</v>
      </c>
      <c r="D37" s="110">
        <v>0</v>
      </c>
      <c r="E37" s="110">
        <v>0</v>
      </c>
      <c r="F37" s="25">
        <f t="shared" si="3"/>
        <v>0</v>
      </c>
      <c r="G37" s="25">
        <f t="shared" si="2"/>
        <v>0</v>
      </c>
      <c r="H37" s="111">
        <f t="shared" si="0"/>
        <v>0</v>
      </c>
      <c r="I37" s="112">
        <f>28110504.51+6025358</f>
        <v>34135862.510000005</v>
      </c>
      <c r="J37" s="112">
        <v>0</v>
      </c>
      <c r="K37" s="109">
        <f>I37-J37</f>
        <v>34135862.510000005</v>
      </c>
      <c r="L37" s="109">
        <f>G37-K37</f>
        <v>-34135862.510000005</v>
      </c>
      <c r="M37" s="116" t="s">
        <v>30</v>
      </c>
    </row>
    <row r="38" spans="1:16" s="44" customFormat="1" ht="33" customHeight="1" x14ac:dyDescent="0.25">
      <c r="A38" s="95" t="s">
        <v>75</v>
      </c>
      <c r="B38" s="102" t="s">
        <v>76</v>
      </c>
      <c r="C38" s="103">
        <v>0</v>
      </c>
      <c r="D38" s="104">
        <v>0</v>
      </c>
      <c r="E38" s="104">
        <v>0</v>
      </c>
      <c r="F38" s="25">
        <f t="shared" si="3"/>
        <v>0</v>
      </c>
      <c r="G38" s="25">
        <f t="shared" si="2"/>
        <v>0</v>
      </c>
      <c r="H38" s="105">
        <f t="shared" si="0"/>
        <v>0</v>
      </c>
      <c r="I38" s="106">
        <f>I39</f>
        <v>14056.58</v>
      </c>
      <c r="J38" s="106">
        <f>J39</f>
        <v>0</v>
      </c>
      <c r="K38" s="103">
        <f>K39</f>
        <v>14056.58</v>
      </c>
      <c r="L38" s="103">
        <f>L39</f>
        <v>-14056.58</v>
      </c>
      <c r="M38" s="115" t="s">
        <v>30</v>
      </c>
    </row>
    <row r="39" spans="1:16" s="44" customFormat="1" ht="33" customHeight="1" x14ac:dyDescent="0.25">
      <c r="A39" s="107" t="s">
        <v>73</v>
      </c>
      <c r="B39" s="108" t="s">
        <v>74</v>
      </c>
      <c r="C39" s="109">
        <v>0</v>
      </c>
      <c r="D39" s="110">
        <v>0</v>
      </c>
      <c r="E39" s="110">
        <v>0</v>
      </c>
      <c r="F39" s="25">
        <f t="shared" si="3"/>
        <v>0</v>
      </c>
      <c r="G39" s="25">
        <f t="shared" si="2"/>
        <v>0</v>
      </c>
      <c r="H39" s="111">
        <f t="shared" si="0"/>
        <v>0</v>
      </c>
      <c r="I39" s="112">
        <v>14056.58</v>
      </c>
      <c r="J39" s="112">
        <v>0</v>
      </c>
      <c r="K39" s="109">
        <f>I39-J39</f>
        <v>14056.58</v>
      </c>
      <c r="L39" s="109">
        <f>G39-K39</f>
        <v>-14056.58</v>
      </c>
      <c r="M39" s="116" t="s">
        <v>30</v>
      </c>
    </row>
    <row r="40" spans="1:16" s="92" customFormat="1" ht="33" customHeight="1" x14ac:dyDescent="0.25">
      <c r="A40" s="47">
        <v>4</v>
      </c>
      <c r="B40" s="48" t="s">
        <v>61</v>
      </c>
      <c r="C40" s="49">
        <f>C41+C42+C43</f>
        <v>7640991226358</v>
      </c>
      <c r="D40" s="49">
        <f>D41+D42+D43</f>
        <v>766000000000</v>
      </c>
      <c r="E40" s="49">
        <v>0</v>
      </c>
      <c r="F40" s="13">
        <f t="shared" si="3"/>
        <v>766000000000</v>
      </c>
      <c r="G40" s="13">
        <f t="shared" si="2"/>
        <v>8406991226358</v>
      </c>
      <c r="H40" s="50">
        <f t="shared" si="0"/>
        <v>0.97101282784598575</v>
      </c>
      <c r="I40" s="51">
        <f>I41+I42+I43</f>
        <v>2128665432862.1699</v>
      </c>
      <c r="J40" s="51">
        <f>SUM(J41:J43)</f>
        <v>0</v>
      </c>
      <c r="K40" s="49">
        <f>I40-J40</f>
        <v>2128665432862.1699</v>
      </c>
      <c r="L40" s="49">
        <f>L41+L42+L43</f>
        <v>6278325793495.8301</v>
      </c>
      <c r="M40" s="52">
        <f>+K40/G40</f>
        <v>0.25320181448367363</v>
      </c>
      <c r="O40" s="93"/>
    </row>
    <row r="41" spans="1:16" s="58" customFormat="1" ht="33" customHeight="1" x14ac:dyDescent="0.25">
      <c r="A41" s="117">
        <v>41</v>
      </c>
      <c r="B41" s="118" t="s">
        <v>62</v>
      </c>
      <c r="C41" s="119">
        <v>10073090054</v>
      </c>
      <c r="D41" s="120">
        <v>0</v>
      </c>
      <c r="E41" s="120">
        <v>0</v>
      </c>
      <c r="F41" s="121">
        <f t="shared" si="3"/>
        <v>0</v>
      </c>
      <c r="G41" s="121">
        <f t="shared" si="2"/>
        <v>10073090054</v>
      </c>
      <c r="H41" s="111">
        <f t="shared" si="0"/>
        <v>1.163448300958807E-3</v>
      </c>
      <c r="I41" s="112">
        <v>35918696.899999999</v>
      </c>
      <c r="J41" s="112">
        <v>0</v>
      </c>
      <c r="K41" s="119">
        <f>I41-J41</f>
        <v>35918696.899999999</v>
      </c>
      <c r="L41" s="122">
        <f>G41-K41</f>
        <v>10037171357.1</v>
      </c>
      <c r="M41" s="114">
        <f>+K41/G41</f>
        <v>3.5658071860220062E-3</v>
      </c>
      <c r="O41" s="59"/>
      <c r="P41" s="19"/>
    </row>
    <row r="42" spans="1:16" s="58" customFormat="1" ht="33" customHeight="1" x14ac:dyDescent="0.25">
      <c r="A42" s="117">
        <v>42</v>
      </c>
      <c r="B42" s="118" t="s">
        <v>63</v>
      </c>
      <c r="C42" s="123">
        <v>2720001826821</v>
      </c>
      <c r="D42" s="124">
        <v>500000000000</v>
      </c>
      <c r="E42" s="125">
        <v>0</v>
      </c>
      <c r="F42" s="121">
        <f>D42-E42</f>
        <v>500000000000</v>
      </c>
      <c r="G42" s="121">
        <f t="shared" si="2"/>
        <v>3220001826821</v>
      </c>
      <c r="H42" s="111">
        <f t="shared" si="0"/>
        <v>0.371912256756952</v>
      </c>
      <c r="I42" s="112">
        <v>2068937684103</v>
      </c>
      <c r="J42" s="112">
        <v>0</v>
      </c>
      <c r="K42" s="122">
        <f>I42-J42</f>
        <v>2068937684103</v>
      </c>
      <c r="L42" s="122">
        <f>G42-K42</f>
        <v>1151064142718</v>
      </c>
      <c r="M42" s="114">
        <f>+K42/G42</f>
        <v>0.64252686655944946</v>
      </c>
      <c r="O42" s="59"/>
      <c r="P42" s="19"/>
    </row>
    <row r="43" spans="1:16" s="58" customFormat="1" ht="33" customHeight="1" thickBot="1" x14ac:dyDescent="0.3">
      <c r="A43" s="126">
        <v>43</v>
      </c>
      <c r="B43" s="127" t="s">
        <v>64</v>
      </c>
      <c r="C43" s="128">
        <v>4910916309483</v>
      </c>
      <c r="D43" s="129">
        <v>266000000000</v>
      </c>
      <c r="E43" s="130">
        <v>0</v>
      </c>
      <c r="F43" s="121">
        <f>D43-E43</f>
        <v>266000000000</v>
      </c>
      <c r="G43" s="121">
        <f t="shared" si="2"/>
        <v>5176916309483</v>
      </c>
      <c r="H43" s="111">
        <f t="shared" si="0"/>
        <v>0.59793712278807487</v>
      </c>
      <c r="I43" s="131">
        <v>59691830062.27002</v>
      </c>
      <c r="J43" s="131">
        <v>0</v>
      </c>
      <c r="K43" s="128">
        <f>I43-J43</f>
        <v>59691830062.27002</v>
      </c>
      <c r="L43" s="122">
        <f>G43-K43</f>
        <v>5117224479420.7305</v>
      </c>
      <c r="M43" s="114">
        <f>+K43/G43</f>
        <v>1.1530383435584499E-2</v>
      </c>
      <c r="N43" s="59"/>
      <c r="O43" s="59"/>
      <c r="P43" s="19"/>
    </row>
    <row r="44" spans="1:16" s="90" customFormat="1" ht="39.75" customHeight="1" thickTop="1" thickBot="1" x14ac:dyDescent="0.3">
      <c r="A44" s="148" t="s">
        <v>65</v>
      </c>
      <c r="B44" s="149"/>
      <c r="C44" s="87">
        <f>C8+C40</f>
        <v>7891961033334</v>
      </c>
      <c r="D44" s="87">
        <f>D8+D40</f>
        <v>766000000000</v>
      </c>
      <c r="E44" s="87">
        <f>E8+E40</f>
        <v>0</v>
      </c>
      <c r="F44" s="87">
        <f t="shared" si="3"/>
        <v>766000000000</v>
      </c>
      <c r="G44" s="87">
        <f t="shared" si="2"/>
        <v>8657961033334</v>
      </c>
      <c r="H44" s="88">
        <f t="shared" si="0"/>
        <v>1</v>
      </c>
      <c r="I44" s="87">
        <f>I8+I40</f>
        <v>2283293466872.5298</v>
      </c>
      <c r="J44" s="87">
        <f>J8+J40</f>
        <v>0</v>
      </c>
      <c r="K44" s="87">
        <f>K8+K40</f>
        <v>2283293466872.5298</v>
      </c>
      <c r="L44" s="87">
        <f>G44-K44</f>
        <v>6374667566461.4707</v>
      </c>
      <c r="M44" s="89">
        <f>+K44/G44</f>
        <v>0.26372184606532945</v>
      </c>
      <c r="O44" s="91"/>
      <c r="P44" s="92"/>
    </row>
    <row r="45" spans="1:16" s="90" customFormat="1" ht="16.5" customHeight="1" thickTop="1" x14ac:dyDescent="0.25">
      <c r="A45" s="8"/>
      <c r="B45" s="8"/>
      <c r="C45" s="8"/>
      <c r="D45" s="8"/>
      <c r="E45" s="8"/>
      <c r="F45" s="8"/>
      <c r="G45" s="8"/>
      <c r="H45" s="8"/>
      <c r="I45" s="8"/>
      <c r="J45" s="8"/>
      <c r="K45" s="8"/>
      <c r="L45" s="8"/>
      <c r="M45" s="8"/>
      <c r="O45" s="91"/>
      <c r="P45" s="92"/>
    </row>
    <row r="46" spans="1:16" s="8" customFormat="1" ht="52.5" customHeight="1" x14ac:dyDescent="0.25">
      <c r="A46" s="147" t="s">
        <v>106</v>
      </c>
      <c r="B46" s="147"/>
      <c r="C46" s="147"/>
      <c r="D46" s="147"/>
      <c r="E46" s="147"/>
      <c r="F46" s="147"/>
      <c r="G46" s="147"/>
      <c r="H46" s="147"/>
      <c r="I46" s="147"/>
      <c r="J46" s="147"/>
      <c r="K46" s="147"/>
      <c r="L46" s="147"/>
      <c r="M46" s="147"/>
    </row>
    <row r="47" spans="1:16" s="2" customFormat="1" ht="18" customHeight="1" x14ac:dyDescent="0.25">
      <c r="A47" s="5" t="s">
        <v>105</v>
      </c>
      <c r="B47" s="8"/>
      <c r="C47" s="8"/>
      <c r="D47" s="8"/>
      <c r="E47" s="8"/>
      <c r="F47" s="8"/>
      <c r="I47" s="9"/>
      <c r="J47" s="9"/>
      <c r="K47" s="9"/>
      <c r="L47" s="9"/>
    </row>
    <row r="48" spans="1:16" s="2" customFormat="1" ht="18.75" customHeight="1" x14ac:dyDescent="0.25">
      <c r="A48" s="5" t="s">
        <v>66</v>
      </c>
      <c r="B48" s="8"/>
      <c r="C48" s="8"/>
      <c r="D48" s="78"/>
      <c r="E48" s="78"/>
      <c r="F48" s="78"/>
      <c r="G48" s="58"/>
      <c r="H48" s="58"/>
      <c r="I48" s="59"/>
      <c r="J48" s="59"/>
      <c r="K48" s="79"/>
      <c r="L48" s="59"/>
    </row>
    <row r="49" spans="1:12" s="2" customFormat="1" ht="33" customHeight="1" x14ac:dyDescent="0.25">
      <c r="A49" s="8"/>
      <c r="B49" s="8"/>
      <c r="C49" s="8"/>
      <c r="D49" s="8"/>
      <c r="E49" s="8"/>
      <c r="F49" s="8"/>
      <c r="J49" s="9"/>
      <c r="L49" s="9"/>
    </row>
    <row r="50" spans="1:12" s="2" customFormat="1" ht="33" customHeight="1" x14ac:dyDescent="0.25">
      <c r="A50" s="8"/>
      <c r="B50" s="8"/>
      <c r="C50" s="8"/>
      <c r="D50" s="8"/>
      <c r="E50" s="8"/>
      <c r="F50" s="8"/>
      <c r="J50" s="9"/>
    </row>
    <row r="51" spans="1:12" s="2" customFormat="1" ht="33" customHeight="1" x14ac:dyDescent="0.25">
      <c r="A51" s="5"/>
      <c r="D51" s="8"/>
      <c r="E51" s="8"/>
      <c r="F51" s="8"/>
      <c r="J51" s="9"/>
    </row>
    <row r="52" spans="1:12" s="2" customFormat="1" ht="33" customHeight="1" x14ac:dyDescent="0.25">
      <c r="A52" s="5"/>
      <c r="D52" s="8"/>
      <c r="E52" s="8"/>
      <c r="F52" s="8"/>
      <c r="J52" s="9"/>
    </row>
    <row r="53" spans="1:12" s="2" customFormat="1" ht="33" customHeight="1" x14ac:dyDescent="0.25">
      <c r="A53" s="5"/>
      <c r="D53" s="8"/>
      <c r="E53" s="8"/>
      <c r="F53" s="8"/>
      <c r="J53" s="9"/>
    </row>
    <row r="54" spans="1:12" s="2" customFormat="1" ht="33" customHeight="1" x14ac:dyDescent="0.25">
      <c r="A54" s="5"/>
      <c r="D54" s="8"/>
      <c r="E54" s="8"/>
      <c r="F54" s="8"/>
      <c r="J54" s="9"/>
    </row>
    <row r="55" spans="1:12" s="2" customFormat="1" ht="33" customHeight="1" x14ac:dyDescent="0.25">
      <c r="A55" s="5"/>
      <c r="D55" s="8"/>
      <c r="E55" s="8"/>
      <c r="F55" s="8"/>
      <c r="J55" s="9"/>
    </row>
  </sheetData>
  <autoFilter ref="N1:N55" xr:uid="{ADA92C4C-CA7C-41A7-AD00-41BDF36AEF99}"/>
  <mergeCells count="17">
    <mergeCell ref="A46:M46"/>
    <mergeCell ref="A44:B44"/>
    <mergeCell ref="A1:M1"/>
    <mergeCell ref="A2:M2"/>
    <mergeCell ref="A3:M3"/>
    <mergeCell ref="K4:L4"/>
    <mergeCell ref="A6:A7"/>
    <mergeCell ref="B6:B7"/>
    <mergeCell ref="C6:C7"/>
    <mergeCell ref="D6:F6"/>
    <mergeCell ref="G6:G7"/>
    <mergeCell ref="H6:H7"/>
    <mergeCell ref="I6:I7"/>
    <mergeCell ref="J6:J7"/>
    <mergeCell ref="K6:K7"/>
    <mergeCell ref="L6:L7"/>
    <mergeCell ref="M6:M7"/>
  </mergeCells>
  <printOptions horizontalCentered="1"/>
  <pageMargins left="0.15748031496062992" right="0.15748031496062992" top="0.43307086614173229" bottom="0.11811023622047245" header="0.23622047244094491" footer="0.27559055118110237"/>
  <pageSetup paperSize="41" scale="4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719DC-2882-4812-99E3-B9B8D70B2D62}">
  <dimension ref="A1:XFC56"/>
  <sheetViews>
    <sheetView topLeftCell="H1" zoomScaleNormal="100" workbookViewId="0">
      <selection activeCell="A6" sqref="A6:M7"/>
    </sheetView>
  </sheetViews>
  <sheetFormatPr baseColWidth="10" defaultColWidth="0" defaultRowHeight="36.75" customHeight="1" x14ac:dyDescent="0.25"/>
  <cols>
    <col min="1" max="1" width="32.28515625" style="80" customWidth="1"/>
    <col min="2" max="2" width="46.85546875" style="3" customWidth="1"/>
    <col min="3" max="3" width="35.42578125" style="3" customWidth="1"/>
    <col min="4" max="4" width="31.28515625" style="81" customWidth="1"/>
    <col min="5" max="5" width="14.5703125" style="81" customWidth="1"/>
    <col min="6" max="6" width="30.28515625" style="81" customWidth="1"/>
    <col min="7" max="7" width="35.42578125" style="3" customWidth="1"/>
    <col min="8" max="8" width="17.42578125" style="3" customWidth="1"/>
    <col min="9" max="9" width="31.42578125" style="3" customWidth="1"/>
    <col min="10" max="10" width="25.28515625" style="82" customWidth="1"/>
    <col min="11" max="11" width="32.5703125" style="3" customWidth="1"/>
    <col min="12" max="12" width="32.28515625" style="3" customWidth="1"/>
    <col min="13" max="13" width="17.28515625" style="3" customWidth="1"/>
    <col min="14" max="14" width="21.140625" style="2" hidden="1" customWidth="1"/>
    <col min="15" max="15" width="24.7109375" style="2" hidden="1" customWidth="1"/>
    <col min="16" max="16" width="26.42578125" style="2" hidden="1" customWidth="1"/>
    <col min="17" max="23" width="0" style="2" hidden="1" customWidth="1"/>
    <col min="24" max="16383" width="11.42578125" style="3" hidden="1"/>
    <col min="16384" max="16384" width="2" style="3" customWidth="1"/>
  </cols>
  <sheetData>
    <row r="1" spans="1:23" ht="36.75" customHeight="1" x14ac:dyDescent="0.25">
      <c r="A1" s="137" t="s">
        <v>0</v>
      </c>
      <c r="B1" s="137"/>
      <c r="C1" s="137"/>
      <c r="D1" s="137"/>
      <c r="E1" s="137"/>
      <c r="F1" s="137"/>
      <c r="G1" s="137"/>
      <c r="H1" s="137"/>
      <c r="I1" s="137"/>
      <c r="J1" s="137"/>
      <c r="K1" s="137"/>
      <c r="L1" s="137"/>
      <c r="M1" s="137"/>
      <c r="N1" s="1"/>
      <c r="O1" s="1"/>
      <c r="P1" s="1"/>
    </row>
    <row r="2" spans="1:23" ht="36.75" customHeight="1" x14ac:dyDescent="0.25">
      <c r="A2" s="138" t="s">
        <v>1</v>
      </c>
      <c r="B2" s="138"/>
      <c r="C2" s="138"/>
      <c r="D2" s="138"/>
      <c r="E2" s="138"/>
      <c r="F2" s="138"/>
      <c r="G2" s="138"/>
      <c r="H2" s="138"/>
      <c r="I2" s="138"/>
      <c r="J2" s="138"/>
      <c r="K2" s="138"/>
      <c r="L2" s="138"/>
      <c r="M2" s="138"/>
      <c r="N2" s="1"/>
      <c r="O2" s="1"/>
      <c r="P2" s="1"/>
    </row>
    <row r="3" spans="1:23" ht="36.75" customHeight="1" x14ac:dyDescent="0.25">
      <c r="A3" s="139" t="s">
        <v>109</v>
      </c>
      <c r="B3" s="139"/>
      <c r="C3" s="139"/>
      <c r="D3" s="139"/>
      <c r="E3" s="139"/>
      <c r="F3" s="139"/>
      <c r="G3" s="139"/>
      <c r="H3" s="139"/>
      <c r="I3" s="139"/>
      <c r="J3" s="139"/>
      <c r="K3" s="139"/>
      <c r="L3" s="139"/>
      <c r="M3" s="139"/>
    </row>
    <row r="4" spans="1:23" ht="36.75" customHeight="1" x14ac:dyDescent="0.25">
      <c r="A4" s="5"/>
      <c r="B4" s="2"/>
      <c r="C4" s="2"/>
      <c r="D4" s="2"/>
      <c r="E4" s="2"/>
      <c r="F4" s="2"/>
      <c r="G4" s="6" t="s">
        <v>2</v>
      </c>
      <c r="H4" s="6"/>
      <c r="I4" s="6"/>
      <c r="J4" s="7"/>
      <c r="K4" s="140" t="s">
        <v>3</v>
      </c>
      <c r="L4" s="140"/>
      <c r="M4" s="2"/>
    </row>
    <row r="5" spans="1:23" ht="36.75" customHeight="1" thickBot="1" x14ac:dyDescent="0.3">
      <c r="A5" s="5"/>
      <c r="B5" s="2"/>
      <c r="C5" s="2"/>
      <c r="D5" s="8"/>
      <c r="E5" s="8"/>
      <c r="F5" s="8"/>
      <c r="G5" s="2"/>
      <c r="H5" s="2"/>
      <c r="I5" s="9"/>
      <c r="J5" s="9"/>
      <c r="K5" s="2"/>
      <c r="L5" s="2"/>
      <c r="M5" s="2"/>
    </row>
    <row r="6" spans="1:23" ht="36.75" customHeight="1" thickTop="1" x14ac:dyDescent="0.25">
      <c r="A6" s="141" t="s">
        <v>4</v>
      </c>
      <c r="B6" s="143" t="s">
        <v>5</v>
      </c>
      <c r="C6" s="143" t="s">
        <v>6</v>
      </c>
      <c r="D6" s="143" t="s">
        <v>7</v>
      </c>
      <c r="E6" s="143"/>
      <c r="F6" s="143"/>
      <c r="G6" s="143" t="s">
        <v>8</v>
      </c>
      <c r="H6" s="143" t="s">
        <v>9</v>
      </c>
      <c r="I6" s="143" t="s">
        <v>10</v>
      </c>
      <c r="J6" s="143" t="s">
        <v>11</v>
      </c>
      <c r="K6" s="143" t="s">
        <v>12</v>
      </c>
      <c r="L6" s="143" t="s">
        <v>13</v>
      </c>
      <c r="M6" s="145" t="s">
        <v>14</v>
      </c>
    </row>
    <row r="7" spans="1:23" ht="36.75" customHeight="1" x14ac:dyDescent="0.25">
      <c r="A7" s="142"/>
      <c r="B7" s="144"/>
      <c r="C7" s="144"/>
      <c r="D7" s="10" t="s">
        <v>15</v>
      </c>
      <c r="E7" s="10" t="s">
        <v>16</v>
      </c>
      <c r="F7" s="10" t="s">
        <v>17</v>
      </c>
      <c r="G7" s="144"/>
      <c r="H7" s="144"/>
      <c r="I7" s="144"/>
      <c r="J7" s="144"/>
      <c r="K7" s="144"/>
      <c r="L7" s="144"/>
      <c r="M7" s="146"/>
    </row>
    <row r="8" spans="1:23" s="94" customFormat="1" ht="54.75" customHeight="1" x14ac:dyDescent="0.25">
      <c r="A8" s="11">
        <v>3</v>
      </c>
      <c r="B8" s="12" t="s">
        <v>18</v>
      </c>
      <c r="C8" s="13">
        <f>C9</f>
        <v>250969806976</v>
      </c>
      <c r="D8" s="13">
        <f>D9</f>
        <v>0</v>
      </c>
      <c r="E8" s="13">
        <f>E9</f>
        <v>0</v>
      </c>
      <c r="F8" s="13">
        <f>D8-E8</f>
        <v>0</v>
      </c>
      <c r="G8" s="13">
        <f>C8+F8</f>
        <v>250969806976</v>
      </c>
      <c r="H8" s="14">
        <f t="shared" ref="H8:H45" si="0">G8/$G$45</f>
        <v>2.8987172154014276E-2</v>
      </c>
      <c r="I8" s="15">
        <f>I9</f>
        <v>155148006276.39999</v>
      </c>
      <c r="J8" s="15">
        <f>J9</f>
        <v>0</v>
      </c>
      <c r="K8" s="15">
        <f>I8-J8</f>
        <v>155148006276.39999</v>
      </c>
      <c r="L8" s="16">
        <f>G8-K8</f>
        <v>95821800699.600006</v>
      </c>
      <c r="M8" s="17">
        <f>+K8/G8</f>
        <v>0.61819391003969115</v>
      </c>
      <c r="N8" s="93"/>
      <c r="O8" s="92"/>
      <c r="P8" s="92"/>
      <c r="Q8" s="92"/>
      <c r="R8" s="92"/>
      <c r="S8" s="92"/>
      <c r="T8" s="92"/>
      <c r="U8" s="92"/>
      <c r="V8" s="92"/>
      <c r="W8" s="92"/>
    </row>
    <row r="9" spans="1:23" s="30" customFormat="1" ht="50.25" customHeight="1" x14ac:dyDescent="0.25">
      <c r="A9" s="95" t="s">
        <v>19</v>
      </c>
      <c r="B9" s="96" t="s">
        <v>20</v>
      </c>
      <c r="C9" s="97">
        <f>C10</f>
        <v>250969806976</v>
      </c>
      <c r="D9" s="98">
        <f t="shared" ref="D9:E31" si="1">D10</f>
        <v>0</v>
      </c>
      <c r="E9" s="98">
        <f t="shared" si="1"/>
        <v>0</v>
      </c>
      <c r="F9" s="25">
        <f>D9-E9</f>
        <v>0</v>
      </c>
      <c r="G9" s="25">
        <f t="shared" ref="G9:G45" si="2">C9+F9</f>
        <v>250969806976</v>
      </c>
      <c r="H9" s="99">
        <f t="shared" si="0"/>
        <v>2.8987172154014276E-2</v>
      </c>
      <c r="I9" s="100">
        <f>I10</f>
        <v>155148006276.39999</v>
      </c>
      <c r="J9" s="100">
        <f>J10</f>
        <v>0</v>
      </c>
      <c r="K9" s="97">
        <f>I9-J9</f>
        <v>155148006276.39999</v>
      </c>
      <c r="L9" s="97">
        <f>G9-K9</f>
        <v>95821800699.600006</v>
      </c>
      <c r="M9" s="101">
        <f>+K9/G9</f>
        <v>0.61819391003969115</v>
      </c>
      <c r="N9" s="29"/>
      <c r="O9" s="29"/>
      <c r="P9" s="29"/>
      <c r="Q9" s="29"/>
      <c r="R9" s="29"/>
      <c r="S9" s="29"/>
      <c r="T9" s="29"/>
      <c r="U9" s="29"/>
      <c r="V9" s="29"/>
      <c r="W9" s="29"/>
    </row>
    <row r="10" spans="1:23" s="30" customFormat="1" ht="45.75" customHeight="1" x14ac:dyDescent="0.25">
      <c r="A10" s="95" t="s">
        <v>21</v>
      </c>
      <c r="B10" s="96" t="s">
        <v>20</v>
      </c>
      <c r="C10" s="97">
        <f>C11</f>
        <v>250969806976</v>
      </c>
      <c r="D10" s="98">
        <f t="shared" si="1"/>
        <v>0</v>
      </c>
      <c r="E10" s="98">
        <f t="shared" si="1"/>
        <v>0</v>
      </c>
      <c r="F10" s="25">
        <f t="shared" ref="F10:F45" si="3">D10-E10</f>
        <v>0</v>
      </c>
      <c r="G10" s="25">
        <f t="shared" si="2"/>
        <v>250969806976</v>
      </c>
      <c r="H10" s="99">
        <f t="shared" si="0"/>
        <v>2.8987172154014276E-2</v>
      </c>
      <c r="I10" s="100">
        <f>I11+I27</f>
        <v>155148006276.39999</v>
      </c>
      <c r="J10" s="100">
        <f>J11+J27</f>
        <v>0</v>
      </c>
      <c r="K10" s="97">
        <f>I10-J10</f>
        <v>155148006276.39999</v>
      </c>
      <c r="L10" s="97">
        <f>G10-K10</f>
        <v>95821800699.600006</v>
      </c>
      <c r="M10" s="101">
        <f t="shared" ref="M10" si="4">+K10/G10</f>
        <v>0.61819391003969115</v>
      </c>
      <c r="N10" s="29"/>
      <c r="O10" s="29"/>
      <c r="P10" s="29"/>
      <c r="Q10" s="29"/>
      <c r="R10" s="29"/>
      <c r="S10" s="29"/>
      <c r="T10" s="29"/>
      <c r="U10" s="29"/>
      <c r="V10" s="29"/>
      <c r="W10" s="29"/>
    </row>
    <row r="11" spans="1:23" s="30" customFormat="1" ht="36.75" customHeight="1" x14ac:dyDescent="0.25">
      <c r="A11" s="95" t="s">
        <v>22</v>
      </c>
      <c r="B11" s="96" t="s">
        <v>23</v>
      </c>
      <c r="C11" s="97">
        <f>C12</f>
        <v>250969806976</v>
      </c>
      <c r="D11" s="98">
        <f t="shared" si="1"/>
        <v>0</v>
      </c>
      <c r="E11" s="98">
        <f t="shared" si="1"/>
        <v>0</v>
      </c>
      <c r="F11" s="25">
        <f t="shared" si="3"/>
        <v>0</v>
      </c>
      <c r="G11" s="25">
        <f t="shared" si="2"/>
        <v>250969806976</v>
      </c>
      <c r="H11" s="99">
        <f t="shared" si="0"/>
        <v>2.8987172154014276E-2</v>
      </c>
      <c r="I11" s="100">
        <f>I12</f>
        <v>148120689730.81</v>
      </c>
      <c r="J11" s="100">
        <f>J12</f>
        <v>0</v>
      </c>
      <c r="K11" s="97">
        <f t="shared" ref="K11:K33" si="5">I11-J11</f>
        <v>148120689730.81</v>
      </c>
      <c r="L11" s="97">
        <f t="shared" ref="L11:L19" si="6">G11-K11</f>
        <v>102849117245.19</v>
      </c>
      <c r="M11" s="101">
        <f>+K11/G11</f>
        <v>0.59019326474190037</v>
      </c>
      <c r="N11" s="29"/>
      <c r="O11" s="29"/>
      <c r="P11" s="29"/>
      <c r="Q11" s="29"/>
      <c r="R11" s="29"/>
      <c r="S11" s="29"/>
      <c r="T11" s="29"/>
      <c r="U11" s="29"/>
      <c r="V11" s="29"/>
      <c r="W11" s="29"/>
    </row>
    <row r="12" spans="1:23" s="30" customFormat="1" ht="36.75" customHeight="1" x14ac:dyDescent="0.25">
      <c r="A12" s="95" t="s">
        <v>24</v>
      </c>
      <c r="B12" s="102" t="s">
        <v>25</v>
      </c>
      <c r="C12" s="103">
        <f>C13</f>
        <v>250969806976</v>
      </c>
      <c r="D12" s="104">
        <f t="shared" si="1"/>
        <v>0</v>
      </c>
      <c r="E12" s="104">
        <f t="shared" si="1"/>
        <v>0</v>
      </c>
      <c r="F12" s="25">
        <f t="shared" si="3"/>
        <v>0</v>
      </c>
      <c r="G12" s="25">
        <f t="shared" si="2"/>
        <v>250969806976</v>
      </c>
      <c r="H12" s="105">
        <f t="shared" si="0"/>
        <v>2.8987172154014276E-2</v>
      </c>
      <c r="I12" s="106">
        <f>I13+I18+I15+I23</f>
        <v>148120689730.81</v>
      </c>
      <c r="J12" s="106">
        <v>0</v>
      </c>
      <c r="K12" s="103">
        <f>I12-J12</f>
        <v>148120689730.81</v>
      </c>
      <c r="L12" s="97">
        <f t="shared" si="6"/>
        <v>102849117245.19</v>
      </c>
      <c r="M12" s="101">
        <f>+K12/G12</f>
        <v>0.59019326474190037</v>
      </c>
      <c r="N12" s="29"/>
      <c r="O12" s="29"/>
      <c r="P12" s="29"/>
      <c r="Q12" s="29"/>
      <c r="R12" s="29"/>
      <c r="S12" s="29"/>
      <c r="T12" s="29"/>
      <c r="U12" s="29"/>
      <c r="V12" s="29"/>
      <c r="W12" s="29"/>
    </row>
    <row r="13" spans="1:23" s="30" customFormat="1" ht="41.25" customHeight="1" x14ac:dyDescent="0.25">
      <c r="A13" s="95" t="s">
        <v>26</v>
      </c>
      <c r="B13" s="102" t="s">
        <v>27</v>
      </c>
      <c r="C13" s="103">
        <f>C14</f>
        <v>250969806976</v>
      </c>
      <c r="D13" s="104">
        <v>0</v>
      </c>
      <c r="E13" s="104">
        <v>0</v>
      </c>
      <c r="F13" s="25">
        <f t="shared" si="3"/>
        <v>0</v>
      </c>
      <c r="G13" s="25">
        <f t="shared" si="2"/>
        <v>250969806976</v>
      </c>
      <c r="H13" s="105">
        <f t="shared" si="0"/>
        <v>2.8987172154014276E-2</v>
      </c>
      <c r="I13" s="106">
        <f>I14</f>
        <v>146249883312.09</v>
      </c>
      <c r="J13" s="106">
        <v>0</v>
      </c>
      <c r="K13" s="103">
        <f>K14</f>
        <v>146249883312.09</v>
      </c>
      <c r="L13" s="97">
        <f t="shared" si="6"/>
        <v>104719923663.91</v>
      </c>
      <c r="M13" s="101">
        <f>+K13/G13</f>
        <v>0.58273895602938297</v>
      </c>
      <c r="N13" s="29"/>
      <c r="O13" s="29"/>
      <c r="P13" s="29"/>
      <c r="Q13" s="29"/>
      <c r="R13" s="29"/>
      <c r="S13" s="29"/>
      <c r="T13" s="29"/>
      <c r="U13" s="29"/>
      <c r="V13" s="29"/>
      <c r="W13" s="29"/>
    </row>
    <row r="14" spans="1:23" s="44" customFormat="1" ht="51" customHeight="1" x14ac:dyDescent="0.25">
      <c r="A14" s="107" t="s">
        <v>28</v>
      </c>
      <c r="B14" s="108" t="s">
        <v>29</v>
      </c>
      <c r="C14" s="109">
        <v>250969806976</v>
      </c>
      <c r="D14" s="110">
        <f>D18</f>
        <v>0</v>
      </c>
      <c r="E14" s="110">
        <f>E18</f>
        <v>0</v>
      </c>
      <c r="F14" s="25">
        <f t="shared" si="3"/>
        <v>0</v>
      </c>
      <c r="G14" s="25">
        <f t="shared" si="2"/>
        <v>250969806976</v>
      </c>
      <c r="H14" s="111">
        <f t="shared" si="0"/>
        <v>2.8987172154014276E-2</v>
      </c>
      <c r="I14" s="112">
        <f>18390034881.35+20105136071.78+17483773430.03+20290464808.01+12336753238.54+18512228513+20020973873.38+19110518496</f>
        <v>146249883312.09</v>
      </c>
      <c r="J14" s="112">
        <v>0</v>
      </c>
      <c r="K14" s="109">
        <f>I14-J14</f>
        <v>146249883312.09</v>
      </c>
      <c r="L14" s="113">
        <f t="shared" si="6"/>
        <v>104719923663.91</v>
      </c>
      <c r="M14" s="114">
        <f>+K14/G14</f>
        <v>0.58273895602938297</v>
      </c>
      <c r="O14" s="84"/>
    </row>
    <row r="15" spans="1:23" s="44" customFormat="1" ht="52.5" customHeight="1" x14ac:dyDescent="0.25">
      <c r="A15" s="107" t="s">
        <v>82</v>
      </c>
      <c r="B15" s="108" t="s">
        <v>83</v>
      </c>
      <c r="C15" s="109">
        <v>0</v>
      </c>
      <c r="D15" s="110">
        <v>0</v>
      </c>
      <c r="E15" s="110">
        <v>0</v>
      </c>
      <c r="F15" s="25">
        <f t="shared" si="3"/>
        <v>0</v>
      </c>
      <c r="G15" s="25">
        <f t="shared" si="2"/>
        <v>0</v>
      </c>
      <c r="H15" s="111">
        <f t="shared" si="0"/>
        <v>0</v>
      </c>
      <c r="I15" s="112">
        <f t="shared" ref="I15:L16" si="7">I16</f>
        <v>99065905</v>
      </c>
      <c r="J15" s="112">
        <f t="shared" si="7"/>
        <v>0</v>
      </c>
      <c r="K15" s="109">
        <f t="shared" si="7"/>
        <v>99065905</v>
      </c>
      <c r="L15" s="113">
        <f t="shared" si="7"/>
        <v>-99065905</v>
      </c>
      <c r="M15" s="115" t="s">
        <v>30</v>
      </c>
      <c r="O15" s="83"/>
    </row>
    <row r="16" spans="1:23" s="44" customFormat="1" ht="36.75" customHeight="1" x14ac:dyDescent="0.25">
      <c r="A16" s="107" t="s">
        <v>99</v>
      </c>
      <c r="B16" s="108" t="s">
        <v>81</v>
      </c>
      <c r="C16" s="109">
        <v>0</v>
      </c>
      <c r="D16" s="110">
        <v>0</v>
      </c>
      <c r="E16" s="110">
        <v>0</v>
      </c>
      <c r="F16" s="25">
        <f t="shared" si="3"/>
        <v>0</v>
      </c>
      <c r="G16" s="25">
        <f t="shared" si="2"/>
        <v>0</v>
      </c>
      <c r="H16" s="111">
        <f t="shared" si="0"/>
        <v>0</v>
      </c>
      <c r="I16" s="112">
        <f t="shared" si="7"/>
        <v>99065905</v>
      </c>
      <c r="J16" s="112">
        <f t="shared" si="7"/>
        <v>0</v>
      </c>
      <c r="K16" s="109">
        <f t="shared" si="7"/>
        <v>99065905</v>
      </c>
      <c r="L16" s="113">
        <f t="shared" si="7"/>
        <v>-99065905</v>
      </c>
      <c r="M16" s="115" t="s">
        <v>30</v>
      </c>
    </row>
    <row r="17" spans="1:16" s="44" customFormat="1" ht="36.75" customHeight="1" x14ac:dyDescent="0.25">
      <c r="A17" s="107" t="s">
        <v>102</v>
      </c>
      <c r="B17" s="108" t="s">
        <v>79</v>
      </c>
      <c r="C17" s="109">
        <v>0</v>
      </c>
      <c r="D17" s="110">
        <v>0</v>
      </c>
      <c r="E17" s="110">
        <v>0</v>
      </c>
      <c r="F17" s="25">
        <f t="shared" si="3"/>
        <v>0</v>
      </c>
      <c r="G17" s="25">
        <f t="shared" si="2"/>
        <v>0</v>
      </c>
      <c r="H17" s="111">
        <f t="shared" si="0"/>
        <v>0</v>
      </c>
      <c r="I17" s="112">
        <f>4482500+94583405</f>
        <v>99065905</v>
      </c>
      <c r="J17" s="112">
        <v>0</v>
      </c>
      <c r="K17" s="109">
        <f>I17-J17</f>
        <v>99065905</v>
      </c>
      <c r="L17" s="113">
        <f t="shared" si="6"/>
        <v>-99065905</v>
      </c>
      <c r="M17" s="115" t="s">
        <v>30</v>
      </c>
      <c r="P17" s="83"/>
    </row>
    <row r="18" spans="1:16" s="29" customFormat="1" ht="55.5" customHeight="1" x14ac:dyDescent="0.25">
      <c r="A18" s="95" t="s">
        <v>31</v>
      </c>
      <c r="B18" s="102" t="s">
        <v>32</v>
      </c>
      <c r="C18" s="103">
        <v>0</v>
      </c>
      <c r="D18" s="104">
        <f t="shared" si="1"/>
        <v>0</v>
      </c>
      <c r="E18" s="104">
        <f t="shared" si="1"/>
        <v>0</v>
      </c>
      <c r="F18" s="25">
        <f t="shared" si="3"/>
        <v>0</v>
      </c>
      <c r="G18" s="25">
        <f t="shared" si="2"/>
        <v>0</v>
      </c>
      <c r="H18" s="105">
        <f t="shared" si="0"/>
        <v>0</v>
      </c>
      <c r="I18" s="106">
        <f>I19</f>
        <v>328961592.72000003</v>
      </c>
      <c r="J18" s="106">
        <v>0</v>
      </c>
      <c r="K18" s="103">
        <f t="shared" si="5"/>
        <v>328961592.72000003</v>
      </c>
      <c r="L18" s="97">
        <f t="shared" si="6"/>
        <v>-328961592.72000003</v>
      </c>
      <c r="M18" s="115" t="s">
        <v>30</v>
      </c>
    </row>
    <row r="19" spans="1:16" s="29" customFormat="1" ht="73.5" customHeight="1" x14ac:dyDescent="0.25">
      <c r="A19" s="95" t="s">
        <v>33</v>
      </c>
      <c r="B19" s="102" t="s">
        <v>34</v>
      </c>
      <c r="C19" s="103">
        <v>0</v>
      </c>
      <c r="D19" s="104">
        <f t="shared" si="1"/>
        <v>0</v>
      </c>
      <c r="E19" s="104">
        <f t="shared" si="1"/>
        <v>0</v>
      </c>
      <c r="F19" s="25">
        <f t="shared" si="3"/>
        <v>0</v>
      </c>
      <c r="G19" s="25">
        <f t="shared" si="2"/>
        <v>0</v>
      </c>
      <c r="H19" s="105">
        <f t="shared" si="0"/>
        <v>0</v>
      </c>
      <c r="I19" s="106">
        <f>I20</f>
        <v>328961592.72000003</v>
      </c>
      <c r="J19" s="106">
        <v>0</v>
      </c>
      <c r="K19" s="103">
        <f t="shared" si="5"/>
        <v>328961592.72000003</v>
      </c>
      <c r="L19" s="97">
        <f t="shared" si="6"/>
        <v>-328961592.72000003</v>
      </c>
      <c r="M19" s="115" t="s">
        <v>30</v>
      </c>
    </row>
    <row r="20" spans="1:16" s="29" customFormat="1" ht="87.75" customHeight="1" x14ac:dyDescent="0.25">
      <c r="A20" s="95" t="s">
        <v>35</v>
      </c>
      <c r="B20" s="102" t="s">
        <v>36</v>
      </c>
      <c r="C20" s="103">
        <v>0</v>
      </c>
      <c r="D20" s="104">
        <f t="shared" si="1"/>
        <v>0</v>
      </c>
      <c r="E20" s="104">
        <f t="shared" si="1"/>
        <v>0</v>
      </c>
      <c r="F20" s="25">
        <f t="shared" si="3"/>
        <v>0</v>
      </c>
      <c r="G20" s="25">
        <f t="shared" si="2"/>
        <v>0</v>
      </c>
      <c r="H20" s="105">
        <f t="shared" si="0"/>
        <v>0</v>
      </c>
      <c r="I20" s="106">
        <f>I21</f>
        <v>328961592.72000003</v>
      </c>
      <c r="J20" s="106">
        <v>0</v>
      </c>
      <c r="K20" s="103">
        <f t="shared" si="5"/>
        <v>328961592.72000003</v>
      </c>
      <c r="L20" s="97">
        <f>L21</f>
        <v>-328961592.72000003</v>
      </c>
      <c r="M20" s="115" t="s">
        <v>30</v>
      </c>
    </row>
    <row r="21" spans="1:16" s="29" customFormat="1" ht="67.5" customHeight="1" x14ac:dyDescent="0.25">
      <c r="A21" s="95" t="s">
        <v>37</v>
      </c>
      <c r="B21" s="102" t="s">
        <v>38</v>
      </c>
      <c r="C21" s="103">
        <v>0</v>
      </c>
      <c r="D21" s="104">
        <f>D22</f>
        <v>0</v>
      </c>
      <c r="E21" s="104">
        <f>E22</f>
        <v>0</v>
      </c>
      <c r="F21" s="25">
        <f t="shared" si="3"/>
        <v>0</v>
      </c>
      <c r="G21" s="25">
        <f t="shared" si="2"/>
        <v>0</v>
      </c>
      <c r="H21" s="105">
        <f t="shared" si="0"/>
        <v>0</v>
      </c>
      <c r="I21" s="106">
        <f>I22</f>
        <v>328961592.72000003</v>
      </c>
      <c r="J21" s="106">
        <v>0</v>
      </c>
      <c r="K21" s="103">
        <f t="shared" si="5"/>
        <v>328961592.72000003</v>
      </c>
      <c r="L21" s="97">
        <f>L22</f>
        <v>-328961592.72000003</v>
      </c>
      <c r="M21" s="115" t="s">
        <v>30</v>
      </c>
    </row>
    <row r="22" spans="1:16" s="29" customFormat="1" ht="78" customHeight="1" x14ac:dyDescent="0.25">
      <c r="A22" s="107" t="s">
        <v>39</v>
      </c>
      <c r="B22" s="108" t="s">
        <v>40</v>
      </c>
      <c r="C22" s="109">
        <v>0</v>
      </c>
      <c r="D22" s="110">
        <f>D27</f>
        <v>0</v>
      </c>
      <c r="E22" s="110">
        <f>E27</f>
        <v>0</v>
      </c>
      <c r="F22" s="25">
        <f t="shared" si="3"/>
        <v>0</v>
      </c>
      <c r="G22" s="25">
        <f t="shared" si="2"/>
        <v>0</v>
      </c>
      <c r="H22" s="111">
        <f t="shared" si="0"/>
        <v>0</v>
      </c>
      <c r="I22" s="112">
        <f>86958942.15+2009231.91+15647262.25+55600109.93+168746046.48</f>
        <v>328961592.72000003</v>
      </c>
      <c r="J22" s="112">
        <v>0</v>
      </c>
      <c r="K22" s="109">
        <f>I22-J22</f>
        <v>328961592.72000003</v>
      </c>
      <c r="L22" s="113">
        <f>G22-K22</f>
        <v>-328961592.72000003</v>
      </c>
      <c r="M22" s="115" t="s">
        <v>30</v>
      </c>
    </row>
    <row r="23" spans="1:16" s="29" customFormat="1" ht="36.75" customHeight="1" x14ac:dyDescent="0.25">
      <c r="A23" s="95" t="s">
        <v>95</v>
      </c>
      <c r="B23" s="102" t="s">
        <v>96</v>
      </c>
      <c r="C23" s="109">
        <v>0</v>
      </c>
      <c r="D23" s="110">
        <f>D28</f>
        <v>0</v>
      </c>
      <c r="E23" s="110">
        <f>E28</f>
        <v>0</v>
      </c>
      <c r="F23" s="25">
        <f t="shared" si="3"/>
        <v>0</v>
      </c>
      <c r="G23" s="25">
        <f t="shared" si="2"/>
        <v>0</v>
      </c>
      <c r="H23" s="105">
        <f t="shared" si="0"/>
        <v>0</v>
      </c>
      <c r="I23" s="106">
        <f>I24</f>
        <v>1442778921</v>
      </c>
      <c r="J23" s="106">
        <v>0</v>
      </c>
      <c r="K23" s="103">
        <f>K24</f>
        <v>1442778921</v>
      </c>
      <c r="L23" s="97">
        <f>L24</f>
        <v>-1442778921</v>
      </c>
      <c r="M23" s="115" t="s">
        <v>30</v>
      </c>
    </row>
    <row r="24" spans="1:16" s="29" customFormat="1" ht="36.75" customHeight="1" x14ac:dyDescent="0.25">
      <c r="A24" s="95" t="s">
        <v>92</v>
      </c>
      <c r="B24" s="102" t="s">
        <v>93</v>
      </c>
      <c r="C24" s="103">
        <v>0</v>
      </c>
      <c r="D24" s="104">
        <f>D28</f>
        <v>0</v>
      </c>
      <c r="E24" s="104">
        <f>E28</f>
        <v>0</v>
      </c>
      <c r="F24" s="25">
        <f t="shared" si="3"/>
        <v>0</v>
      </c>
      <c r="G24" s="25">
        <f t="shared" si="2"/>
        <v>0</v>
      </c>
      <c r="H24" s="105">
        <f t="shared" si="0"/>
        <v>0</v>
      </c>
      <c r="I24" s="106">
        <f>I26+I25</f>
        <v>1442778921</v>
      </c>
      <c r="J24" s="106">
        <v>0</v>
      </c>
      <c r="K24" s="103">
        <f t="shared" ref="K24:K26" si="8">I24-J24</f>
        <v>1442778921</v>
      </c>
      <c r="L24" s="97">
        <f t="shared" ref="L24:L29" si="9">G24-K24</f>
        <v>-1442778921</v>
      </c>
      <c r="M24" s="115" t="s">
        <v>30</v>
      </c>
    </row>
    <row r="25" spans="1:16" s="29" customFormat="1" ht="54" customHeight="1" x14ac:dyDescent="0.25">
      <c r="A25" s="107" t="s">
        <v>107</v>
      </c>
      <c r="B25" s="108" t="s">
        <v>108</v>
      </c>
      <c r="C25" s="103">
        <v>0</v>
      </c>
      <c r="D25" s="104">
        <v>0</v>
      </c>
      <c r="E25" s="104">
        <v>0</v>
      </c>
      <c r="F25" s="25">
        <f t="shared" si="3"/>
        <v>0</v>
      </c>
      <c r="G25" s="25">
        <f t="shared" si="2"/>
        <v>0</v>
      </c>
      <c r="H25" s="111">
        <f t="shared" si="0"/>
        <v>0</v>
      </c>
      <c r="I25" s="112">
        <v>383800823</v>
      </c>
      <c r="J25" s="112">
        <v>0</v>
      </c>
      <c r="K25" s="109">
        <f>I25-J25</f>
        <v>383800823</v>
      </c>
      <c r="L25" s="113">
        <f>G25-K25</f>
        <v>-383800823</v>
      </c>
      <c r="M25" s="115" t="s">
        <v>30</v>
      </c>
    </row>
    <row r="26" spans="1:16" s="29" customFormat="1" ht="36.75" customHeight="1" x14ac:dyDescent="0.25">
      <c r="A26" s="107" t="s">
        <v>91</v>
      </c>
      <c r="B26" s="108" t="s">
        <v>94</v>
      </c>
      <c r="C26" s="109">
        <v>0</v>
      </c>
      <c r="D26" s="110">
        <f t="shared" ref="D26:E26" si="10">D29</f>
        <v>0</v>
      </c>
      <c r="E26" s="110">
        <f t="shared" si="10"/>
        <v>0</v>
      </c>
      <c r="F26" s="25">
        <f t="shared" si="3"/>
        <v>0</v>
      </c>
      <c r="G26" s="25">
        <f t="shared" si="2"/>
        <v>0</v>
      </c>
      <c r="H26" s="111">
        <f t="shared" si="0"/>
        <v>0</v>
      </c>
      <c r="I26" s="112">
        <f>1054435468+4542630</f>
        <v>1058978098</v>
      </c>
      <c r="J26" s="112">
        <v>0</v>
      </c>
      <c r="K26" s="109">
        <f t="shared" si="8"/>
        <v>1058978098</v>
      </c>
      <c r="L26" s="113">
        <f t="shared" si="9"/>
        <v>-1058978098</v>
      </c>
      <c r="M26" s="115" t="s">
        <v>30</v>
      </c>
    </row>
    <row r="27" spans="1:16" s="29" customFormat="1" ht="36.75" customHeight="1" x14ac:dyDescent="0.25">
      <c r="A27" s="95" t="s">
        <v>41</v>
      </c>
      <c r="B27" s="102" t="s">
        <v>42</v>
      </c>
      <c r="C27" s="103">
        <v>0</v>
      </c>
      <c r="D27" s="104">
        <f t="shared" si="1"/>
        <v>0</v>
      </c>
      <c r="E27" s="104">
        <f t="shared" si="1"/>
        <v>0</v>
      </c>
      <c r="F27" s="25">
        <f t="shared" si="3"/>
        <v>0</v>
      </c>
      <c r="G27" s="25">
        <f t="shared" si="2"/>
        <v>0</v>
      </c>
      <c r="H27" s="105">
        <f t="shared" si="0"/>
        <v>0</v>
      </c>
      <c r="I27" s="106">
        <f>I28+I35</f>
        <v>7027316545.5900002</v>
      </c>
      <c r="J27" s="106">
        <f>J28+J35</f>
        <v>0</v>
      </c>
      <c r="K27" s="103">
        <f>I27-J27</f>
        <v>7027316545.5900002</v>
      </c>
      <c r="L27" s="97">
        <f t="shared" si="9"/>
        <v>-7027316545.5900002</v>
      </c>
      <c r="M27" s="115" t="s">
        <v>30</v>
      </c>
    </row>
    <row r="28" spans="1:16" s="29" customFormat="1" ht="36.75" customHeight="1" x14ac:dyDescent="0.25">
      <c r="A28" s="95" t="s">
        <v>43</v>
      </c>
      <c r="B28" s="102" t="s">
        <v>44</v>
      </c>
      <c r="C28" s="103">
        <v>0</v>
      </c>
      <c r="D28" s="104">
        <f t="shared" si="1"/>
        <v>0</v>
      </c>
      <c r="E28" s="104">
        <f t="shared" si="1"/>
        <v>0</v>
      </c>
      <c r="F28" s="25">
        <f t="shared" si="3"/>
        <v>0</v>
      </c>
      <c r="G28" s="25">
        <f t="shared" si="2"/>
        <v>0</v>
      </c>
      <c r="H28" s="105">
        <f t="shared" si="0"/>
        <v>0</v>
      </c>
      <c r="I28" s="106">
        <f>I29+I33</f>
        <v>6991982390.5</v>
      </c>
      <c r="J28" s="106">
        <f>J33</f>
        <v>0</v>
      </c>
      <c r="K28" s="103">
        <f>I28-J28</f>
        <v>6991982390.5</v>
      </c>
      <c r="L28" s="97">
        <f t="shared" si="9"/>
        <v>-6991982390.5</v>
      </c>
      <c r="M28" s="115" t="s">
        <v>30</v>
      </c>
    </row>
    <row r="29" spans="1:16" s="29" customFormat="1" ht="36.75" customHeight="1" x14ac:dyDescent="0.25">
      <c r="A29" s="95" t="s">
        <v>45</v>
      </c>
      <c r="B29" s="102" t="s">
        <v>46</v>
      </c>
      <c r="C29" s="103">
        <v>0</v>
      </c>
      <c r="D29" s="104">
        <f t="shared" si="1"/>
        <v>0</v>
      </c>
      <c r="E29" s="104">
        <f t="shared" si="1"/>
        <v>0</v>
      </c>
      <c r="F29" s="25">
        <f t="shared" si="3"/>
        <v>0</v>
      </c>
      <c r="G29" s="25">
        <f t="shared" si="2"/>
        <v>0</v>
      </c>
      <c r="H29" s="105">
        <f t="shared" si="0"/>
        <v>0</v>
      </c>
      <c r="I29" s="106">
        <f>I30</f>
        <v>2398943108.0799994</v>
      </c>
      <c r="J29" s="106">
        <v>0</v>
      </c>
      <c r="K29" s="103">
        <f t="shared" si="5"/>
        <v>2398943108.0799994</v>
      </c>
      <c r="L29" s="97">
        <f t="shared" si="9"/>
        <v>-2398943108.0799994</v>
      </c>
      <c r="M29" s="115" t="s">
        <v>30</v>
      </c>
    </row>
    <row r="30" spans="1:16" s="29" customFormat="1" ht="36.75" customHeight="1" x14ac:dyDescent="0.25">
      <c r="A30" s="95" t="s">
        <v>47</v>
      </c>
      <c r="B30" s="102" t="s">
        <v>48</v>
      </c>
      <c r="C30" s="103">
        <v>0</v>
      </c>
      <c r="D30" s="104">
        <f t="shared" si="1"/>
        <v>0</v>
      </c>
      <c r="E30" s="104">
        <f t="shared" si="1"/>
        <v>0</v>
      </c>
      <c r="F30" s="25">
        <f t="shared" si="3"/>
        <v>0</v>
      </c>
      <c r="G30" s="25">
        <f t="shared" si="2"/>
        <v>0</v>
      </c>
      <c r="H30" s="105">
        <f t="shared" si="0"/>
        <v>0</v>
      </c>
      <c r="I30" s="106">
        <f>I31+I32</f>
        <v>2398943108.0799994</v>
      </c>
      <c r="J30" s="106">
        <v>0</v>
      </c>
      <c r="K30" s="103">
        <f>I30-J30</f>
        <v>2398943108.0799994</v>
      </c>
      <c r="L30" s="97">
        <f>G30-K30</f>
        <v>-2398943108.0799994</v>
      </c>
      <c r="M30" s="115" t="s">
        <v>30</v>
      </c>
    </row>
    <row r="31" spans="1:16" s="44" customFormat="1" ht="61.5" customHeight="1" x14ac:dyDescent="0.25">
      <c r="A31" s="107" t="s">
        <v>49</v>
      </c>
      <c r="B31" s="108" t="s">
        <v>50</v>
      </c>
      <c r="C31" s="109">
        <v>0</v>
      </c>
      <c r="D31" s="110">
        <f t="shared" si="1"/>
        <v>0</v>
      </c>
      <c r="E31" s="110">
        <f t="shared" si="1"/>
        <v>0</v>
      </c>
      <c r="F31" s="25">
        <f t="shared" si="3"/>
        <v>0</v>
      </c>
      <c r="G31" s="25">
        <f t="shared" si="2"/>
        <v>0</v>
      </c>
      <c r="H31" s="111">
        <f t="shared" si="0"/>
        <v>0</v>
      </c>
      <c r="I31" s="112">
        <f>1306193.2+1662127.08+1961392.45+2757679.68+1848734.32+2077786.17+2135382.8+1893574.6+1206781.05</f>
        <v>16849651.349999998</v>
      </c>
      <c r="J31" s="112">
        <v>0</v>
      </c>
      <c r="K31" s="109">
        <f>I31-J31</f>
        <v>16849651.349999998</v>
      </c>
      <c r="L31" s="113">
        <f>G31-K31</f>
        <v>-16849651.349999998</v>
      </c>
      <c r="M31" s="116" t="s">
        <v>30</v>
      </c>
    </row>
    <row r="32" spans="1:16" s="44" customFormat="1" ht="54.75" customHeight="1" x14ac:dyDescent="0.25">
      <c r="A32" s="107" t="s">
        <v>51</v>
      </c>
      <c r="B32" s="108" t="s">
        <v>52</v>
      </c>
      <c r="C32" s="109">
        <v>0</v>
      </c>
      <c r="D32" s="110">
        <f t="shared" ref="D32:E32" si="11">D33</f>
        <v>0</v>
      </c>
      <c r="E32" s="110">
        <f t="shared" si="11"/>
        <v>0</v>
      </c>
      <c r="F32" s="25">
        <f t="shared" si="3"/>
        <v>0</v>
      </c>
      <c r="G32" s="25">
        <f t="shared" si="2"/>
        <v>0</v>
      </c>
      <c r="H32" s="111">
        <f t="shared" si="0"/>
        <v>0</v>
      </c>
      <c r="I32" s="112">
        <f>2493361.48+2565573.91+2472856.15+609030909.81+477054155.59+446430278.55+390978598.44+415229095.81+35838626.99</f>
        <v>2382093456.7299995</v>
      </c>
      <c r="J32" s="112">
        <v>0</v>
      </c>
      <c r="K32" s="109">
        <f>I32-J32</f>
        <v>2382093456.7299995</v>
      </c>
      <c r="L32" s="113">
        <f>G32-K32</f>
        <v>-2382093456.7299995</v>
      </c>
      <c r="M32" s="116" t="s">
        <v>30</v>
      </c>
    </row>
    <row r="33" spans="1:16" s="29" customFormat="1" ht="51.75" customHeight="1" x14ac:dyDescent="0.25">
      <c r="A33" s="95" t="s">
        <v>53</v>
      </c>
      <c r="B33" s="102" t="s">
        <v>54</v>
      </c>
      <c r="C33" s="103">
        <v>0</v>
      </c>
      <c r="D33" s="104">
        <f>D34</f>
        <v>0</v>
      </c>
      <c r="E33" s="104">
        <f>E34</f>
        <v>0</v>
      </c>
      <c r="F33" s="25">
        <f t="shared" si="3"/>
        <v>0</v>
      </c>
      <c r="G33" s="25">
        <f t="shared" si="2"/>
        <v>0</v>
      </c>
      <c r="H33" s="105">
        <f t="shared" si="0"/>
        <v>0</v>
      </c>
      <c r="I33" s="106">
        <f>I34</f>
        <v>4593039282.4200001</v>
      </c>
      <c r="J33" s="106">
        <f>J34</f>
        <v>0</v>
      </c>
      <c r="K33" s="103">
        <f t="shared" si="5"/>
        <v>4593039282.4200001</v>
      </c>
      <c r="L33" s="97">
        <f>L34</f>
        <v>-4593039282.4200001</v>
      </c>
      <c r="M33" s="115" t="s">
        <v>30</v>
      </c>
    </row>
    <row r="34" spans="1:16" s="44" customFormat="1" ht="86.25" customHeight="1" x14ac:dyDescent="0.25">
      <c r="A34" s="107" t="s">
        <v>55</v>
      </c>
      <c r="B34" s="108" t="s">
        <v>56</v>
      </c>
      <c r="C34" s="109">
        <v>0</v>
      </c>
      <c r="D34" s="110">
        <v>0</v>
      </c>
      <c r="E34" s="110">
        <v>0</v>
      </c>
      <c r="F34" s="25">
        <f t="shared" si="3"/>
        <v>0</v>
      </c>
      <c r="G34" s="25">
        <f t="shared" si="2"/>
        <v>0</v>
      </c>
      <c r="H34" s="111">
        <f t="shared" si="0"/>
        <v>0</v>
      </c>
      <c r="I34" s="112">
        <f>1443247426.89+14040985.68+18161220.79+1594946133.33+19195886.09+12874647.72+1470970974.55+19602007.37</f>
        <v>4593039282.4200001</v>
      </c>
      <c r="J34" s="112">
        <v>0</v>
      </c>
      <c r="K34" s="109">
        <f>I34-J34</f>
        <v>4593039282.4200001</v>
      </c>
      <c r="L34" s="109">
        <f>G34-K34</f>
        <v>-4593039282.4200001</v>
      </c>
      <c r="M34" s="116" t="s">
        <v>30</v>
      </c>
    </row>
    <row r="35" spans="1:16" s="29" customFormat="1" ht="45.75" customHeight="1" x14ac:dyDescent="0.25">
      <c r="A35" s="95" t="s">
        <v>57</v>
      </c>
      <c r="B35" s="102" t="s">
        <v>58</v>
      </c>
      <c r="C35" s="103">
        <f>C36</f>
        <v>0</v>
      </c>
      <c r="D35" s="104">
        <f>D36</f>
        <v>0</v>
      </c>
      <c r="E35" s="104">
        <f>E36</f>
        <v>0</v>
      </c>
      <c r="F35" s="25">
        <f t="shared" si="3"/>
        <v>0</v>
      </c>
      <c r="G35" s="25">
        <f t="shared" si="2"/>
        <v>0</v>
      </c>
      <c r="H35" s="105">
        <f t="shared" si="0"/>
        <v>0</v>
      </c>
      <c r="I35" s="106">
        <f>I36+I39</f>
        <v>35334155.090000004</v>
      </c>
      <c r="J35" s="106">
        <f>J36</f>
        <v>0</v>
      </c>
      <c r="K35" s="103">
        <f>I35-J35</f>
        <v>35334155.090000004</v>
      </c>
      <c r="L35" s="103">
        <f>L36+L39</f>
        <v>-35334155.090000004</v>
      </c>
      <c r="M35" s="115" t="s">
        <v>30</v>
      </c>
    </row>
    <row r="36" spans="1:16" s="29" customFormat="1" ht="36.75" customHeight="1" x14ac:dyDescent="0.25">
      <c r="A36" s="95" t="s">
        <v>111</v>
      </c>
      <c r="B36" s="102" t="s">
        <v>60</v>
      </c>
      <c r="C36" s="103">
        <v>0</v>
      </c>
      <c r="D36" s="104">
        <v>0</v>
      </c>
      <c r="E36" s="104">
        <v>0</v>
      </c>
      <c r="F36" s="25">
        <f t="shared" si="3"/>
        <v>0</v>
      </c>
      <c r="G36" s="25">
        <f t="shared" si="2"/>
        <v>0</v>
      </c>
      <c r="H36" s="105">
        <f t="shared" si="0"/>
        <v>0</v>
      </c>
      <c r="I36" s="106">
        <f>I37+I38</f>
        <v>35320098.510000005</v>
      </c>
      <c r="J36" s="106">
        <f>J37</f>
        <v>0</v>
      </c>
      <c r="K36" s="103">
        <f t="shared" ref="K36" si="12">I36-J36</f>
        <v>35320098.510000005</v>
      </c>
      <c r="L36" s="103">
        <f>L37+L38</f>
        <v>-35320098.510000005</v>
      </c>
      <c r="M36" s="115" t="s">
        <v>30</v>
      </c>
    </row>
    <row r="37" spans="1:16" s="44" customFormat="1" ht="36.75" customHeight="1" x14ac:dyDescent="0.25">
      <c r="A37" s="107" t="s">
        <v>68</v>
      </c>
      <c r="B37" s="108" t="s">
        <v>69</v>
      </c>
      <c r="C37" s="109">
        <v>0</v>
      </c>
      <c r="D37" s="110">
        <v>0</v>
      </c>
      <c r="E37" s="110">
        <v>0</v>
      </c>
      <c r="F37" s="25">
        <f t="shared" si="3"/>
        <v>0</v>
      </c>
      <c r="G37" s="25">
        <f t="shared" si="2"/>
        <v>0</v>
      </c>
      <c r="H37" s="111">
        <f t="shared" si="0"/>
        <v>0</v>
      </c>
      <c r="I37" s="112">
        <v>1184236</v>
      </c>
      <c r="J37" s="112">
        <v>0</v>
      </c>
      <c r="K37" s="109">
        <f>I37-J37</f>
        <v>1184236</v>
      </c>
      <c r="L37" s="109">
        <f>G37-K37</f>
        <v>-1184236</v>
      </c>
      <c r="M37" s="116" t="s">
        <v>30</v>
      </c>
    </row>
    <row r="38" spans="1:16" s="44" customFormat="1" ht="36.75" customHeight="1" x14ac:dyDescent="0.25">
      <c r="A38" s="107" t="s">
        <v>88</v>
      </c>
      <c r="B38" s="108" t="s">
        <v>89</v>
      </c>
      <c r="C38" s="109">
        <v>0</v>
      </c>
      <c r="D38" s="110">
        <v>0</v>
      </c>
      <c r="E38" s="110">
        <v>0</v>
      </c>
      <c r="F38" s="25">
        <f t="shared" si="3"/>
        <v>0</v>
      </c>
      <c r="G38" s="25">
        <f t="shared" si="2"/>
        <v>0</v>
      </c>
      <c r="H38" s="111">
        <f t="shared" si="0"/>
        <v>0</v>
      </c>
      <c r="I38" s="112">
        <f>28110504.51+6025358</f>
        <v>34135862.510000005</v>
      </c>
      <c r="J38" s="112">
        <v>0</v>
      </c>
      <c r="K38" s="109">
        <f>I38-J38</f>
        <v>34135862.510000005</v>
      </c>
      <c r="L38" s="109">
        <f>G38-K38</f>
        <v>-34135862.510000005</v>
      </c>
      <c r="M38" s="116" t="s">
        <v>30</v>
      </c>
    </row>
    <row r="39" spans="1:16" s="44" customFormat="1" ht="36.75" customHeight="1" x14ac:dyDescent="0.25">
      <c r="A39" s="95" t="s">
        <v>75</v>
      </c>
      <c r="B39" s="102" t="s">
        <v>76</v>
      </c>
      <c r="C39" s="103">
        <v>0</v>
      </c>
      <c r="D39" s="104">
        <v>0</v>
      </c>
      <c r="E39" s="104">
        <v>0</v>
      </c>
      <c r="F39" s="25">
        <f t="shared" si="3"/>
        <v>0</v>
      </c>
      <c r="G39" s="25">
        <f t="shared" si="2"/>
        <v>0</v>
      </c>
      <c r="H39" s="105">
        <f t="shared" si="0"/>
        <v>0</v>
      </c>
      <c r="I39" s="106">
        <f>I40</f>
        <v>14056.58</v>
      </c>
      <c r="J39" s="106">
        <f>J40</f>
        <v>0</v>
      </c>
      <c r="K39" s="103">
        <f>K40</f>
        <v>14056.58</v>
      </c>
      <c r="L39" s="103">
        <f>L40</f>
        <v>-14056.58</v>
      </c>
      <c r="M39" s="115" t="s">
        <v>30</v>
      </c>
    </row>
    <row r="40" spans="1:16" s="44" customFormat="1" ht="36.75" customHeight="1" x14ac:dyDescent="0.25">
      <c r="A40" s="107" t="s">
        <v>73</v>
      </c>
      <c r="B40" s="108" t="s">
        <v>74</v>
      </c>
      <c r="C40" s="109">
        <v>0</v>
      </c>
      <c r="D40" s="110">
        <v>0</v>
      </c>
      <c r="E40" s="110">
        <v>0</v>
      </c>
      <c r="F40" s="25">
        <f t="shared" si="3"/>
        <v>0</v>
      </c>
      <c r="G40" s="25">
        <f t="shared" si="2"/>
        <v>0</v>
      </c>
      <c r="H40" s="111">
        <f t="shared" si="0"/>
        <v>0</v>
      </c>
      <c r="I40" s="112">
        <v>14056.58</v>
      </c>
      <c r="J40" s="112">
        <v>0</v>
      </c>
      <c r="K40" s="109">
        <f>I40-J40</f>
        <v>14056.58</v>
      </c>
      <c r="L40" s="109">
        <f>G40-K40</f>
        <v>-14056.58</v>
      </c>
      <c r="M40" s="116" t="s">
        <v>30</v>
      </c>
    </row>
    <row r="41" spans="1:16" s="92" customFormat="1" ht="36.75" customHeight="1" x14ac:dyDescent="0.25">
      <c r="A41" s="47">
        <v>4</v>
      </c>
      <c r="B41" s="48" t="s">
        <v>61</v>
      </c>
      <c r="C41" s="49">
        <f>C42+C43+C44</f>
        <v>7640991226358</v>
      </c>
      <c r="D41" s="49">
        <f>D42+D43+D44</f>
        <v>766000000000</v>
      </c>
      <c r="E41" s="49">
        <v>0</v>
      </c>
      <c r="F41" s="13">
        <f t="shared" si="3"/>
        <v>766000000000</v>
      </c>
      <c r="G41" s="13">
        <f t="shared" si="2"/>
        <v>8406991226358</v>
      </c>
      <c r="H41" s="50">
        <f t="shared" si="0"/>
        <v>0.97101282784598575</v>
      </c>
      <c r="I41" s="51">
        <f>I42+I43+I44</f>
        <v>5057511485820.7695</v>
      </c>
      <c r="J41" s="51">
        <f>SUM(J42:J44)</f>
        <v>0</v>
      </c>
      <c r="K41" s="49">
        <f>I41-J41</f>
        <v>5057511485820.7695</v>
      </c>
      <c r="L41" s="49">
        <f>L42+L43+L44</f>
        <v>3349479740537.23</v>
      </c>
      <c r="M41" s="52">
        <f>+K41/G41</f>
        <v>0.60158400902860687</v>
      </c>
      <c r="O41" s="93"/>
    </row>
    <row r="42" spans="1:16" s="58" customFormat="1" ht="36.75" customHeight="1" x14ac:dyDescent="0.25">
      <c r="A42" s="117">
        <v>41</v>
      </c>
      <c r="B42" s="118" t="s">
        <v>62</v>
      </c>
      <c r="C42" s="119">
        <v>10073090054</v>
      </c>
      <c r="D42" s="120">
        <v>0</v>
      </c>
      <c r="E42" s="120">
        <v>0</v>
      </c>
      <c r="F42" s="121">
        <f t="shared" si="3"/>
        <v>0</v>
      </c>
      <c r="G42" s="121">
        <f t="shared" si="2"/>
        <v>10073090054</v>
      </c>
      <c r="H42" s="111">
        <f t="shared" si="0"/>
        <v>1.163448300958807E-3</v>
      </c>
      <c r="I42" s="112">
        <v>35918696.899999999</v>
      </c>
      <c r="J42" s="112">
        <v>0</v>
      </c>
      <c r="K42" s="119">
        <f>I42-J42</f>
        <v>35918696.899999999</v>
      </c>
      <c r="L42" s="122">
        <f>G42-K42</f>
        <v>10037171357.1</v>
      </c>
      <c r="M42" s="114">
        <f>+K42/G42</f>
        <v>3.5658071860220062E-3</v>
      </c>
      <c r="O42" s="59"/>
      <c r="P42" s="19"/>
    </row>
    <row r="43" spans="1:16" s="58" customFormat="1" ht="36.75" customHeight="1" x14ac:dyDescent="0.25">
      <c r="A43" s="117">
        <v>42</v>
      </c>
      <c r="B43" s="118" t="s">
        <v>63</v>
      </c>
      <c r="C43" s="123">
        <v>2720001826821</v>
      </c>
      <c r="D43" s="124">
        <v>500000000000</v>
      </c>
      <c r="E43" s="125">
        <v>0</v>
      </c>
      <c r="F43" s="121">
        <f>D43-E43</f>
        <v>500000000000</v>
      </c>
      <c r="G43" s="121">
        <f t="shared" si="2"/>
        <v>3220001826821</v>
      </c>
      <c r="H43" s="111">
        <f t="shared" si="0"/>
        <v>0.371912256756952</v>
      </c>
      <c r="I43" s="112">
        <v>2068937684103</v>
      </c>
      <c r="J43" s="112">
        <v>0</v>
      </c>
      <c r="K43" s="122">
        <f>I43-J43</f>
        <v>2068937684103</v>
      </c>
      <c r="L43" s="122">
        <f>G43-K43</f>
        <v>1151064142718</v>
      </c>
      <c r="M43" s="114">
        <f>+K43/G43</f>
        <v>0.64252686655944946</v>
      </c>
      <c r="O43" s="59"/>
      <c r="P43" s="19"/>
    </row>
    <row r="44" spans="1:16" s="58" customFormat="1" ht="36.75" customHeight="1" thickBot="1" x14ac:dyDescent="0.3">
      <c r="A44" s="126">
        <v>43</v>
      </c>
      <c r="B44" s="127" t="s">
        <v>64</v>
      </c>
      <c r="C44" s="128">
        <v>4910916309483</v>
      </c>
      <c r="D44" s="129">
        <v>266000000000</v>
      </c>
      <c r="E44" s="130">
        <v>0</v>
      </c>
      <c r="F44" s="121">
        <f>D44-E44</f>
        <v>266000000000</v>
      </c>
      <c r="G44" s="121">
        <f t="shared" si="2"/>
        <v>5176916309483</v>
      </c>
      <c r="H44" s="111">
        <f t="shared" si="0"/>
        <v>0.59793712278807487</v>
      </c>
      <c r="I44" s="131">
        <v>2988537883020.8701</v>
      </c>
      <c r="J44" s="131">
        <v>0</v>
      </c>
      <c r="K44" s="128">
        <f>I44-J44</f>
        <v>2988537883020.8701</v>
      </c>
      <c r="L44" s="122">
        <f>G44-K44</f>
        <v>2188378426462.1299</v>
      </c>
      <c r="M44" s="114">
        <f>+K44/G44</f>
        <v>0.57728147498666527</v>
      </c>
      <c r="N44" s="59"/>
      <c r="O44" s="59"/>
      <c r="P44" s="19"/>
    </row>
    <row r="45" spans="1:16" s="90" customFormat="1" ht="36.75" customHeight="1" thickTop="1" thickBot="1" x14ac:dyDescent="0.3">
      <c r="A45" s="148" t="s">
        <v>65</v>
      </c>
      <c r="B45" s="149"/>
      <c r="C45" s="87">
        <f>C8+C41</f>
        <v>7891961033334</v>
      </c>
      <c r="D45" s="87">
        <f>D8+D41</f>
        <v>766000000000</v>
      </c>
      <c r="E45" s="87">
        <f>E8+E41</f>
        <v>0</v>
      </c>
      <c r="F45" s="87">
        <f t="shared" si="3"/>
        <v>766000000000</v>
      </c>
      <c r="G45" s="87">
        <f t="shared" si="2"/>
        <v>8657961033334</v>
      </c>
      <c r="H45" s="88">
        <f t="shared" si="0"/>
        <v>1</v>
      </c>
      <c r="I45" s="87">
        <f>I8+I41</f>
        <v>5212659492097.1699</v>
      </c>
      <c r="J45" s="87">
        <f>J8+J41</f>
        <v>0</v>
      </c>
      <c r="K45" s="87">
        <f>K8+K41</f>
        <v>5212659492097.1699</v>
      </c>
      <c r="L45" s="87">
        <f>G45-K45</f>
        <v>3445301541236.8301</v>
      </c>
      <c r="M45" s="89">
        <f>+K45/G45</f>
        <v>0.60206548308867636</v>
      </c>
      <c r="O45" s="91"/>
      <c r="P45" s="92"/>
    </row>
    <row r="46" spans="1:16" s="90" customFormat="1" ht="36.75" customHeight="1" thickTop="1" x14ac:dyDescent="0.25">
      <c r="A46" s="8"/>
      <c r="B46" s="8"/>
      <c r="C46" s="8"/>
      <c r="D46" s="8"/>
      <c r="E46" s="8"/>
      <c r="F46" s="8"/>
      <c r="G46" s="8"/>
      <c r="H46" s="8"/>
      <c r="I46" s="8"/>
      <c r="J46" s="8"/>
      <c r="K46" s="8"/>
      <c r="L46" s="8"/>
      <c r="M46" s="8"/>
      <c r="O46" s="91"/>
      <c r="P46" s="92"/>
    </row>
    <row r="47" spans="1:16" s="8" customFormat="1" ht="36.75" customHeight="1" x14ac:dyDescent="0.25">
      <c r="A47" s="147" t="s">
        <v>106</v>
      </c>
      <c r="B47" s="147"/>
      <c r="C47" s="147"/>
      <c r="D47" s="147"/>
      <c r="E47" s="147"/>
      <c r="F47" s="147"/>
      <c r="G47" s="147"/>
      <c r="H47" s="147"/>
      <c r="I47" s="147"/>
      <c r="J47" s="147"/>
      <c r="K47" s="147"/>
      <c r="L47" s="147"/>
      <c r="M47" s="147"/>
    </row>
    <row r="48" spans="1:16" s="2" customFormat="1" ht="32.25" customHeight="1" x14ac:dyDescent="0.2">
      <c r="A48" s="134" t="s">
        <v>110</v>
      </c>
      <c r="B48" s="8"/>
      <c r="C48" s="8"/>
      <c r="D48" s="8"/>
      <c r="E48" s="8"/>
      <c r="F48" s="8"/>
      <c r="I48" s="9"/>
      <c r="J48" s="9"/>
      <c r="K48" s="9"/>
      <c r="L48" s="9"/>
    </row>
    <row r="49" spans="1:12" s="2" customFormat="1" ht="16.5" customHeight="1" x14ac:dyDescent="0.25">
      <c r="A49" s="5" t="s">
        <v>66</v>
      </c>
      <c r="B49" s="8"/>
      <c r="C49" s="8"/>
      <c r="D49" s="78"/>
      <c r="E49" s="78"/>
      <c r="F49" s="78"/>
      <c r="G49" s="58"/>
      <c r="H49" s="58"/>
      <c r="I49" s="59"/>
      <c r="J49" s="59"/>
      <c r="K49" s="79"/>
      <c r="L49" s="59"/>
    </row>
    <row r="50" spans="1:12" s="2" customFormat="1" ht="36.75" customHeight="1" x14ac:dyDescent="0.25">
      <c r="A50" s="8"/>
      <c r="B50" s="8"/>
      <c r="C50" s="8"/>
      <c r="D50" s="8"/>
      <c r="E50" s="8"/>
      <c r="F50" s="8"/>
      <c r="J50" s="9"/>
      <c r="L50" s="9"/>
    </row>
    <row r="51" spans="1:12" s="2" customFormat="1" ht="36.75" customHeight="1" x14ac:dyDescent="0.25">
      <c r="A51" s="8"/>
      <c r="B51" s="8"/>
      <c r="C51" s="8"/>
      <c r="D51" s="8"/>
      <c r="E51" s="8"/>
      <c r="F51" s="8"/>
      <c r="J51" s="9"/>
    </row>
    <row r="52" spans="1:12" s="2" customFormat="1" ht="36.75" customHeight="1" x14ac:dyDescent="0.25">
      <c r="A52" s="5"/>
      <c r="D52" s="8"/>
      <c r="E52" s="8"/>
      <c r="F52" s="8"/>
      <c r="J52" s="9"/>
    </row>
    <row r="53" spans="1:12" s="2" customFormat="1" ht="36.75" customHeight="1" x14ac:dyDescent="0.25">
      <c r="A53" s="5"/>
      <c r="D53" s="8"/>
      <c r="E53" s="8"/>
      <c r="F53" s="8"/>
      <c r="J53" s="9"/>
    </row>
    <row r="54" spans="1:12" s="2" customFormat="1" ht="36.75" customHeight="1" x14ac:dyDescent="0.25">
      <c r="A54" s="5"/>
      <c r="D54" s="8"/>
      <c r="E54" s="8"/>
      <c r="F54" s="8"/>
      <c r="J54" s="9"/>
    </row>
    <row r="55" spans="1:12" s="2" customFormat="1" ht="36.75" customHeight="1" x14ac:dyDescent="0.25">
      <c r="A55" s="5"/>
      <c r="D55" s="8"/>
      <c r="E55" s="8"/>
      <c r="F55" s="8"/>
      <c r="J55" s="9"/>
    </row>
    <row r="56" spans="1:12" s="2" customFormat="1" ht="36.75" customHeight="1" x14ac:dyDescent="0.25">
      <c r="A56" s="5"/>
      <c r="D56" s="8"/>
      <c r="E56" s="8"/>
      <c r="F56" s="8"/>
      <c r="J56" s="9"/>
    </row>
  </sheetData>
  <autoFilter ref="N1:N56" xr:uid="{ADA92C4C-CA7C-41A7-AD00-41BDF36AEF99}"/>
  <mergeCells count="17">
    <mergeCell ref="A47:M47"/>
    <mergeCell ref="I6:I7"/>
    <mergeCell ref="J6:J7"/>
    <mergeCell ref="K6:K7"/>
    <mergeCell ref="L6:L7"/>
    <mergeCell ref="M6:M7"/>
    <mergeCell ref="A45:B45"/>
    <mergeCell ref="A1:M1"/>
    <mergeCell ref="A2:M2"/>
    <mergeCell ref="A3:M3"/>
    <mergeCell ref="K4:L4"/>
    <mergeCell ref="A6:A7"/>
    <mergeCell ref="B6:B7"/>
    <mergeCell ref="C6:C7"/>
    <mergeCell ref="D6:F6"/>
    <mergeCell ref="G6:G7"/>
    <mergeCell ref="H6:H7"/>
  </mergeCells>
  <printOptions horizontalCentered="1"/>
  <pageMargins left="0.15748031496062992" right="0.15748031496062992" top="0.43307086614173229" bottom="0.11811023622047245" header="0.23622047244094491" footer="0.27559055118110237"/>
  <pageSetup paperSize="41"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20</vt:i4>
      </vt:variant>
    </vt:vector>
  </HeadingPairs>
  <TitlesOfParts>
    <vt:vector size="30" baseType="lpstr">
      <vt:lpstr>ENERO 2023</vt:lpstr>
      <vt:lpstr>FEBRERO 2023</vt:lpstr>
      <vt:lpstr>MARZO 2023</vt:lpstr>
      <vt:lpstr>ABRIL 2023 </vt:lpstr>
      <vt:lpstr>MAYO 2023</vt:lpstr>
      <vt:lpstr>JUNIO 2023</vt:lpstr>
      <vt:lpstr>JULIO 2023</vt:lpstr>
      <vt:lpstr>AGOSTO 2023</vt:lpstr>
      <vt:lpstr>SEPTIEMBRE 2023</vt:lpstr>
      <vt:lpstr>OCTUBRE 2023</vt:lpstr>
      <vt:lpstr>'ABRIL 2023 '!Área_de_impresión</vt:lpstr>
      <vt:lpstr>'AGOSTO 2023'!Área_de_impresión</vt:lpstr>
      <vt:lpstr>'ENERO 2023'!Área_de_impresión</vt:lpstr>
      <vt:lpstr>'FEBRERO 2023'!Área_de_impresión</vt:lpstr>
      <vt:lpstr>'JULIO 2023'!Área_de_impresión</vt:lpstr>
      <vt:lpstr>'JUNIO 2023'!Área_de_impresión</vt:lpstr>
      <vt:lpstr>'MARZO 2023'!Área_de_impresión</vt:lpstr>
      <vt:lpstr>'MAYO 2023'!Área_de_impresión</vt:lpstr>
      <vt:lpstr>'OCTUBRE 2023'!Área_de_impresión</vt:lpstr>
      <vt:lpstr>'SEPTIEMBRE 2023'!Área_de_impresión</vt:lpstr>
      <vt:lpstr>'ABRIL 2023 '!Títulos_a_imprimir</vt:lpstr>
      <vt:lpstr>'AGOSTO 2023'!Títulos_a_imprimir</vt:lpstr>
      <vt:lpstr>'ENERO 2023'!Títulos_a_imprimir</vt:lpstr>
      <vt:lpstr>'FEBRERO 2023'!Títulos_a_imprimir</vt:lpstr>
      <vt:lpstr>'JULIO 2023'!Títulos_a_imprimir</vt:lpstr>
      <vt:lpstr>'JUNIO 2023'!Títulos_a_imprimir</vt:lpstr>
      <vt:lpstr>'MARZO 2023'!Títulos_a_imprimir</vt:lpstr>
      <vt:lpstr>'MAYO 2023'!Títulos_a_imprimir</vt:lpstr>
      <vt:lpstr>'OCTUBRE 2023'!Títulos_a_imprimir</vt:lpstr>
      <vt:lpstr>'SEPTIEMBRE 2023'!Títulos_a_imprimir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Ludy Maritza Montoya Roberto</dc:creator>
  <cp:lastModifiedBy>Ludy Maritza Montoya Roberto</cp:lastModifiedBy>
  <cp:lastPrinted>2023-11-16T20:28:05Z</cp:lastPrinted>
  <dcterms:created xsi:type="dcterms:W3CDTF">2023-02-16T14:23:40Z</dcterms:created>
  <dcterms:modified xsi:type="dcterms:W3CDTF">2023-11-16T21:09:10Z</dcterms:modified>
</cp:coreProperties>
</file>