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JUNIO/FIRMA/"/>
    </mc:Choice>
  </mc:AlternateContent>
  <xr:revisionPtr revIDLastSave="14" documentId="8_{4CB66D01-D070-4D32-AD25-93C33E76CD93}" xr6:coauthVersionLast="47" xr6:coauthVersionMax="47" xr10:uidLastSave="{3B9889A5-B3AC-4788-82C6-63D15D1C8EBB}"/>
  <bookViews>
    <workbookView xWindow="-120" yWindow="-120" windowWidth="20730" windowHeight="11160" activeTab="5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</sheets>
  <definedNames>
    <definedName name="_xlnm._FilterDatabase" localSheetId="3" hidden="1">'ABR 2022'!$A$6:$M$35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Print_Area" localSheetId="3">'ABR 2022'!$A$1:$M$36</definedName>
    <definedName name="_xlnm.Print_Area" localSheetId="0">'ENE 2022'!$A$1:$M$33</definedName>
    <definedName name="_xlnm.Print_Area" localSheetId="1">'FEB 2022'!$A$1:$M$33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Titles" localSheetId="3">'ABR 2022'!$1:$7</definedName>
    <definedName name="_xlnm.Print_Titles" localSheetId="0">'ENE 2022'!$1:$7</definedName>
    <definedName name="_xlnm.Print_Titles" localSheetId="1">'FEB 2022'!$1:$7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8" l="1"/>
  <c r="M12" i="8"/>
  <c r="M41" i="8"/>
  <c r="M38" i="7"/>
  <c r="M35" i="6"/>
  <c r="K41" i="8"/>
  <c r="L39" i="8"/>
  <c r="L13" i="8" l="1"/>
  <c r="J12" i="8" l="1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K40" i="8"/>
  <c r="G40" i="8"/>
  <c r="K39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I13" i="8" l="1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K20" i="8" l="1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I18" i="8" l="1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H10" i="8" l="1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K12" i="8" l="1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M11" i="8" l="1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M10" i="8" l="1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M9" i="8" l="1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L8" i="8" l="1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L28" i="8" l="1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H27" i="8" l="1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L26" i="8" l="1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F20" i="8" l="1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F19" i="8" l="1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<sst xmlns="http://schemas.openxmlformats.org/spreadsheetml/2006/main" count="529" uniqueCount="94">
  <si>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</si>
  <si>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</si>
  <si>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</si>
  <si>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</si>
  <si>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</si>
  <si>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</si>
  <si>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</si>
  <si>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</si>
  <si>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</si>
  <si>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</si>
  <si>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</si>
  <si>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</si>
  <si>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</si>
  <si>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</si>
  <si>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</si>
  <si>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</si>
  <si>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</si>
  <si>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</si>
  <si>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</si>
  <si>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</si>
  <si>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</si>
  <si>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</si>
  <si>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</si>
  <si>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</si>
  <si>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</si>
  <si>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</si>
  <si>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</si>
  <si>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</si>
  <si>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</si>
  <si>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</si>
  <si>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</si>
  <si>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</si>
  <si>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</si>
  <si>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</si>
  <si>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</si>
  <si>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</si>
  <si>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</si>
  <si>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</si>
  <si>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</si>
  <si>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</si>
  <si>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</si>
  <si>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</si>
  <si>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</si>
  <si>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</si>
  <si>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</si>
  <si>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</si>
  <si>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</si>
  <si>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</si>
  <si>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</si>
  <si>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</si>
  <si>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</si>
  <si>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</si>
  <si>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</si>
  <si>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</si>
  <si>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</si>
  <si>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</si>
  <si>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</si>
  <si>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</si>
  <si>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</si>
  <si>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</si>
  <si>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</si>
  <si>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</si>
  <si>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</si>
  <si>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</si>
  <si>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</si>
  <si>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</si>
  <si>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</si>
  <si>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</si>
  <si>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</si>
  <si>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</si>
  <si>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</si>
  <si>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</si>
  <si>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</si>
  <si>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</si>
  <si>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</si>
  <si>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</si>
  <si>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</si>
  <si>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</si>
  <si>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</si>
  <si>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Gestión Corporativa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</si>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</sst>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10" fillId="2" borderId="3" xfId="2" applyNumberFormat="1" applyFont="1" applyFill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I27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  <c r="R1" s="1"/>
      <c r="S1" s="1"/>
    </row>
    <row r="2" spans="1:26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  <c r="R2" s="1"/>
      <c r="S2" s="1"/>
    </row>
    <row r="3" spans="1:26" ht="27" customHeight="1" x14ac:dyDescent="0.25">
      <c r="A3" s="149" t="s">
        <v>61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6" ht="54.75" customHeight="1" thickBot="1" x14ac:dyDescent="0.3">
      <c r="A7" s="152"/>
      <c r="B7" s="154"/>
      <c r="C7" s="154"/>
      <c r="D7" s="69" t="s">
        <v>13</v>
      </c>
      <c r="E7" s="69" t="s">
        <v>14</v>
      </c>
      <c r="F7" s="69" t="s">
        <v>15</v>
      </c>
      <c r="G7" s="154"/>
      <c r="H7" s="154"/>
      <c r="I7" s="154"/>
      <c r="J7" s="154"/>
      <c r="K7" s="154"/>
      <c r="L7" s="154"/>
      <c r="M7" s="15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7">
        <f t="shared" si="3"/>
        <v>169762191631</v>
      </c>
      <c r="M13" s="35">
        <f t="shared" si="2"/>
        <v>8.0232792675658041E-2</v>
      </c>
      <c r="N13" s="8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3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7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7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7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3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7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7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7">
        <f>L27</f>
        <v>-229550242.38999999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45" t="s">
        <v>59</v>
      </c>
      <c r="B32" s="146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D25" zoomScale="95" zoomScaleNormal="95" workbookViewId="0">
      <selection activeCell="C29" sqref="C29:C31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  <c r="R1" s="1"/>
      <c r="S1" s="1"/>
    </row>
    <row r="2" spans="1:26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  <c r="R2" s="1"/>
      <c r="S2" s="1"/>
    </row>
    <row r="3" spans="1:26" ht="27" customHeight="1" x14ac:dyDescent="0.25">
      <c r="A3" s="149" t="s">
        <v>65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6" ht="54.75" customHeight="1" thickBot="1" x14ac:dyDescent="0.3">
      <c r="A7" s="152"/>
      <c r="B7" s="154"/>
      <c r="C7" s="154"/>
      <c r="D7" s="69" t="s">
        <v>13</v>
      </c>
      <c r="E7" s="69" t="s">
        <v>14</v>
      </c>
      <c r="F7" s="69" t="s">
        <v>15</v>
      </c>
      <c r="G7" s="154"/>
      <c r="H7" s="154"/>
      <c r="I7" s="154"/>
      <c r="J7" s="154"/>
      <c r="K7" s="154"/>
      <c r="L7" s="154"/>
      <c r="M7" s="15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45" t="s">
        <v>59</v>
      </c>
      <c r="B32" s="146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4" zoomScale="90" zoomScaleNormal="90" workbookViewId="0">
      <selection activeCell="A14" sqref="A14:XFD14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  <c r="R1" s="1"/>
      <c r="S1" s="1"/>
    </row>
    <row r="2" spans="1:26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  <c r="R2" s="1"/>
      <c r="S2" s="1"/>
    </row>
    <row r="3" spans="1:26" ht="27" customHeight="1" x14ac:dyDescent="0.25">
      <c r="A3" s="149" t="s">
        <v>67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6" ht="54.75" customHeight="1" thickBot="1" x14ac:dyDescent="0.3">
      <c r="A7" s="152"/>
      <c r="B7" s="154"/>
      <c r="C7" s="154"/>
      <c r="D7" s="78" t="s">
        <v>13</v>
      </c>
      <c r="E7" s="78" t="s">
        <v>14</v>
      </c>
      <c r="F7" s="78" t="s">
        <v>15</v>
      </c>
      <c r="G7" s="154"/>
      <c r="H7" s="154"/>
      <c r="I7" s="154"/>
      <c r="J7" s="154"/>
      <c r="K7" s="154"/>
      <c r="L7" s="154"/>
      <c r="M7" s="156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3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7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7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7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7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3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7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7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7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7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3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3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45" t="s">
        <v>59</v>
      </c>
      <c r="B35" s="146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F27" zoomScale="84" zoomScaleNormal="84" workbookViewId="0">
      <selection activeCell="F30" sqref="A30:XFD30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</row>
    <row r="2" spans="1:24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</row>
    <row r="3" spans="1:24" ht="27" customHeight="1" x14ac:dyDescent="0.25">
      <c r="A3" s="149" t="s">
        <v>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4" ht="85.5" customHeight="1" x14ac:dyDescent="0.25">
      <c r="A7" s="157"/>
      <c r="B7" s="158"/>
      <c r="C7" s="158"/>
      <c r="D7" s="83" t="s">
        <v>13</v>
      </c>
      <c r="E7" s="83" t="s">
        <v>14</v>
      </c>
      <c r="F7" s="83" t="s">
        <v>15</v>
      </c>
      <c r="G7" s="158"/>
      <c r="H7" s="158"/>
      <c r="I7" s="158"/>
      <c r="J7" s="158"/>
      <c r="K7" s="158"/>
      <c r="L7" s="158"/>
      <c r="M7" s="159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3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7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7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7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7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3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3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3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145" t="s">
        <v>59</v>
      </c>
      <c r="B35" s="146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13" zoomScale="84" zoomScaleNormal="84" workbookViewId="0">
      <selection activeCell="M38" sqref="M38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</row>
    <row r="2" spans="1:24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</row>
    <row r="3" spans="1:24" ht="27" customHeight="1" x14ac:dyDescent="0.25">
      <c r="A3" s="149" t="s">
        <v>77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4" ht="85.5" customHeight="1" x14ac:dyDescent="0.25">
      <c r="A7" s="157"/>
      <c r="B7" s="158"/>
      <c r="C7" s="158"/>
      <c r="D7" s="87" t="s">
        <v>13</v>
      </c>
      <c r="E7" s="87" t="s">
        <v>14</v>
      </c>
      <c r="F7" s="87" t="s">
        <v>15</v>
      </c>
      <c r="G7" s="158"/>
      <c r="H7" s="158"/>
      <c r="I7" s="158"/>
      <c r="J7" s="158"/>
      <c r="K7" s="158"/>
      <c r="L7" s="158"/>
      <c r="M7" s="159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6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G8/$G$38</f>
        <v>3.1973756804997353E-2</v>
      </c>
      <c r="I8" s="139">
        <f>I9</f>
        <v>67010853932.309998</v>
      </c>
      <c r="J8" s="139">
        <f>J9</f>
        <v>0</v>
      </c>
      <c r="K8" s="139">
        <f>I8-J8</f>
        <v>67010853932.309998</v>
      </c>
      <c r="L8" s="140">
        <f>G8-K8</f>
        <v>117559970379.69</v>
      </c>
      <c r="M8" s="141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67010853932.309998</v>
      </c>
      <c r="J9" s="118">
        <f>J10</f>
        <v>0</v>
      </c>
      <c r="K9" s="115">
        <f>I9-J9</f>
        <v>67010853932.309998</v>
      </c>
      <c r="L9" s="115">
        <f>G9-K9</f>
        <v>117559970379.69</v>
      </c>
      <c r="M9" s="119">
        <f t="shared" ref="M9:M14" si="2">+K9/G9</f>
        <v>0.36306309072464404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I11+I23</f>
        <v>67010853932.309998</v>
      </c>
      <c r="J10" s="118">
        <f>J11+J23</f>
        <v>0</v>
      </c>
      <c r="K10" s="115">
        <f>I10-J10</f>
        <v>67010853932.309998</v>
      </c>
      <c r="L10" s="115">
        <f>+G10-K10</f>
        <v>117559970379.69</v>
      </c>
      <c r="M10" s="119">
        <f t="shared" si="2"/>
        <v>0.36306309072464404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66234097654</v>
      </c>
      <c r="J11" s="118">
        <f>J12</f>
        <v>0</v>
      </c>
      <c r="K11" s="115">
        <f t="shared" ref="K11:K37" si="3">I11-J11</f>
        <v>66234097654</v>
      </c>
      <c r="L11" s="115">
        <f>G11-K11</f>
        <v>118336726658</v>
      </c>
      <c r="M11" s="119">
        <f t="shared" si="2"/>
        <v>0.35885464509838971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66234097654</v>
      </c>
      <c r="J12" s="126">
        <f>J13+J18</f>
        <v>0</v>
      </c>
      <c r="K12" s="123">
        <f>I12-J12</f>
        <v>66234097654</v>
      </c>
      <c r="L12" s="115">
        <f t="shared" ref="L12:L28" si="4">G12-K12</f>
        <v>118336726658</v>
      </c>
      <c r="M12" s="119">
        <f t="shared" si="2"/>
        <v>0.35885464509838971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65880443762</v>
      </c>
      <c r="J13" s="126">
        <v>0</v>
      </c>
      <c r="K13" s="123">
        <f t="shared" si="3"/>
        <v>65880443762</v>
      </c>
      <c r="L13" s="115">
        <f t="shared" si="4"/>
        <v>118690380550</v>
      </c>
      <c r="M13" s="119">
        <f t="shared" si="2"/>
        <v>0.35693855736719887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</f>
        <v>65880443762</v>
      </c>
      <c r="J14" s="95">
        <v>0</v>
      </c>
      <c r="K14" s="129">
        <f t="shared" si="3"/>
        <v>65880443762</v>
      </c>
      <c r="L14" s="131">
        <f>G14-K14</f>
        <v>118690380550</v>
      </c>
      <c r="M14" s="97">
        <f t="shared" si="2"/>
        <v>0.35693855736719887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30" si="6">G17/$G$38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306897437</v>
      </c>
      <c r="J18" s="126">
        <v>0</v>
      </c>
      <c r="K18" s="123">
        <f t="shared" si="3"/>
        <v>306897437</v>
      </c>
      <c r="L18" s="115">
        <f t="shared" si="4"/>
        <v>-306897437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3" si="7">C19-F19</f>
        <v>0</v>
      </c>
      <c r="H19" s="125">
        <f t="shared" si="6"/>
        <v>0</v>
      </c>
      <c r="I19" s="126">
        <f>I20</f>
        <v>306897437</v>
      </c>
      <c r="J19" s="126">
        <v>0</v>
      </c>
      <c r="K19" s="123">
        <f t="shared" si="3"/>
        <v>306897437</v>
      </c>
      <c r="L19" s="115">
        <f t="shared" si="4"/>
        <v>-306897437</v>
      </c>
      <c r="M19" s="134" t="s">
        <v>26</v>
      </c>
    </row>
    <row r="20" spans="1:13" s="120" customFormat="1" ht="57" customHeight="1" x14ac:dyDescent="0.25">
      <c r="A20" s="127" t="s">
        <v>33</v>
      </c>
      <c r="B20" s="128" t="s">
        <v>34</v>
      </c>
      <c r="C20" s="129">
        <v>0</v>
      </c>
      <c r="D20" s="130">
        <f t="shared" si="0"/>
        <v>0</v>
      </c>
      <c r="E20" s="130">
        <f t="shared" si="0"/>
        <v>0</v>
      </c>
      <c r="F20" s="130">
        <f t="shared" si="0"/>
        <v>0</v>
      </c>
      <c r="G20" s="129">
        <f t="shared" si="7"/>
        <v>0</v>
      </c>
      <c r="H20" s="94">
        <f t="shared" si="6"/>
        <v>0</v>
      </c>
      <c r="I20" s="95">
        <f>I21</f>
        <v>306897437</v>
      </c>
      <c r="J20" s="95">
        <v>0</v>
      </c>
      <c r="K20" s="129">
        <f t="shared" si="3"/>
        <v>306897437</v>
      </c>
      <c r="L20" s="131">
        <f>L21</f>
        <v>-306897437</v>
      </c>
      <c r="M20" s="133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3">
        <f t="shared" si="7"/>
        <v>0</v>
      </c>
      <c r="H21" s="125">
        <f t="shared" si="6"/>
        <v>0</v>
      </c>
      <c r="I21" s="126">
        <f>I22</f>
        <v>306897437</v>
      </c>
      <c r="J21" s="126">
        <v>0</v>
      </c>
      <c r="K21" s="123">
        <f t="shared" si="3"/>
        <v>306897437</v>
      </c>
      <c r="L21" s="115">
        <f>L22</f>
        <v>-306897437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D23</f>
        <v>0</v>
      </c>
      <c r="E22" s="130">
        <f>E23</f>
        <v>0</v>
      </c>
      <c r="F22" s="130">
        <f>F23</f>
        <v>0</v>
      </c>
      <c r="G22" s="129">
        <f t="shared" si="7"/>
        <v>0</v>
      </c>
      <c r="H22" s="94">
        <f t="shared" si="6"/>
        <v>0</v>
      </c>
      <c r="I22" s="95">
        <f>95468945+60193253+77287523+73947716</f>
        <v>306897437</v>
      </c>
      <c r="J22" s="95">
        <v>0</v>
      </c>
      <c r="K22" s="129">
        <f t="shared" si="3"/>
        <v>306897437</v>
      </c>
      <c r="L22" s="131">
        <f>G22-K22</f>
        <v>-306897437</v>
      </c>
      <c r="M22" s="134" t="s">
        <v>26</v>
      </c>
    </row>
    <row r="23" spans="1:13" s="120" customFormat="1" ht="24.95" customHeight="1" x14ac:dyDescent="0.25">
      <c r="A23" s="113" t="s">
        <v>39</v>
      </c>
      <c r="B23" s="122" t="s">
        <v>40</v>
      </c>
      <c r="C23" s="123">
        <v>0</v>
      </c>
      <c r="D23" s="124">
        <f t="shared" si="0"/>
        <v>0</v>
      </c>
      <c r="E23" s="124">
        <f t="shared" si="0"/>
        <v>0</v>
      </c>
      <c r="F23" s="124">
        <f t="shared" si="0"/>
        <v>0</v>
      </c>
      <c r="G23" s="123">
        <f t="shared" si="7"/>
        <v>0</v>
      </c>
      <c r="H23" s="125">
        <f t="shared" si="6"/>
        <v>0</v>
      </c>
      <c r="I23" s="126">
        <f>I24+I31</f>
        <v>776756278.30999994</v>
      </c>
      <c r="J23" s="126">
        <f>J24</f>
        <v>0</v>
      </c>
      <c r="K23" s="123">
        <f>I23-J23</f>
        <v>776756278.30999994</v>
      </c>
      <c r="L23" s="115">
        <f t="shared" si="4"/>
        <v>-776756278.30999994</v>
      </c>
      <c r="M23" s="134" t="s">
        <v>26</v>
      </c>
    </row>
    <row r="24" spans="1:13" s="120" customFormat="1" ht="24.95" customHeight="1" x14ac:dyDescent="0.25">
      <c r="A24" s="113" t="s">
        <v>41</v>
      </c>
      <c r="B24" s="122" t="s">
        <v>42</v>
      </c>
      <c r="C24" s="123">
        <v>0</v>
      </c>
      <c r="D24" s="124">
        <f t="shared" si="0"/>
        <v>0</v>
      </c>
      <c r="E24" s="124">
        <f t="shared" si="0"/>
        <v>0</v>
      </c>
      <c r="F24" s="124">
        <f t="shared" si="0"/>
        <v>0</v>
      </c>
      <c r="G24" s="123">
        <f t="shared" si="7"/>
        <v>0</v>
      </c>
      <c r="H24" s="125">
        <f t="shared" si="6"/>
        <v>0</v>
      </c>
      <c r="I24" s="126">
        <f>I25+I29</f>
        <v>774414906.30999994</v>
      </c>
      <c r="J24" s="126">
        <f>J29</f>
        <v>0</v>
      </c>
      <c r="K24" s="123">
        <f>I24-J24</f>
        <v>774414906.30999994</v>
      </c>
      <c r="L24" s="115">
        <f t="shared" si="4"/>
        <v>-774414906.30999994</v>
      </c>
      <c r="M24" s="134" t="s">
        <v>26</v>
      </c>
    </row>
    <row r="25" spans="1:13" s="120" customFormat="1" ht="24.95" customHeight="1" x14ac:dyDescent="0.25">
      <c r="A25" s="113" t="s">
        <v>43</v>
      </c>
      <c r="B25" s="122" t="s">
        <v>44</v>
      </c>
      <c r="C25" s="123">
        <v>0</v>
      </c>
      <c r="D25" s="124">
        <f t="shared" si="0"/>
        <v>0</v>
      </c>
      <c r="E25" s="124">
        <f t="shared" si="0"/>
        <v>0</v>
      </c>
      <c r="F25" s="124">
        <f t="shared" si="0"/>
        <v>0</v>
      </c>
      <c r="G25" s="123">
        <f>C25-F25</f>
        <v>0</v>
      </c>
      <c r="H25" s="125">
        <f t="shared" si="6"/>
        <v>0</v>
      </c>
      <c r="I25" s="126">
        <f>I26</f>
        <v>73272802.310000002</v>
      </c>
      <c r="J25" s="126">
        <v>0</v>
      </c>
      <c r="K25" s="123">
        <f t="shared" si="3"/>
        <v>73272802.310000002</v>
      </c>
      <c r="L25" s="115">
        <f t="shared" si="4"/>
        <v>-73272802.310000002</v>
      </c>
      <c r="M25" s="134" t="s">
        <v>26</v>
      </c>
    </row>
    <row r="26" spans="1:13" s="120" customFormat="1" ht="24.95" customHeight="1" x14ac:dyDescent="0.25">
      <c r="A26" s="113" t="s">
        <v>45</v>
      </c>
      <c r="B26" s="122" t="s">
        <v>46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I27+I28</f>
        <v>73272802.310000002</v>
      </c>
      <c r="J26" s="126">
        <v>0</v>
      </c>
      <c r="K26" s="123">
        <f t="shared" si="3"/>
        <v>73272802.310000002</v>
      </c>
      <c r="L26" s="115">
        <f t="shared" si="4"/>
        <v>-73272802.310000002</v>
      </c>
      <c r="M26" s="134" t="s">
        <v>26</v>
      </c>
    </row>
    <row r="27" spans="1:13" s="132" customFormat="1" ht="37.5" customHeight="1" x14ac:dyDescent="0.25">
      <c r="A27" s="127" t="s">
        <v>47</v>
      </c>
      <c r="B27" s="128" t="s">
        <v>48</v>
      </c>
      <c r="C27" s="129">
        <v>0</v>
      </c>
      <c r="D27" s="130">
        <f t="shared" ref="D27:F28" si="8">D28</f>
        <v>0</v>
      </c>
      <c r="E27" s="130">
        <f t="shared" si="8"/>
        <v>0</v>
      </c>
      <c r="F27" s="130">
        <f t="shared" si="8"/>
        <v>0</v>
      </c>
      <c r="G27" s="129">
        <f t="shared" si="7"/>
        <v>0</v>
      </c>
      <c r="H27" s="94">
        <f t="shared" si="6"/>
        <v>0</v>
      </c>
      <c r="I27" s="95">
        <f>4216635.69+1493973.25+1356648.71+983534.51+1813072.46</f>
        <v>9863864.620000001</v>
      </c>
      <c r="J27" s="95">
        <v>0</v>
      </c>
      <c r="K27" s="129">
        <f>I27-J27</f>
        <v>9863864.620000001</v>
      </c>
      <c r="L27" s="131">
        <f t="shared" si="4"/>
        <v>-9863864.620000001</v>
      </c>
      <c r="M27" s="133" t="s">
        <v>26</v>
      </c>
    </row>
    <row r="28" spans="1:13" s="132" customFormat="1" ht="37.5" customHeight="1" x14ac:dyDescent="0.25">
      <c r="A28" s="127" t="s">
        <v>49</v>
      </c>
      <c r="B28" s="128" t="s">
        <v>50</v>
      </c>
      <c r="C28" s="129">
        <v>0</v>
      </c>
      <c r="D28" s="130">
        <f t="shared" si="8"/>
        <v>0</v>
      </c>
      <c r="E28" s="130">
        <f t="shared" si="8"/>
        <v>0</v>
      </c>
      <c r="F28" s="130">
        <f t="shared" si="8"/>
        <v>0</v>
      </c>
      <c r="G28" s="129">
        <f t="shared" si="7"/>
        <v>0</v>
      </c>
      <c r="H28" s="94">
        <f t="shared" si="6"/>
        <v>0</v>
      </c>
      <c r="I28" s="95">
        <f>6295631.33+16115336.5+9618830.71+19296738.03+12082401.12</f>
        <v>63408937.689999998</v>
      </c>
      <c r="J28" s="95">
        <v>0</v>
      </c>
      <c r="K28" s="129">
        <f t="shared" si="3"/>
        <v>63408937.689999998</v>
      </c>
      <c r="L28" s="131">
        <f t="shared" si="4"/>
        <v>-63408937.689999998</v>
      </c>
      <c r="M28" s="133" t="s">
        <v>26</v>
      </c>
    </row>
    <row r="29" spans="1:13" s="120" customFormat="1" ht="24.95" customHeight="1" x14ac:dyDescent="0.25">
      <c r="A29" s="113" t="s">
        <v>51</v>
      </c>
      <c r="B29" s="122" t="s">
        <v>52</v>
      </c>
      <c r="C29" s="123">
        <v>0</v>
      </c>
      <c r="D29" s="124">
        <f>D30</f>
        <v>0</v>
      </c>
      <c r="E29" s="124">
        <f>E30</f>
        <v>0</v>
      </c>
      <c r="F29" s="124">
        <f>F30</f>
        <v>0</v>
      </c>
      <c r="G29" s="123">
        <f t="shared" si="7"/>
        <v>0</v>
      </c>
      <c r="H29" s="125">
        <f t="shared" si="6"/>
        <v>0</v>
      </c>
      <c r="I29" s="126">
        <f>I30</f>
        <v>701142104</v>
      </c>
      <c r="J29" s="126">
        <f>J30</f>
        <v>0</v>
      </c>
      <c r="K29" s="123">
        <f t="shared" si="3"/>
        <v>701142104</v>
      </c>
      <c r="L29" s="115">
        <f>L30</f>
        <v>-701142104</v>
      </c>
      <c r="M29" s="134" t="s">
        <v>26</v>
      </c>
    </row>
    <row r="30" spans="1:13" s="132" customFormat="1" ht="65.25" customHeight="1" x14ac:dyDescent="0.25">
      <c r="A30" s="127" t="s">
        <v>53</v>
      </c>
      <c r="B30" s="128" t="s">
        <v>54</v>
      </c>
      <c r="C30" s="129">
        <v>0</v>
      </c>
      <c r="D30" s="130">
        <v>0</v>
      </c>
      <c r="E30" s="130">
        <v>0</v>
      </c>
      <c r="F30" s="124">
        <f>F31</f>
        <v>0</v>
      </c>
      <c r="G30" s="129">
        <f t="shared" si="7"/>
        <v>0</v>
      </c>
      <c r="H30" s="94">
        <f t="shared" si="6"/>
        <v>0</v>
      </c>
      <c r="I30" s="95">
        <f>229550242.39+2865005+7679621.6+457316133.93+3731101.08</f>
        <v>701142104</v>
      </c>
      <c r="J30" s="95">
        <v>0</v>
      </c>
      <c r="K30" s="129">
        <f>I30-J30</f>
        <v>701142104</v>
      </c>
      <c r="L30" s="129">
        <f>G30-K30</f>
        <v>-701142104</v>
      </c>
      <c r="M30" s="133" t="s">
        <v>26</v>
      </c>
    </row>
    <row r="31" spans="1:13" s="120" customFormat="1" ht="50.25" customHeight="1" x14ac:dyDescent="0.25">
      <c r="A31" s="113" t="s">
        <v>84</v>
      </c>
      <c r="B31" s="122" t="s">
        <v>85</v>
      </c>
      <c r="C31" s="123">
        <f>C32</f>
        <v>0</v>
      </c>
      <c r="D31" s="124">
        <f>D32</f>
        <v>0</v>
      </c>
      <c r="E31" s="124">
        <f>E32</f>
        <v>0</v>
      </c>
      <c r="F31" s="124">
        <f t="shared" ref="F31:F33" si="9">F32</f>
        <v>0</v>
      </c>
      <c r="G31" s="123">
        <f t="shared" si="7"/>
        <v>0</v>
      </c>
      <c r="H31" s="125">
        <f t="shared" ref="H31" si="10">G31/$G$38</f>
        <v>0</v>
      </c>
      <c r="I31" s="126">
        <f>I32</f>
        <v>2341372</v>
      </c>
      <c r="J31" s="126">
        <f>J32</f>
        <v>0</v>
      </c>
      <c r="K31" s="123">
        <f t="shared" ref="K31:K33" si="11">I31-J31</f>
        <v>2341372</v>
      </c>
      <c r="L31" s="123">
        <f t="shared" ref="L31:L33" si="12">G31-K31</f>
        <v>-2341372</v>
      </c>
      <c r="M31" s="134" t="s">
        <v>26</v>
      </c>
    </row>
    <row r="32" spans="1:13" s="120" customFormat="1" ht="50.25" customHeight="1" x14ac:dyDescent="0.25">
      <c r="A32" s="113" t="s">
        <v>82</v>
      </c>
      <c r="B32" s="122" t="s">
        <v>83</v>
      </c>
      <c r="C32" s="123">
        <v>0</v>
      </c>
      <c r="D32" s="124">
        <v>0</v>
      </c>
      <c r="E32" s="124">
        <v>0</v>
      </c>
      <c r="F32" s="124">
        <f t="shared" si="9"/>
        <v>0</v>
      </c>
      <c r="G32" s="123">
        <f t="shared" si="7"/>
        <v>0</v>
      </c>
      <c r="H32" s="125">
        <f t="shared" ref="H32:H37" si="13">G32/$G$38</f>
        <v>0</v>
      </c>
      <c r="I32" s="126">
        <f>I33</f>
        <v>2341372</v>
      </c>
      <c r="J32" s="126">
        <f>J33</f>
        <v>0</v>
      </c>
      <c r="K32" s="123">
        <f t="shared" si="11"/>
        <v>2341372</v>
      </c>
      <c r="L32" s="123">
        <f t="shared" si="12"/>
        <v>-2341372</v>
      </c>
      <c r="M32" s="134" t="s">
        <v>26</v>
      </c>
    </row>
    <row r="33" spans="1:14" s="132" customFormat="1" ht="50.25" customHeight="1" x14ac:dyDescent="0.25">
      <c r="A33" s="127" t="s">
        <v>80</v>
      </c>
      <c r="B33" s="128" t="s">
        <v>81</v>
      </c>
      <c r="C33" s="129">
        <v>0</v>
      </c>
      <c r="D33" s="130">
        <v>0</v>
      </c>
      <c r="E33" s="130">
        <v>0</v>
      </c>
      <c r="F33" s="124">
        <f t="shared" si="9"/>
        <v>0</v>
      </c>
      <c r="G33" s="129">
        <f t="shared" si="7"/>
        <v>0</v>
      </c>
      <c r="H33" s="94">
        <f t="shared" si="13"/>
        <v>0</v>
      </c>
      <c r="I33" s="95">
        <v>2341372</v>
      </c>
      <c r="J33" s="95">
        <v>0</v>
      </c>
      <c r="K33" s="129">
        <f t="shared" si="11"/>
        <v>2341372</v>
      </c>
      <c r="L33" s="129">
        <f t="shared" si="12"/>
        <v>-2341372</v>
      </c>
      <c r="M33" s="133" t="s">
        <v>26</v>
      </c>
    </row>
    <row r="34" spans="1:14" s="9" customFormat="1" ht="24.95" customHeight="1" x14ac:dyDescent="0.25">
      <c r="A34" s="107">
        <v>4</v>
      </c>
      <c r="B34" s="108" t="s">
        <v>55</v>
      </c>
      <c r="C34" s="109">
        <f>C35+C36+C37</f>
        <v>5588001521117</v>
      </c>
      <c r="D34" s="109">
        <f>D35+D36+D37</f>
        <v>0</v>
      </c>
      <c r="E34" s="109">
        <v>0</v>
      </c>
      <c r="F34" s="109">
        <f>D34-E34</f>
        <v>0</v>
      </c>
      <c r="G34" s="109">
        <f>C34-F34</f>
        <v>5588001521117</v>
      </c>
      <c r="H34" s="110">
        <f t="shared" si="13"/>
        <v>0.96802624319500263</v>
      </c>
      <c r="I34" s="111">
        <f>I35+I36+I37</f>
        <v>487303943636.96997</v>
      </c>
      <c r="J34" s="111">
        <f>SUM(J35:J37)</f>
        <v>0</v>
      </c>
      <c r="K34" s="109">
        <f t="shared" si="3"/>
        <v>487303943636.96997</v>
      </c>
      <c r="L34" s="109">
        <f>L35+L36+L37</f>
        <v>5100697577480.0303</v>
      </c>
      <c r="M34" s="112">
        <f>+K34/G34</f>
        <v>8.7205406404320646E-2</v>
      </c>
      <c r="N34" s="80"/>
    </row>
    <row r="35" spans="1:14" s="13" customFormat="1" ht="24.95" customHeight="1" x14ac:dyDescent="0.25">
      <c r="A35" s="89">
        <v>41</v>
      </c>
      <c r="B35" s="90" t="s">
        <v>56</v>
      </c>
      <c r="C35" s="91">
        <v>1451042370</v>
      </c>
      <c r="D35" s="92">
        <v>0</v>
      </c>
      <c r="E35" s="92">
        <v>0</v>
      </c>
      <c r="F35" s="93">
        <v>0</v>
      </c>
      <c r="G35" s="91">
        <f>C35-F35</f>
        <v>1451042370</v>
      </c>
      <c r="H35" s="94">
        <f t="shared" si="13"/>
        <v>2.5136841656891578E-4</v>
      </c>
      <c r="I35" s="95">
        <v>0</v>
      </c>
      <c r="J35" s="95">
        <v>0</v>
      </c>
      <c r="K35" s="91">
        <f t="shared" si="3"/>
        <v>0</v>
      </c>
      <c r="L35" s="96">
        <f>G35-K35</f>
        <v>1451042370</v>
      </c>
      <c r="M35" s="97">
        <f>+K35/G35</f>
        <v>0</v>
      </c>
    </row>
    <row r="36" spans="1:14" s="13" customFormat="1" ht="24.95" customHeight="1" x14ac:dyDescent="0.25">
      <c r="A36" s="89">
        <v>42</v>
      </c>
      <c r="B36" s="90" t="s">
        <v>57</v>
      </c>
      <c r="C36" s="98">
        <v>1167604335047</v>
      </c>
      <c r="D36" s="99">
        <v>0</v>
      </c>
      <c r="E36" s="99">
        <v>0</v>
      </c>
      <c r="F36" s="100">
        <v>0</v>
      </c>
      <c r="G36" s="91">
        <f>C36-F36</f>
        <v>1167604335047</v>
      </c>
      <c r="H36" s="94">
        <f t="shared" si="13"/>
        <v>0.20226759669310429</v>
      </c>
      <c r="I36" s="95">
        <v>157603582277</v>
      </c>
      <c r="J36" s="95">
        <v>0</v>
      </c>
      <c r="K36" s="96">
        <f t="shared" si="3"/>
        <v>157603582277</v>
      </c>
      <c r="L36" s="96">
        <f>G36-K36</f>
        <v>1010000752770</v>
      </c>
      <c r="M36" s="97">
        <f>+K36/G36</f>
        <v>0.13498029901598124</v>
      </c>
    </row>
    <row r="37" spans="1:14" s="13" customFormat="1" ht="24.95" customHeight="1" thickBot="1" x14ac:dyDescent="0.3">
      <c r="A37" s="101">
        <v>43</v>
      </c>
      <c r="B37" s="102" t="s">
        <v>58</v>
      </c>
      <c r="C37" s="103">
        <v>4418946143700</v>
      </c>
      <c r="D37" s="104">
        <v>0</v>
      </c>
      <c r="E37" s="104">
        <v>0</v>
      </c>
      <c r="F37" s="104">
        <v>0</v>
      </c>
      <c r="G37" s="103">
        <f>C37-F37</f>
        <v>4418946143700</v>
      </c>
      <c r="H37" s="94">
        <f t="shared" si="13"/>
        <v>0.76550727808532948</v>
      </c>
      <c r="I37" s="105">
        <v>329700361359.96997</v>
      </c>
      <c r="J37" s="105">
        <v>0</v>
      </c>
      <c r="K37" s="103">
        <f t="shared" si="3"/>
        <v>329700361359.96997</v>
      </c>
      <c r="L37" s="106">
        <f>G37-K37</f>
        <v>4089245782340.0303</v>
      </c>
      <c r="M37" s="97">
        <f>+K37/G37</f>
        <v>7.4610631276875131E-2</v>
      </c>
    </row>
    <row r="38" spans="1:14" s="6" customFormat="1" ht="24.95" customHeight="1" thickTop="1" thickBot="1" x14ac:dyDescent="0.3">
      <c r="A38" s="145" t="s">
        <v>59</v>
      </c>
      <c r="B38" s="146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88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79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abSelected="1" topLeftCell="A34" zoomScale="84" zoomScaleNormal="84" workbookViewId="0">
      <selection activeCell="A8" sqref="A8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13.85546875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1"/>
      <c r="P1" s="1"/>
      <c r="Q1" s="1"/>
    </row>
    <row r="2" spans="1:24" ht="24.75" customHeight="1" x14ac:dyDescent="0.25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"/>
      <c r="O2" s="1"/>
      <c r="P2" s="1"/>
      <c r="Q2" s="1"/>
    </row>
    <row r="3" spans="1:24" ht="27" customHeight="1" x14ac:dyDescent="0.25">
      <c r="A3" s="149" t="s">
        <v>86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50" t="s">
        <v>3</v>
      </c>
      <c r="L4" s="150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 t="s">
        <v>8</v>
      </c>
      <c r="H6" s="153" t="s">
        <v>9</v>
      </c>
      <c r="I6" s="153" t="s">
        <v>64</v>
      </c>
      <c r="J6" s="153" t="s">
        <v>63</v>
      </c>
      <c r="K6" s="153" t="s">
        <v>10</v>
      </c>
      <c r="L6" s="153" t="s">
        <v>11</v>
      </c>
      <c r="M6" s="155" t="s">
        <v>12</v>
      </c>
    </row>
    <row r="7" spans="1:24" ht="85.5" customHeight="1" x14ac:dyDescent="0.25">
      <c r="A7" s="157"/>
      <c r="B7" s="158"/>
      <c r="C7" s="158"/>
      <c r="D7" s="143" t="s">
        <v>13</v>
      </c>
      <c r="E7" s="143" t="s">
        <v>14</v>
      </c>
      <c r="F7" s="143" t="s">
        <v>15</v>
      </c>
      <c r="G7" s="158"/>
      <c r="H7" s="158"/>
      <c r="I7" s="158"/>
      <c r="J7" s="158"/>
      <c r="K7" s="158"/>
      <c r="L7" s="158"/>
      <c r="M7" s="159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9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G8/$G$41</f>
        <v>3.1973756804997353E-2</v>
      </c>
      <c r="I8" s="139">
        <f>I9</f>
        <v>80872328149.839996</v>
      </c>
      <c r="J8" s="139">
        <f>J9</f>
        <v>58176325</v>
      </c>
      <c r="K8" s="139">
        <f>I8-J8</f>
        <v>80814151824.839996</v>
      </c>
      <c r="L8" s="140">
        <f>G8-K8</f>
        <v>103756672487.16</v>
      </c>
      <c r="M8" s="141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80872328149.839996</v>
      </c>
      <c r="J9" s="118">
        <f>J10</f>
        <v>58176325</v>
      </c>
      <c r="K9" s="115">
        <f>I9-J9</f>
        <v>80814151824.839996</v>
      </c>
      <c r="L9" s="115">
        <f>G9-K9</f>
        <v>103756672487.16</v>
      </c>
      <c r="M9" s="119">
        <f t="shared" ref="M9:M14" si="2">+K9/G9</f>
        <v>0.43784900525898451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I11+I26</f>
        <v>80872328149.839996</v>
      </c>
      <c r="J10" s="118">
        <f>J11+J26</f>
        <v>58176325</v>
      </c>
      <c r="K10" s="115">
        <f>I10-J10</f>
        <v>80814151824.839996</v>
      </c>
      <c r="L10" s="115">
        <f>+G10-K10</f>
        <v>103756672487.16</v>
      </c>
      <c r="M10" s="119">
        <f t="shared" si="2"/>
        <v>0.43784900525898451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80087250963.009995</v>
      </c>
      <c r="J11" s="118">
        <f>J12</f>
        <v>58176325</v>
      </c>
      <c r="K11" s="115">
        <f t="shared" ref="K11:K40" si="3">I11-J11</f>
        <v>80029074638.009995</v>
      </c>
      <c r="L11" s="115">
        <f>G11-K11</f>
        <v>104541749673.99001</v>
      </c>
      <c r="M11" s="119">
        <f t="shared" si="2"/>
        <v>0.43359547716343405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80087250963.009995</v>
      </c>
      <c r="J12" s="126">
        <f>J13+J15+J18+J23</f>
        <v>58176325</v>
      </c>
      <c r="K12" s="123">
        <f>I12-J12</f>
        <v>80029074638.009995</v>
      </c>
      <c r="L12" s="115">
        <f t="shared" ref="L12:L31" si="4">G12-K12</f>
        <v>104541749673.99001</v>
      </c>
      <c r="M12" s="119">
        <f>+K12/G12</f>
        <v>0.43359547716343405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79730796735.509995</v>
      </c>
      <c r="J13" s="126">
        <v>0</v>
      </c>
      <c r="K13" s="123">
        <f t="shared" si="3"/>
        <v>79730796735.509995</v>
      </c>
      <c r="L13" s="115">
        <f>G13-K13</f>
        <v>104840027576.49001</v>
      </c>
      <c r="M13" s="119">
        <f>+K13/G13</f>
        <v>0.43197941512539606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</f>
        <v>79730796735.509995</v>
      </c>
      <c r="J14" s="95">
        <v>0</v>
      </c>
      <c r="K14" s="129">
        <f t="shared" si="3"/>
        <v>79730796735.509995</v>
      </c>
      <c r="L14" s="131">
        <f>G14-K14</f>
        <v>104840027576.49001</v>
      </c>
      <c r="M14" s="97">
        <f t="shared" si="2"/>
        <v>0.43197941512539606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41" si="6">G17/$G$41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309697772.5</v>
      </c>
      <c r="J18" s="126">
        <v>0</v>
      </c>
      <c r="K18" s="123">
        <f t="shared" si="3"/>
        <v>309697772.5</v>
      </c>
      <c r="L18" s="115">
        <f t="shared" si="4"/>
        <v>-309697772.5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6" si="7">C19-F19</f>
        <v>0</v>
      </c>
      <c r="H19" s="125">
        <f t="shared" si="6"/>
        <v>0</v>
      </c>
      <c r="I19" s="126">
        <f>I20</f>
        <v>309697772.5</v>
      </c>
      <c r="J19" s="126">
        <v>0</v>
      </c>
      <c r="K19" s="123">
        <f t="shared" si="3"/>
        <v>309697772.5</v>
      </c>
      <c r="L19" s="115">
        <f t="shared" si="4"/>
        <v>-309697772.5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125">
        <f t="shared" si="6"/>
        <v>0</v>
      </c>
      <c r="I20" s="126">
        <f>I21</f>
        <v>309697772.5</v>
      </c>
      <c r="J20" s="126">
        <v>0</v>
      </c>
      <c r="K20" s="123">
        <f t="shared" si="3"/>
        <v>309697772.5</v>
      </c>
      <c r="L20" s="115">
        <f>L21</f>
        <v>-309697772.5</v>
      </c>
      <c r="M20" s="134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24">
        <f>F22</f>
        <v>0</v>
      </c>
      <c r="G21" s="123">
        <f t="shared" si="7"/>
        <v>0</v>
      </c>
      <c r="H21" s="125">
        <f t="shared" si="6"/>
        <v>0</v>
      </c>
      <c r="I21" s="126">
        <f>I22</f>
        <v>309697772.5</v>
      </c>
      <c r="J21" s="126">
        <v>0</v>
      </c>
      <c r="K21" s="123">
        <f t="shared" si="3"/>
        <v>309697772.5</v>
      </c>
      <c r="L21" s="115">
        <f>L22</f>
        <v>-309697772.5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D26</f>
        <v>0</v>
      </c>
      <c r="E22" s="130">
        <f>E26</f>
        <v>0</v>
      </c>
      <c r="F22" s="130">
        <f>F26</f>
        <v>0</v>
      </c>
      <c r="G22" s="129">
        <f t="shared" si="7"/>
        <v>0</v>
      </c>
      <c r="H22" s="94">
        <f t="shared" si="6"/>
        <v>0</v>
      </c>
      <c r="I22" s="95">
        <f>95468945+60193253+77287523+73947716+2800335.5</f>
        <v>309697772.5</v>
      </c>
      <c r="J22" s="95">
        <v>0</v>
      </c>
      <c r="K22" s="129">
        <f t="shared" si="3"/>
        <v>309697772.5</v>
      </c>
      <c r="L22" s="131">
        <f>G22-K22</f>
        <v>-309697772.5</v>
      </c>
      <c r="M22" s="134" t="s">
        <v>26</v>
      </c>
    </row>
    <row r="23" spans="1:13" s="120" customFormat="1" ht="48" customHeight="1" x14ac:dyDescent="0.25">
      <c r="A23" s="113" t="s">
        <v>88</v>
      </c>
      <c r="B23" s="122" t="s">
        <v>93</v>
      </c>
      <c r="C23" s="123">
        <v>0</v>
      </c>
      <c r="D23" s="124">
        <v>0</v>
      </c>
      <c r="E23" s="124">
        <v>0</v>
      </c>
      <c r="F23" s="124">
        <f>F27</f>
        <v>0</v>
      </c>
      <c r="G23" s="123">
        <v>0</v>
      </c>
      <c r="H23" s="125">
        <f t="shared" si="6"/>
        <v>0</v>
      </c>
      <c r="I23" s="126">
        <v>0</v>
      </c>
      <c r="J23" s="126">
        <f t="shared" ref="J23:L24" si="8">J24</f>
        <v>58176325</v>
      </c>
      <c r="K23" s="123">
        <f t="shared" si="8"/>
        <v>-58176325</v>
      </c>
      <c r="L23" s="115">
        <f t="shared" si="8"/>
        <v>58176325</v>
      </c>
      <c r="M23" s="134" t="s">
        <v>26</v>
      </c>
    </row>
    <row r="24" spans="1:13" s="120" customFormat="1" ht="48" customHeight="1" x14ac:dyDescent="0.25">
      <c r="A24" s="113" t="s">
        <v>91</v>
      </c>
      <c r="B24" s="122" t="s">
        <v>92</v>
      </c>
      <c r="C24" s="123">
        <v>0</v>
      </c>
      <c r="D24" s="124">
        <v>0</v>
      </c>
      <c r="E24" s="124">
        <v>0</v>
      </c>
      <c r="F24" s="124">
        <f>F27</f>
        <v>0</v>
      </c>
      <c r="G24" s="123">
        <f t="shared" si="7"/>
        <v>0</v>
      </c>
      <c r="H24" s="125">
        <f t="shared" si="6"/>
        <v>0</v>
      </c>
      <c r="I24" s="126">
        <v>0</v>
      </c>
      <c r="J24" s="126">
        <f t="shared" si="8"/>
        <v>58176325</v>
      </c>
      <c r="K24" s="123">
        <f t="shared" si="8"/>
        <v>-58176325</v>
      </c>
      <c r="L24" s="115">
        <f t="shared" si="8"/>
        <v>58176325</v>
      </c>
      <c r="M24" s="134" t="s">
        <v>26</v>
      </c>
    </row>
    <row r="25" spans="1:13" s="120" customFormat="1" ht="48" customHeight="1" x14ac:dyDescent="0.25">
      <c r="A25" s="127" t="s">
        <v>89</v>
      </c>
      <c r="B25" s="128" t="s">
        <v>90</v>
      </c>
      <c r="C25" s="129">
        <v>0</v>
      </c>
      <c r="D25" s="130">
        <v>0</v>
      </c>
      <c r="E25" s="130">
        <v>0</v>
      </c>
      <c r="F25" s="130">
        <f>D25-E25</f>
        <v>0</v>
      </c>
      <c r="G25" s="129">
        <f t="shared" si="7"/>
        <v>0</v>
      </c>
      <c r="H25" s="94">
        <f t="shared" si="6"/>
        <v>0</v>
      </c>
      <c r="I25" s="95">
        <v>0</v>
      </c>
      <c r="J25" s="95">
        <v>58176325</v>
      </c>
      <c r="K25" s="129">
        <f>I25-J25</f>
        <v>-58176325</v>
      </c>
      <c r="L25" s="131">
        <f>G25-K25</f>
        <v>58176325</v>
      </c>
      <c r="M25" s="144" t="s">
        <v>26</v>
      </c>
    </row>
    <row r="26" spans="1:13" s="120" customFormat="1" ht="24.95" customHeight="1" x14ac:dyDescent="0.25">
      <c r="A26" s="113" t="s">
        <v>39</v>
      </c>
      <c r="B26" s="122" t="s">
        <v>40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I27+I34</f>
        <v>785077186.83000004</v>
      </c>
      <c r="J26" s="126">
        <f>J27</f>
        <v>0</v>
      </c>
      <c r="K26" s="123">
        <f>I26-J26</f>
        <v>785077186.83000004</v>
      </c>
      <c r="L26" s="115">
        <f t="shared" si="4"/>
        <v>-785077186.83000004</v>
      </c>
      <c r="M26" s="134" t="s">
        <v>26</v>
      </c>
    </row>
    <row r="27" spans="1:13" s="120" customFormat="1" ht="24.95" customHeight="1" x14ac:dyDescent="0.25">
      <c r="A27" s="113" t="s">
        <v>41</v>
      </c>
      <c r="B27" s="122" t="s">
        <v>42</v>
      </c>
      <c r="C27" s="123">
        <v>0</v>
      </c>
      <c r="D27" s="124">
        <f t="shared" si="0"/>
        <v>0</v>
      </c>
      <c r="E27" s="124">
        <f t="shared" si="0"/>
        <v>0</v>
      </c>
      <c r="F27" s="124">
        <f t="shared" si="0"/>
        <v>0</v>
      </c>
      <c r="G27" s="123">
        <f t="shared" si="7"/>
        <v>0</v>
      </c>
      <c r="H27" s="125">
        <f t="shared" si="6"/>
        <v>0</v>
      </c>
      <c r="I27" s="126">
        <f>I28+I32</f>
        <v>782735814.83000004</v>
      </c>
      <c r="J27" s="126">
        <f>J32</f>
        <v>0</v>
      </c>
      <c r="K27" s="123">
        <f>I27-J27</f>
        <v>782735814.83000004</v>
      </c>
      <c r="L27" s="115">
        <f t="shared" si="4"/>
        <v>-782735814.83000004</v>
      </c>
      <c r="M27" s="134" t="s">
        <v>26</v>
      </c>
    </row>
    <row r="28" spans="1:13" s="120" customFormat="1" ht="24.95" customHeight="1" x14ac:dyDescent="0.25">
      <c r="A28" s="113" t="s">
        <v>43</v>
      </c>
      <c r="B28" s="122" t="s">
        <v>44</v>
      </c>
      <c r="C28" s="123">
        <v>0</v>
      </c>
      <c r="D28" s="124">
        <f t="shared" si="0"/>
        <v>0</v>
      </c>
      <c r="E28" s="124">
        <f t="shared" si="0"/>
        <v>0</v>
      </c>
      <c r="F28" s="124">
        <f t="shared" si="0"/>
        <v>0</v>
      </c>
      <c r="G28" s="123">
        <f>C28-F28</f>
        <v>0</v>
      </c>
      <c r="H28" s="125">
        <f t="shared" si="6"/>
        <v>0</v>
      </c>
      <c r="I28" s="126">
        <f>I29</f>
        <v>78672529.709999993</v>
      </c>
      <c r="J28" s="126">
        <v>0</v>
      </c>
      <c r="K28" s="123">
        <f t="shared" si="3"/>
        <v>78672529.709999993</v>
      </c>
      <c r="L28" s="115">
        <f t="shared" si="4"/>
        <v>-78672529.709999993</v>
      </c>
      <c r="M28" s="134" t="s">
        <v>26</v>
      </c>
    </row>
    <row r="29" spans="1:13" s="120" customFormat="1" ht="24.95" customHeight="1" x14ac:dyDescent="0.25">
      <c r="A29" s="113" t="s">
        <v>45</v>
      </c>
      <c r="B29" s="122" t="s">
        <v>46</v>
      </c>
      <c r="C29" s="123">
        <v>0</v>
      </c>
      <c r="D29" s="124">
        <f t="shared" si="0"/>
        <v>0</v>
      </c>
      <c r="E29" s="124">
        <f t="shared" si="0"/>
        <v>0</v>
      </c>
      <c r="F29" s="124">
        <f t="shared" si="0"/>
        <v>0</v>
      </c>
      <c r="G29" s="123">
        <f t="shared" si="7"/>
        <v>0</v>
      </c>
      <c r="H29" s="125">
        <f t="shared" si="6"/>
        <v>0</v>
      </c>
      <c r="I29" s="126">
        <f>I30+I31</f>
        <v>78672529.709999993</v>
      </c>
      <c r="J29" s="126">
        <v>0</v>
      </c>
      <c r="K29" s="123">
        <f t="shared" si="3"/>
        <v>78672529.709999993</v>
      </c>
      <c r="L29" s="115">
        <f t="shared" si="4"/>
        <v>-78672529.709999993</v>
      </c>
      <c r="M29" s="134" t="s">
        <v>26</v>
      </c>
    </row>
    <row r="30" spans="1:13" s="132" customFormat="1" ht="37.5" customHeight="1" x14ac:dyDescent="0.25">
      <c r="A30" s="127" t="s">
        <v>47</v>
      </c>
      <c r="B30" s="128" t="s">
        <v>48</v>
      </c>
      <c r="C30" s="129">
        <v>0</v>
      </c>
      <c r="D30" s="130">
        <f t="shared" ref="D30:F31" si="9">D31</f>
        <v>0</v>
      </c>
      <c r="E30" s="130">
        <f t="shared" si="9"/>
        <v>0</v>
      </c>
      <c r="F30" s="130">
        <f t="shared" si="9"/>
        <v>0</v>
      </c>
      <c r="G30" s="129">
        <f t="shared" si="7"/>
        <v>0</v>
      </c>
      <c r="H30" s="94">
        <f t="shared" si="6"/>
        <v>0</v>
      </c>
      <c r="I30" s="95">
        <f>4216635.69+1493973.25+1356648.71+983534.51+1813072.46+1568258.26</f>
        <v>11432122.880000001</v>
      </c>
      <c r="J30" s="95">
        <v>0</v>
      </c>
      <c r="K30" s="129">
        <f>I30-J30</f>
        <v>11432122.880000001</v>
      </c>
      <c r="L30" s="131">
        <f t="shared" si="4"/>
        <v>-11432122.880000001</v>
      </c>
      <c r="M30" s="133" t="s">
        <v>26</v>
      </c>
    </row>
    <row r="31" spans="1:13" s="132" customFormat="1" ht="37.5" customHeight="1" x14ac:dyDescent="0.25">
      <c r="A31" s="127" t="s">
        <v>49</v>
      </c>
      <c r="B31" s="128" t="s">
        <v>50</v>
      </c>
      <c r="C31" s="129">
        <v>0</v>
      </c>
      <c r="D31" s="130">
        <f t="shared" si="9"/>
        <v>0</v>
      </c>
      <c r="E31" s="130">
        <f t="shared" si="9"/>
        <v>0</v>
      </c>
      <c r="F31" s="130">
        <f t="shared" si="9"/>
        <v>0</v>
      </c>
      <c r="G31" s="129">
        <f t="shared" si="7"/>
        <v>0</v>
      </c>
      <c r="H31" s="94">
        <f t="shared" si="6"/>
        <v>0</v>
      </c>
      <c r="I31" s="95">
        <f>6295631.33+16115336.5+9618830.71+19296738.03+12082401.12+3831469.14</f>
        <v>67240406.829999998</v>
      </c>
      <c r="J31" s="95">
        <v>0</v>
      </c>
      <c r="K31" s="129">
        <f t="shared" si="3"/>
        <v>67240406.829999998</v>
      </c>
      <c r="L31" s="131">
        <f t="shared" si="4"/>
        <v>-67240406.829999998</v>
      </c>
      <c r="M31" s="133" t="s">
        <v>26</v>
      </c>
    </row>
    <row r="32" spans="1:13" s="120" customFormat="1" ht="24.95" customHeight="1" x14ac:dyDescent="0.25">
      <c r="A32" s="113" t="s">
        <v>51</v>
      </c>
      <c r="B32" s="122" t="s">
        <v>52</v>
      </c>
      <c r="C32" s="123">
        <v>0</v>
      </c>
      <c r="D32" s="124">
        <f>D33</f>
        <v>0</v>
      </c>
      <c r="E32" s="124">
        <f>E33</f>
        <v>0</v>
      </c>
      <c r="F32" s="124">
        <f>F33</f>
        <v>0</v>
      </c>
      <c r="G32" s="123">
        <f t="shared" si="7"/>
        <v>0</v>
      </c>
      <c r="H32" s="125">
        <f t="shared" si="6"/>
        <v>0</v>
      </c>
      <c r="I32" s="126">
        <f>I33</f>
        <v>704063285.12</v>
      </c>
      <c r="J32" s="126">
        <f>J33</f>
        <v>0</v>
      </c>
      <c r="K32" s="123">
        <f t="shared" si="3"/>
        <v>704063285.12</v>
      </c>
      <c r="L32" s="115">
        <f>L33</f>
        <v>-704063285.12</v>
      </c>
      <c r="M32" s="134" t="s">
        <v>26</v>
      </c>
    </row>
    <row r="33" spans="1:14" s="132" customFormat="1" ht="65.25" customHeight="1" x14ac:dyDescent="0.25">
      <c r="A33" s="127" t="s">
        <v>53</v>
      </c>
      <c r="B33" s="128" t="s">
        <v>54</v>
      </c>
      <c r="C33" s="129">
        <v>0</v>
      </c>
      <c r="D33" s="130">
        <v>0</v>
      </c>
      <c r="E33" s="130">
        <v>0</v>
      </c>
      <c r="F33" s="124">
        <f>F34</f>
        <v>0</v>
      </c>
      <c r="G33" s="129">
        <f t="shared" si="7"/>
        <v>0</v>
      </c>
      <c r="H33" s="94">
        <f t="shared" si="6"/>
        <v>0</v>
      </c>
      <c r="I33" s="95">
        <f>229550242.39+2865005+7679621.6+457316133.93+3731101.08+2921181.12</f>
        <v>704063285.12</v>
      </c>
      <c r="J33" s="95">
        <v>0</v>
      </c>
      <c r="K33" s="129">
        <f>I33-J33</f>
        <v>704063285.12</v>
      </c>
      <c r="L33" s="129">
        <f>G33-K33</f>
        <v>-704063285.12</v>
      </c>
      <c r="M33" s="133" t="s">
        <v>26</v>
      </c>
    </row>
    <row r="34" spans="1:14" s="120" customFormat="1" ht="50.25" customHeight="1" x14ac:dyDescent="0.25">
      <c r="A34" s="113" t="s">
        <v>84</v>
      </c>
      <c r="B34" s="122" t="s">
        <v>85</v>
      </c>
      <c r="C34" s="123">
        <f>C35</f>
        <v>0</v>
      </c>
      <c r="D34" s="124">
        <f>D35</f>
        <v>0</v>
      </c>
      <c r="E34" s="124">
        <f>E35</f>
        <v>0</v>
      </c>
      <c r="F34" s="124">
        <f t="shared" ref="F34:F36" si="10">F35</f>
        <v>0</v>
      </c>
      <c r="G34" s="123">
        <f t="shared" si="7"/>
        <v>0</v>
      </c>
      <c r="H34" s="125">
        <f t="shared" si="6"/>
        <v>0</v>
      </c>
      <c r="I34" s="126">
        <f>I35</f>
        <v>2341372</v>
      </c>
      <c r="J34" s="126">
        <f>J35</f>
        <v>0</v>
      </c>
      <c r="K34" s="123">
        <f t="shared" ref="K34:K36" si="11">I34-J34</f>
        <v>2341372</v>
      </c>
      <c r="L34" s="123">
        <f t="shared" ref="L34:L36" si="12">G34-K34</f>
        <v>-2341372</v>
      </c>
      <c r="M34" s="134" t="s">
        <v>26</v>
      </c>
    </row>
    <row r="35" spans="1:14" s="120" customFormat="1" ht="50.25" customHeight="1" x14ac:dyDescent="0.25">
      <c r="A35" s="113" t="s">
        <v>82</v>
      </c>
      <c r="B35" s="122" t="s">
        <v>83</v>
      </c>
      <c r="C35" s="123">
        <v>0</v>
      </c>
      <c r="D35" s="124">
        <v>0</v>
      </c>
      <c r="E35" s="124">
        <v>0</v>
      </c>
      <c r="F35" s="124">
        <f t="shared" si="10"/>
        <v>0</v>
      </c>
      <c r="G35" s="123">
        <f t="shared" si="7"/>
        <v>0</v>
      </c>
      <c r="H35" s="125">
        <f t="shared" si="6"/>
        <v>0</v>
      </c>
      <c r="I35" s="126">
        <f>I36</f>
        <v>2341372</v>
      </c>
      <c r="J35" s="126">
        <f>J36</f>
        <v>0</v>
      </c>
      <c r="K35" s="123">
        <f t="shared" si="11"/>
        <v>2341372</v>
      </c>
      <c r="L35" s="123">
        <f t="shared" si="12"/>
        <v>-2341372</v>
      </c>
      <c r="M35" s="134" t="s">
        <v>26</v>
      </c>
    </row>
    <row r="36" spans="1:14" s="132" customFormat="1" ht="50.25" customHeight="1" x14ac:dyDescent="0.25">
      <c r="A36" s="127" t="s">
        <v>80</v>
      </c>
      <c r="B36" s="128" t="s">
        <v>81</v>
      </c>
      <c r="C36" s="129">
        <v>0</v>
      </c>
      <c r="D36" s="130">
        <v>0</v>
      </c>
      <c r="E36" s="130">
        <v>0</v>
      </c>
      <c r="F36" s="124">
        <f t="shared" si="10"/>
        <v>0</v>
      </c>
      <c r="G36" s="129">
        <f t="shared" si="7"/>
        <v>0</v>
      </c>
      <c r="H36" s="94">
        <f t="shared" si="6"/>
        <v>0</v>
      </c>
      <c r="I36" s="95">
        <v>2341372</v>
      </c>
      <c r="J36" s="95">
        <v>0</v>
      </c>
      <c r="K36" s="129">
        <f t="shared" si="11"/>
        <v>2341372</v>
      </c>
      <c r="L36" s="129">
        <f t="shared" si="12"/>
        <v>-2341372</v>
      </c>
      <c r="M36" s="133" t="s">
        <v>26</v>
      </c>
    </row>
    <row r="37" spans="1:14" s="9" customFormat="1" ht="24.95" customHeight="1" x14ac:dyDescent="0.25">
      <c r="A37" s="107">
        <v>4</v>
      </c>
      <c r="B37" s="108" t="s">
        <v>55</v>
      </c>
      <c r="C37" s="109">
        <f>C38+C39+C40</f>
        <v>5588001521117</v>
      </c>
      <c r="D37" s="109">
        <f>D38+D39+D40</f>
        <v>0</v>
      </c>
      <c r="E37" s="109">
        <v>0</v>
      </c>
      <c r="F37" s="109">
        <f>D37-E37</f>
        <v>0</v>
      </c>
      <c r="G37" s="109">
        <f>C37-F37</f>
        <v>5588001521117</v>
      </c>
      <c r="H37" s="110">
        <f t="shared" si="6"/>
        <v>0.96802624319500263</v>
      </c>
      <c r="I37" s="111">
        <f>I38+I39+I40</f>
        <v>1013952517611.37</v>
      </c>
      <c r="J37" s="111">
        <f>SUM(J38:J40)</f>
        <v>0</v>
      </c>
      <c r="K37" s="109">
        <f t="shared" si="3"/>
        <v>1013952517611.37</v>
      </c>
      <c r="L37" s="109">
        <f>L38+L39+L40</f>
        <v>4574049003505.6299</v>
      </c>
      <c r="M37" s="112">
        <f>+K37/G37</f>
        <v>0.18145172541196597</v>
      </c>
      <c r="N37" s="80"/>
    </row>
    <row r="38" spans="1:14" s="13" customFormat="1" ht="24.95" customHeight="1" x14ac:dyDescent="0.25">
      <c r="A38" s="89">
        <v>41</v>
      </c>
      <c r="B38" s="90" t="s">
        <v>56</v>
      </c>
      <c r="C38" s="91">
        <v>1451042370</v>
      </c>
      <c r="D38" s="92">
        <v>0</v>
      </c>
      <c r="E38" s="92">
        <v>0</v>
      </c>
      <c r="F38" s="93">
        <v>0</v>
      </c>
      <c r="G38" s="91">
        <f>C38-F38</f>
        <v>1451042370</v>
      </c>
      <c r="H38" s="94">
        <f t="shared" si="6"/>
        <v>2.5136841656891578E-4</v>
      </c>
      <c r="I38" s="95">
        <v>0</v>
      </c>
      <c r="J38" s="95">
        <v>0</v>
      </c>
      <c r="K38" s="91">
        <f t="shared" si="3"/>
        <v>0</v>
      </c>
      <c r="L38" s="96">
        <f>G38-K38</f>
        <v>1451042370</v>
      </c>
      <c r="M38" s="97">
        <f>+K38/G38</f>
        <v>0</v>
      </c>
    </row>
    <row r="39" spans="1:14" s="13" customFormat="1" ht="24.95" customHeight="1" x14ac:dyDescent="0.25">
      <c r="A39" s="89">
        <v>42</v>
      </c>
      <c r="B39" s="90" t="s">
        <v>57</v>
      </c>
      <c r="C39" s="98">
        <v>1167604335047</v>
      </c>
      <c r="D39" s="99">
        <v>0</v>
      </c>
      <c r="E39" s="99">
        <v>0</v>
      </c>
      <c r="F39" s="100">
        <v>0</v>
      </c>
      <c r="G39" s="91">
        <f>C39-F39</f>
        <v>1167604335047</v>
      </c>
      <c r="H39" s="94">
        <f t="shared" si="6"/>
        <v>0.20226759669310429</v>
      </c>
      <c r="I39" s="95">
        <v>680805071370</v>
      </c>
      <c r="J39" s="95">
        <v>0</v>
      </c>
      <c r="K39" s="96">
        <f t="shared" si="3"/>
        <v>680805071370</v>
      </c>
      <c r="L39" s="96">
        <f>G39-K39</f>
        <v>486799263677</v>
      </c>
      <c r="M39" s="97">
        <f>+K39/G39</f>
        <v>0.58307857459487367</v>
      </c>
    </row>
    <row r="40" spans="1:14" s="13" customFormat="1" ht="24.95" customHeight="1" thickBot="1" x14ac:dyDescent="0.3">
      <c r="A40" s="101">
        <v>43</v>
      </c>
      <c r="B40" s="102" t="s">
        <v>58</v>
      </c>
      <c r="C40" s="103">
        <v>4418946143700</v>
      </c>
      <c r="D40" s="104">
        <v>0</v>
      </c>
      <c r="E40" s="104">
        <v>0</v>
      </c>
      <c r="F40" s="104">
        <v>0</v>
      </c>
      <c r="G40" s="103">
        <f>C40-F40</f>
        <v>4418946143700</v>
      </c>
      <c r="H40" s="94">
        <f t="shared" si="6"/>
        <v>0.76550727808532948</v>
      </c>
      <c r="I40" s="105">
        <v>333147446241.37</v>
      </c>
      <c r="J40" s="105">
        <v>0</v>
      </c>
      <c r="K40" s="103">
        <f t="shared" si="3"/>
        <v>333147446241.37</v>
      </c>
      <c r="L40" s="106">
        <f>G40-K40</f>
        <v>4085798697458.6299</v>
      </c>
      <c r="M40" s="97">
        <f>+K40/G40</f>
        <v>7.5390700725405171E-2</v>
      </c>
    </row>
    <row r="41" spans="1:14" s="6" customFormat="1" ht="24.95" customHeight="1" thickTop="1" thickBot="1" x14ac:dyDescent="0.3">
      <c r="A41" s="145" t="s">
        <v>59</v>
      </c>
      <c r="B41" s="146"/>
      <c r="C41" s="76">
        <f>C8+C37</f>
        <v>5772572345429</v>
      </c>
      <c r="D41" s="76">
        <f>D8+D37</f>
        <v>0</v>
      </c>
      <c r="E41" s="76">
        <f>E8+E37</f>
        <v>0</v>
      </c>
      <c r="F41" s="76">
        <f>F8+F37</f>
        <v>0</v>
      </c>
      <c r="G41" s="76">
        <f>G8+G37</f>
        <v>5772572345429</v>
      </c>
      <c r="H41" s="84">
        <f t="shared" si="6"/>
        <v>1</v>
      </c>
      <c r="I41" s="76">
        <f>I8+I37</f>
        <v>1094824845761.21</v>
      </c>
      <c r="J41" s="76">
        <f>J8+J37</f>
        <v>58176325</v>
      </c>
      <c r="K41" s="76">
        <f>K8+K37</f>
        <v>1094766669436.21</v>
      </c>
      <c r="L41" s="76">
        <f>L8+L37</f>
        <v>4677805675992.79</v>
      </c>
      <c r="M41" s="88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3" customFormat="1" x14ac:dyDescent="0.25">
      <c r="A43" s="19" t="s">
        <v>87</v>
      </c>
      <c r="D43" s="6"/>
      <c r="E43" s="6"/>
      <c r="F43" s="6"/>
      <c r="H43" s="81"/>
      <c r="I43" s="7"/>
      <c r="J43" s="7"/>
      <c r="K43" s="7"/>
      <c r="L43" s="7"/>
      <c r="M43" s="81"/>
    </row>
    <row r="44" spans="1:14" s="23" customFormat="1" x14ac:dyDescent="0.25">
      <c r="A44" s="19" t="s">
        <v>79</v>
      </c>
      <c r="D44" s="6"/>
      <c r="E44" s="6"/>
      <c r="F44" s="6"/>
      <c r="I44" s="7"/>
      <c r="J44" s="7"/>
      <c r="K44" s="7"/>
      <c r="L44" s="7"/>
    </row>
    <row r="45" spans="1:14" s="23" customFormat="1" x14ac:dyDescent="0.25">
      <c r="A45" s="24"/>
      <c r="D45" s="6"/>
      <c r="E45" s="6"/>
      <c r="F45" s="6"/>
      <c r="G45" s="7"/>
      <c r="I45" s="7"/>
      <c r="J45" s="7"/>
      <c r="K45" s="7"/>
      <c r="L45" s="7"/>
    </row>
    <row r="46" spans="1:14" s="23" customFormat="1" x14ac:dyDescent="0.25">
      <c r="A46" s="24"/>
      <c r="D46" s="6"/>
      <c r="E46" s="6"/>
      <c r="F46" s="6"/>
      <c r="I46" s="7"/>
      <c r="J46" s="7"/>
      <c r="K46" s="7"/>
      <c r="L46" s="7"/>
    </row>
    <row r="47" spans="1:14" s="23" customFormat="1" ht="15.75" x14ac:dyDescent="0.25">
      <c r="A47" s="24"/>
      <c r="C47" s="142"/>
      <c r="D47" s="79"/>
      <c r="E47" s="79"/>
      <c r="F47" s="79"/>
      <c r="G47" s="13"/>
      <c r="H47" s="13"/>
      <c r="I47" s="13"/>
      <c r="J47" s="12"/>
      <c r="K47" s="142"/>
      <c r="L47" s="13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  <row r="54" spans="1:10" s="23" customFormat="1" x14ac:dyDescent="0.25">
      <c r="A54" s="2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 2022</vt:lpstr>
      <vt:lpstr>FEB 2022</vt:lpstr>
      <vt:lpstr>MAR 2022</vt:lpstr>
      <vt:lpstr>ABR 2022</vt:lpstr>
      <vt:lpstr>MAYO 2022</vt:lpstr>
      <vt:lpstr>JUNIO 2022</vt:lpstr>
      <vt:lpstr>'ABR 2022'!Área_de_impresión</vt:lpstr>
      <vt:lpstr>'ENE 2022'!Área_de_impresión</vt:lpstr>
      <vt:lpstr>'FEB 2022'!Área_de_impresión</vt:lpstr>
      <vt:lpstr>'JUNIO 2022'!Área_de_impresión</vt:lpstr>
      <vt:lpstr>'MAR 2022'!Área_de_impresión</vt:lpstr>
      <vt:lpstr>'MAYO 2022'!Área_de_impresión</vt:lpstr>
      <vt:lpstr>'ABR 2022'!Títulos_a_imprimir</vt:lpstr>
      <vt:lpstr>'ENE 2022'!Títulos_a_imprimir</vt:lpstr>
      <vt:lpstr>'FEB 2022'!Títulos_a_imprimir</vt:lpstr>
      <vt:lpstr>'JUNIO 2022'!Títulos_a_imprimir</vt:lpstr>
      <vt:lpstr>'MAR 2022'!Títulos_a_imprimir</vt:lpstr>
      <vt:lpstr>'MAYO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2022-06-17T19:44:28Z</cp:lastPrinted>
  <dcterms:created xsi:type="dcterms:W3CDTF">2022-02-16T16:47:33Z</dcterms:created>
  <dcterms:modified xsi:type="dcterms:W3CDTF">2022-07-19T19:44:23Z</dcterms:modified>
</cp:coreProperties>
</file>