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9\VIGENCIA\INGRESOS\"/>
    </mc:Choice>
  </mc:AlternateContent>
  <bookViews>
    <workbookView xWindow="0" yWindow="0" windowWidth="24000" windowHeight="7035" activeTab="5"/>
  </bookViews>
  <sheets>
    <sheet name="ENERO" sheetId="1" r:id="rId1"/>
    <sheet name="FEBRERO" sheetId="2" r:id="rId2"/>
    <sheet name="MARZO" sheetId="3" r:id="rId3"/>
    <sheet name="ABRIL" sheetId="6" r:id="rId4"/>
    <sheet name="MAYO" sheetId="7" r:id="rId5"/>
    <sheet name="JUNIO" sheetId="8" r:id="rId6"/>
  </sheets>
  <definedNames>
    <definedName name="_xlnm.Print_Area" localSheetId="3">ABRIL!$A$1:$P$49</definedName>
    <definedName name="_xlnm.Print_Area" localSheetId="1">FEBRERO!$A$1:$P$43</definedName>
    <definedName name="_xlnm.Print_Area" localSheetId="5">JUNIO!$A$1:$P$56</definedName>
    <definedName name="_xlnm.Print_Area" localSheetId="2">MARZO!$A$1:$P$47</definedName>
    <definedName name="_xlnm.Print_Area" localSheetId="4">MAYO!$A$1:$P$55</definedName>
    <definedName name="_xlnm.Print_Titles" localSheetId="3">ABRIL!$1:$6</definedName>
    <definedName name="_xlnm.Print_Titles" localSheetId="1">FEBRERO!$1:$6</definedName>
    <definedName name="_xlnm.Print_Titles" localSheetId="5">JUNIO!$1:$6</definedName>
    <definedName name="_xlnm.Print_Titles" localSheetId="2">MARZO!$1:$6</definedName>
    <definedName name="_xlnm.Print_Titles" localSheetId="4">MAYO!$1:$6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8" l="1"/>
  <c r="L47" i="8"/>
  <c r="M47" i="8"/>
  <c r="N47" i="8"/>
  <c r="O47" i="8"/>
  <c r="M43" i="8" l="1"/>
  <c r="M46" i="8"/>
  <c r="N14" i="8" l="1"/>
  <c r="N40" i="8"/>
  <c r="N37" i="8"/>
  <c r="N34" i="8"/>
  <c r="N33" i="8"/>
  <c r="O33" i="8" s="1"/>
  <c r="N25" i="8"/>
  <c r="N24" i="8" s="1"/>
  <c r="N22" i="8"/>
  <c r="N21" i="8" s="1"/>
  <c r="N20" i="8" s="1"/>
  <c r="N17" i="8"/>
  <c r="N15" i="8" s="1"/>
  <c r="N16" i="8"/>
  <c r="N12" i="8"/>
  <c r="O12" i="8" s="1"/>
  <c r="O13" i="8"/>
  <c r="O46" i="8"/>
  <c r="M45" i="8"/>
  <c r="O45" i="8" s="1"/>
  <c r="M44" i="8"/>
  <c r="O44" i="8" s="1"/>
  <c r="N43" i="8"/>
  <c r="L43" i="8"/>
  <c r="O43" i="8" s="1"/>
  <c r="K43" i="8"/>
  <c r="M42" i="8"/>
  <c r="O42" i="8" s="1"/>
  <c r="N41" i="8"/>
  <c r="O41" i="8" s="1"/>
  <c r="N39" i="8"/>
  <c r="M40" i="8"/>
  <c r="O40" i="8" s="1"/>
  <c r="O37" i="8"/>
  <c r="N36" i="8"/>
  <c r="O36" i="8" s="1"/>
  <c r="N35" i="8"/>
  <c r="O35" i="8" s="1"/>
  <c r="M34" i="8"/>
  <c r="M32" i="8"/>
  <c r="O30" i="8"/>
  <c r="M30" i="8"/>
  <c r="O29" i="8"/>
  <c r="M28" i="8"/>
  <c r="L28" i="8"/>
  <c r="K28" i="8"/>
  <c r="O27" i="8"/>
  <c r="N27" i="8"/>
  <c r="O26" i="8"/>
  <c r="N26" i="8"/>
  <c r="O25" i="8"/>
  <c r="M24" i="8"/>
  <c r="M23" i="8"/>
  <c r="M19" i="8"/>
  <c r="M18" i="8"/>
  <c r="M16" i="8"/>
  <c r="O14" i="8"/>
  <c r="L11" i="8"/>
  <c r="M11" i="8" s="1"/>
  <c r="L10" i="8"/>
  <c r="L9" i="8" s="1"/>
  <c r="L8" i="8" s="1"/>
  <c r="L7" i="8" s="1"/>
  <c r="K10" i="8"/>
  <c r="M10" i="8" s="1"/>
  <c r="K9" i="8"/>
  <c r="K8" i="8" s="1"/>
  <c r="K7" i="8" s="1"/>
  <c r="O34" i="8" l="1"/>
  <c r="O24" i="8"/>
  <c r="N23" i="8"/>
  <c r="N19" i="8" s="1"/>
  <c r="N18" i="8" s="1"/>
  <c r="O18" i="8" s="1"/>
  <c r="O22" i="8"/>
  <c r="O16" i="8"/>
  <c r="O17" i="8"/>
  <c r="M9" i="8"/>
  <c r="O20" i="8"/>
  <c r="N38" i="8"/>
  <c r="O38" i="8" s="1"/>
  <c r="O39" i="8"/>
  <c r="O15" i="8"/>
  <c r="O21" i="8"/>
  <c r="N31" i="8"/>
  <c r="N32" i="8"/>
  <c r="O32" i="8" s="1"/>
  <c r="R42" i="7"/>
  <c r="R44" i="7"/>
  <c r="R45" i="7"/>
  <c r="O23" i="8" l="1"/>
  <c r="N11" i="8"/>
  <c r="N10" i="8" s="1"/>
  <c r="O19" i="8"/>
  <c r="N28" i="8"/>
  <c r="O28" i="8" s="1"/>
  <c r="O31" i="8"/>
  <c r="M8" i="8"/>
  <c r="N9" i="7"/>
  <c r="N8" i="7"/>
  <c r="N7" i="7"/>
  <c r="N1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7" i="7"/>
  <c r="K46" i="7"/>
  <c r="O11" i="8" l="1"/>
  <c r="N9" i="8"/>
  <c r="O10" i="8"/>
  <c r="M7" i="8"/>
  <c r="N11" i="7"/>
  <c r="N17" i="7"/>
  <c r="N13" i="7"/>
  <c r="N16" i="7"/>
  <c r="N19" i="7"/>
  <c r="N20" i="7"/>
  <c r="N24" i="7"/>
  <c r="N30" i="7"/>
  <c r="R30" i="7"/>
  <c r="N8" i="8" l="1"/>
  <c r="O9" i="8"/>
  <c r="R11" i="7"/>
  <c r="M41" i="7"/>
  <c r="N32" i="7"/>
  <c r="N31" i="7" s="1"/>
  <c r="N34" i="7"/>
  <c r="N33" i="7"/>
  <c r="N35" i="7"/>
  <c r="N38" i="7"/>
  <c r="N39" i="7"/>
  <c r="N37" i="7" s="1"/>
  <c r="N40" i="7"/>
  <c r="M45" i="7"/>
  <c r="M44" i="7"/>
  <c r="M43" i="7"/>
  <c r="N42" i="7"/>
  <c r="M42" i="7"/>
  <c r="L42" i="7"/>
  <c r="K42" i="7"/>
  <c r="M39" i="7"/>
  <c r="M33" i="7"/>
  <c r="M31" i="7"/>
  <c r="M29" i="7"/>
  <c r="M27" i="7"/>
  <c r="L27" i="7"/>
  <c r="K27" i="7"/>
  <c r="K9" i="7" s="1"/>
  <c r="K8" i="7" s="1"/>
  <c r="K7" i="7" s="1"/>
  <c r="N26" i="7"/>
  <c r="N25" i="7"/>
  <c r="N23" i="7"/>
  <c r="N22" i="7" s="1"/>
  <c r="M23" i="7"/>
  <c r="M22" i="7"/>
  <c r="M18" i="7"/>
  <c r="M17" i="7"/>
  <c r="M15" i="7"/>
  <c r="N12" i="7"/>
  <c r="M11" i="7"/>
  <c r="L11" i="7"/>
  <c r="M10" i="7"/>
  <c r="M9" i="7" s="1"/>
  <c r="M8" i="7" s="1"/>
  <c r="L10" i="7"/>
  <c r="L9" i="7" s="1"/>
  <c r="L8" i="7" s="1"/>
  <c r="L7" i="7" s="1"/>
  <c r="L46" i="7" s="1"/>
  <c r="K10" i="7"/>
  <c r="N7" i="8" l="1"/>
  <c r="O8" i="8"/>
  <c r="M7" i="7"/>
  <c r="N15" i="7"/>
  <c r="N14" i="7"/>
  <c r="N27" i="7"/>
  <c r="M19" i="6"/>
  <c r="M20" i="6"/>
  <c r="M18" i="6"/>
  <c r="L9" i="6"/>
  <c r="N7" i="6"/>
  <c r="N11" i="6"/>
  <c r="N12" i="6"/>
  <c r="N15" i="6"/>
  <c r="N14" i="6"/>
  <c r="N24" i="6"/>
  <c r="O24" i="6"/>
  <c r="N9" i="6"/>
  <c r="K7" i="6"/>
  <c r="O40" i="6"/>
  <c r="N40" i="6"/>
  <c r="M40" i="6"/>
  <c r="L40" i="6"/>
  <c r="K40" i="6"/>
  <c r="O7" i="8" l="1"/>
  <c r="N10" i="7"/>
  <c r="M46" i="7"/>
  <c r="O39" i="6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O36" i="6" l="1"/>
  <c r="K9" i="6"/>
  <c r="K8" i="6" s="1"/>
  <c r="N10" i="6"/>
  <c r="N28" i="6"/>
  <c r="O28" i="6" s="1"/>
  <c r="O31" i="6"/>
  <c r="M7" i="6"/>
  <c r="O16" i="6"/>
  <c r="O15" i="6" s="1"/>
  <c r="N18" i="6"/>
  <c r="O27" i="6"/>
  <c r="O17" i="3"/>
  <c r="O33" i="3"/>
  <c r="O36" i="3"/>
  <c r="N46" i="7" l="1"/>
  <c r="O10" i="6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O7" i="6" l="1"/>
  <c r="N10" i="3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<sst xmlns="http://schemas.openxmlformats.org/spreadsheetml/2006/main" count="547" uniqueCount="78">
  <si>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</si>
  <si>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</si>
  <si>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</si>
  <si>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</si>
  <si>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</si>
  <si>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</si>
  <si>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</si>
  <si>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</si>
  <si>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</si>
  <si>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</si>
  <si>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</si>
  <si>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</si>
  <si>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</si>
  <si>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</si>
  <si>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</si>
  <si>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</si>
  <si>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</si>
  <si>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</si>
  <si>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</si>
  <si>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</si>
  <si>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</si>
  <si>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</si>
  <si>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</si>
  <si>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</si>
  <si>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</si>
  <si>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</si>
  <si>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</si>
  <si>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</si>
  <si>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</si>
  <si>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</si>
  <si>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</si>
  <si>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</si>
  <si>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</si>
  <si>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</si>
  <si>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</si>
  <si>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</si>
  <si>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</si>
  <si>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</si>
  <si>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</si>
  <si>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</si>
  <si>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</si>
  <si>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</si>
  <si>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</si>
  <si>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</si>
  <si>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</si>
  <si>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</si>
  <si>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</si>
  <si>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</si>
  <si>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</si>
  <si>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</si>
  <si>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</si>
  <si>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</si>
  <si>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</si>
  <si>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</si>
  <si>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</si>
  <si>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</si>
  <si>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</si>
  <si>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</si>
  <si>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</si>
  <si>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</si>
  <si>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</si>
  <si>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</si>
  <si>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</si>
  <si>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</si>
  <si>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</si>
  <si>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</si>
  <si>
    <t>MAYO</t>
  </si>
  <si>
    <t>SERVICIOS FINANCIEROS Y SERVICIOS CONEXOS, SERVICIOS INMOBILIARIOS Y SERVICIOS DE LEASING</t>
  </si>
  <si>
    <t>SERVICIOS DE ARRENDAMIENTO O ALQUILER SIN OPERARIO</t>
  </si>
  <si>
    <t>SERVICIOS DE ARRENDAMIENTO SIN OPCIÓN DE COMPRA DE OTROS BIENES</t>
  </si>
  <si>
    <t>REINTEGROS GASTOS DE INVERSION</t>
  </si>
  <si>
    <t>RENDIMIENTOS RECURSOS TERCEROS</t>
  </si>
  <si>
    <t>RENDIMIENTOS RECURSOS ENTREGADOS EN ADMINISTRACION</t>
  </si>
  <si>
    <t>+</t>
  </si>
  <si>
    <t>JUNIO</t>
  </si>
  <si>
    <t>PEAJES</t>
  </si>
  <si>
    <t>APORTES DE LA NACION(*)</t>
  </si>
  <si>
    <r>
      <t xml:space="preserve">(*) MEDIANTE  DECRETO 1155 DEL 27 DE JUNIO DE 2019  </t>
    </r>
    <r>
      <rPr>
        <i/>
        <sz val="10"/>
        <rFont val="Calibri"/>
        <family val="2"/>
        <scheme val="minor"/>
      </rPr>
      <t>"POR EL CUAL SE EFECTUA UN AJUSTE EN EL  PRESUPUESTO GENERAL DE LA NACIÓN PARA LA VIGENCIA FISCAL 2019 Y SE EFECTUA LA CORRESPONDIENTE LIQUIDACIÒN,</t>
    </r>
    <r>
      <rPr>
        <sz val="10"/>
        <rFont val="Calibri"/>
        <family val="2"/>
        <scheme val="minor"/>
      </rPr>
      <t>" A LA AGENCIA NACIONAL DE INFRAESTRUCTURA SE LE CONTRACREDITO (REDUJÒ)  EL AFORO  INICIAL CON APORTES NACION - INVERSION, EN LA SUMA DE $ 185.095.000.000. ESTOS APORTES FUERON ACREDITADOS AL MINISTERIO DE TRANSPORTE Y AL INVIAS.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</si>
</sst>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13" fillId="0" borderId="1" xfId="0" applyFont="1" applyFill="1" applyBorder="1" applyAlignment="1"/>
    <xf numFmtId="43" fontId="9" fillId="0" borderId="7" xfId="0" applyNumberFormat="1" applyFont="1" applyBorder="1" applyAlignment="1">
      <alignment vertical="center" readingOrder="1"/>
    </xf>
    <xf numFmtId="0" fontId="11" fillId="2" borderId="32" xfId="0" applyNumberFormat="1" applyFont="1" applyFill="1" applyBorder="1" applyAlignment="1">
      <alignment horizontal="right" vertical="top" wrapText="1" readingOrder="1"/>
    </xf>
    <xf numFmtId="0" fontId="11" fillId="2" borderId="33" xfId="0" applyNumberFormat="1" applyFont="1" applyFill="1" applyBorder="1" applyAlignment="1">
      <alignment horizontal="right" vertical="top" wrapText="1" readingOrder="1"/>
    </xf>
    <xf numFmtId="49" fontId="11" fillId="2" borderId="33" xfId="0" applyNumberFormat="1" applyFont="1" applyFill="1" applyBorder="1" applyAlignment="1">
      <alignment horizontal="right" vertical="top" wrapText="1" readingOrder="1"/>
    </xf>
    <xf numFmtId="0" fontId="12" fillId="2" borderId="23" xfId="0" applyNumberFormat="1" applyFont="1" applyFill="1" applyBorder="1" applyAlignment="1">
      <alignment horizontal="left" vertical="center" wrapText="1" readingOrder="1"/>
    </xf>
    <xf numFmtId="0" fontId="12" fillId="0" borderId="2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43" fontId="9" fillId="0" borderId="25" xfId="0" applyNumberFormat="1" applyFont="1" applyBorder="1" applyAlignment="1">
      <alignment vertical="center" readingOrder="1"/>
    </xf>
    <xf numFmtId="0" fontId="11" fillId="2" borderId="1" xfId="0" applyNumberFormat="1" applyFont="1" applyFill="1" applyBorder="1" applyAlignment="1">
      <alignment vertical="center" wrapText="1" readingOrder="1"/>
    </xf>
    <xf numFmtId="43" fontId="8" fillId="2" borderId="1" xfId="0" applyNumberFormat="1" applyFont="1" applyFill="1" applyBorder="1" applyAlignment="1">
      <alignment vertical="center" readingOrder="1"/>
    </xf>
    <xf numFmtId="43" fontId="8" fillId="2" borderId="13" xfId="0" applyNumberFormat="1" applyFont="1" applyFill="1" applyBorder="1" applyAlignment="1">
      <alignment vertical="center" readingOrder="1"/>
    </xf>
    <xf numFmtId="0" fontId="9" fillId="2" borderId="2" xfId="0" applyFont="1" applyFill="1" applyBorder="1"/>
    <xf numFmtId="0" fontId="18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9" fillId="0" borderId="0" xfId="0" applyFont="1"/>
    <xf numFmtId="0" fontId="9" fillId="2" borderId="5" xfId="0" applyFont="1" applyFill="1" applyBorder="1"/>
    <xf numFmtId="0" fontId="9" fillId="2" borderId="0" xfId="0" applyFont="1" applyFill="1" applyBorder="1"/>
    <xf numFmtId="0" fontId="9" fillId="2" borderId="9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/>
    <xf numFmtId="0" fontId="18" fillId="2" borderId="0" xfId="0" applyFont="1" applyFill="1" applyBorder="1" applyAlignment="1">
      <alignment horizontal="left" vertical="center" wrapText="1"/>
    </xf>
    <xf numFmtId="43" fontId="18" fillId="2" borderId="0" xfId="1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9" xfId="0" applyFont="1" applyFill="1" applyBorder="1"/>
    <xf numFmtId="0" fontId="8" fillId="0" borderId="0" xfId="0" applyFont="1"/>
    <xf numFmtId="43" fontId="8" fillId="0" borderId="0" xfId="0" applyNumberFormat="1" applyFont="1"/>
    <xf numFmtId="0" fontId="18" fillId="0" borderId="1" xfId="0" applyFont="1" applyFill="1" applyBorder="1" applyAlignment="1"/>
    <xf numFmtId="0" fontId="12" fillId="0" borderId="1" xfId="0" applyNumberFormat="1" applyFont="1" applyFill="1" applyBorder="1" applyAlignment="1">
      <alignment vertical="top" wrapText="1" readingOrder="1"/>
    </xf>
    <xf numFmtId="0" fontId="17" fillId="2" borderId="30" xfId="0" applyFont="1" applyFill="1" applyBorder="1" applyAlignment="1">
      <alignment horizontal="left" vertical="center" readingOrder="1"/>
    </xf>
    <xf numFmtId="0" fontId="17" fillId="2" borderId="7" xfId="0" applyFont="1" applyFill="1" applyBorder="1" applyAlignment="1">
      <alignment vertical="center" readingOrder="1"/>
    </xf>
    <xf numFmtId="0" fontId="18" fillId="2" borderId="10" xfId="0" applyFont="1" applyFill="1" applyBorder="1" applyAlignment="1">
      <alignment horizontal="left" vertical="center" readingOrder="1"/>
    </xf>
    <xf numFmtId="0" fontId="18" fillId="2" borderId="1" xfId="0" applyFont="1" applyFill="1" applyBorder="1" applyAlignment="1">
      <alignment vertical="center" readingOrder="1"/>
    </xf>
    <xf numFmtId="43" fontId="9" fillId="0" borderId="0" xfId="0" applyNumberFormat="1" applyFont="1"/>
    <xf numFmtId="0" fontId="9" fillId="2" borderId="3" xfId="0" applyFont="1" applyFill="1" applyBorder="1" applyAlignment="1">
      <alignment horizontal="right"/>
    </xf>
    <xf numFmtId="0" fontId="18" fillId="2" borderId="14" xfId="0" applyFont="1" applyFill="1" applyBorder="1" applyAlignment="1">
      <alignment horizontal="left" vertical="center" readingOrder="1"/>
    </xf>
    <xf numFmtId="0" fontId="18" fillId="2" borderId="15" xfId="0" applyFont="1" applyFill="1" applyBorder="1" applyAlignment="1">
      <alignment vertical="center" readingOrder="1"/>
    </xf>
    <xf numFmtId="0" fontId="9" fillId="2" borderId="5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43" fontId="17" fillId="2" borderId="6" xfId="1" applyFont="1" applyFill="1" applyBorder="1" applyAlignment="1">
      <alignment horizontal="right" vertical="center" readingOrder="1"/>
    </xf>
    <xf numFmtId="43" fontId="8" fillId="0" borderId="6" xfId="0" applyNumberFormat="1" applyFont="1" applyBorder="1" applyAlignment="1">
      <alignment vertical="center" readingOrder="1"/>
    </xf>
    <xf numFmtId="0" fontId="9" fillId="2" borderId="9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43" fontId="18" fillId="2" borderId="0" xfId="1" applyFont="1" applyFill="1" applyBorder="1" applyAlignment="1"/>
    <xf numFmtId="43" fontId="18" fillId="2" borderId="0" xfId="1" applyFont="1" applyFill="1" applyBorder="1" applyAlignment="1">
      <alignment horizontal="left"/>
    </xf>
    <xf numFmtId="43" fontId="18" fillId="2" borderId="0" xfId="1" applyFont="1" applyFill="1" applyBorder="1" applyAlignment="1">
      <alignment vertical="center"/>
    </xf>
    <xf numFmtId="43" fontId="18" fillId="2" borderId="0" xfId="1" applyFont="1" applyFill="1" applyBorder="1" applyAlignment="1">
      <alignment vertical="top"/>
    </xf>
    <xf numFmtId="0" fontId="9" fillId="2" borderId="11" xfId="0" applyFont="1" applyFill="1" applyBorder="1"/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/>
    <xf numFmtId="164" fontId="18" fillId="2" borderId="8" xfId="0" applyNumberFormat="1" applyFont="1" applyFill="1" applyBorder="1" applyAlignment="1">
      <alignment vertical="top"/>
    </xf>
    <xf numFmtId="43" fontId="18" fillId="2" borderId="8" xfId="1" applyFont="1" applyFill="1" applyBorder="1" applyAlignment="1">
      <alignment vertical="top"/>
    </xf>
    <xf numFmtId="43" fontId="17" fillId="2" borderId="8" xfId="1" applyFont="1" applyFill="1" applyBorder="1" applyAlignment="1">
      <alignment vertical="top"/>
    </xf>
    <xf numFmtId="43" fontId="18" fillId="2" borderId="8" xfId="1" applyFont="1" applyFill="1" applyBorder="1" applyAlignment="1">
      <alignment vertical="center"/>
    </xf>
    <xf numFmtId="0" fontId="9" fillId="2" borderId="12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17" fillId="2" borderId="0" xfId="0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7" fillId="2" borderId="0" xfId="0" applyNumberFormat="1" applyFont="1" applyFill="1" applyBorder="1" applyAlignment="1">
      <alignment horizontal="center" vertical="top"/>
    </xf>
    <xf numFmtId="43" fontId="17" fillId="2" borderId="0" xfId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readingOrder="1"/>
    </xf>
    <xf numFmtId="0" fontId="17" fillId="2" borderId="34" xfId="0" applyFont="1" applyFill="1" applyBorder="1" applyAlignment="1">
      <alignment horizontal="center" vertical="center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3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164" t="s">
        <v>19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166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167"/>
      <c r="C6" s="167"/>
      <c r="D6" s="167"/>
      <c r="E6" s="167"/>
      <c r="F6" s="167"/>
      <c r="G6" s="167"/>
      <c r="H6" s="167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170" t="s">
        <v>50</v>
      </c>
      <c r="J28" s="171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168" t="s">
        <v>43</v>
      </c>
      <c r="K30" s="168"/>
      <c r="L30" s="10"/>
      <c r="M30" s="163" t="s">
        <v>42</v>
      </c>
      <c r="N30" s="163"/>
      <c r="O30" s="163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158" t="s">
        <v>33</v>
      </c>
      <c r="K31" s="158"/>
      <c r="L31" s="19"/>
      <c r="M31" s="161" t="s">
        <v>34</v>
      </c>
      <c r="N31" s="161"/>
      <c r="O31" s="161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160" t="s">
        <v>35</v>
      </c>
      <c r="K32" s="160"/>
      <c r="L32" s="21"/>
      <c r="M32" s="165" t="s">
        <v>40</v>
      </c>
      <c r="N32" s="165"/>
      <c r="O32" s="165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163" t="s">
        <v>44</v>
      </c>
      <c r="K34" s="163"/>
      <c r="L34" s="10"/>
      <c r="M34" s="163" t="s">
        <v>45</v>
      </c>
      <c r="N34" s="163"/>
      <c r="O34" s="163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158" t="s">
        <v>41</v>
      </c>
      <c r="K35" s="158"/>
      <c r="L35" s="1" t="s">
        <v>36</v>
      </c>
      <c r="M35" s="161" t="s">
        <v>37</v>
      </c>
      <c r="N35" s="161"/>
      <c r="O35" s="161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59" t="s">
        <v>38</v>
      </c>
      <c r="K36" s="159"/>
      <c r="L36" s="4"/>
      <c r="M36" s="162" t="s">
        <v>39</v>
      </c>
      <c r="N36" s="162"/>
      <c r="O36" s="162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B1:O1"/>
    <mergeCell ref="M31:O31"/>
    <mergeCell ref="M32:O32"/>
    <mergeCell ref="B2:K2"/>
    <mergeCell ref="B6:H6"/>
    <mergeCell ref="J30:K30"/>
    <mergeCell ref="M30:O30"/>
    <mergeCell ref="B4:H4"/>
    <mergeCell ref="I28:J28"/>
    <mergeCell ref="J35:K35"/>
    <mergeCell ref="J36:K36"/>
    <mergeCell ref="J31:K31"/>
    <mergeCell ref="J32:K32"/>
    <mergeCell ref="M35:O35"/>
    <mergeCell ref="M36:O36"/>
    <mergeCell ref="J34:K34"/>
    <mergeCell ref="M34:O34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19"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4" t="s">
        <v>19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6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7"/>
      <c r="C6" s="167"/>
      <c r="D6" s="167"/>
      <c r="E6" s="167"/>
      <c r="F6" s="167"/>
      <c r="G6" s="167"/>
      <c r="H6" s="167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170" t="s">
        <v>50</v>
      </c>
      <c r="J34" s="171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68" t="s">
        <v>43</v>
      </c>
      <c r="K36" s="168"/>
      <c r="L36" s="10"/>
      <c r="M36" s="163" t="s">
        <v>42</v>
      </c>
      <c r="N36" s="163"/>
      <c r="O36" s="163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158" t="s">
        <v>33</v>
      </c>
      <c r="K37" s="158"/>
      <c r="L37" s="19"/>
      <c r="M37" s="161" t="s">
        <v>34</v>
      </c>
      <c r="N37" s="161"/>
      <c r="O37" s="161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160" t="s">
        <v>35</v>
      </c>
      <c r="K38" s="160"/>
      <c r="L38" s="21"/>
      <c r="M38" s="165" t="s">
        <v>40</v>
      </c>
      <c r="N38" s="165"/>
      <c r="O38" s="165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63" t="s">
        <v>44</v>
      </c>
      <c r="K40" s="163"/>
      <c r="L40" s="10"/>
      <c r="M40" s="163" t="s">
        <v>45</v>
      </c>
      <c r="N40" s="163"/>
      <c r="O40" s="163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58" t="s">
        <v>41</v>
      </c>
      <c r="K41" s="158"/>
      <c r="L41" s="1" t="s">
        <v>36</v>
      </c>
      <c r="M41" s="161" t="s">
        <v>37</v>
      </c>
      <c r="N41" s="161"/>
      <c r="O41" s="161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59" t="s">
        <v>38</v>
      </c>
      <c r="K42" s="159"/>
      <c r="L42" s="4"/>
      <c r="M42" s="162" t="s">
        <v>39</v>
      </c>
      <c r="N42" s="162"/>
      <c r="O42" s="162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  <mergeCell ref="J36:K36"/>
    <mergeCell ref="M36:O36"/>
    <mergeCell ref="B1:O1"/>
    <mergeCell ref="B2:K2"/>
    <mergeCell ref="B4:H4"/>
    <mergeCell ref="B6:H6"/>
    <mergeCell ref="I34:J34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31" workbookViewId="0">
      <selection activeCell="I39" sqref="I3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4" t="s">
        <v>19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6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7"/>
      <c r="C6" s="167"/>
      <c r="D6" s="167"/>
      <c r="E6" s="167"/>
      <c r="F6" s="167"/>
      <c r="G6" s="167"/>
      <c r="H6" s="167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170" t="s">
        <v>50</v>
      </c>
      <c r="J38" s="171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68" t="s">
        <v>43</v>
      </c>
      <c r="K40" s="168"/>
      <c r="L40" s="10"/>
      <c r="M40" s="163" t="s">
        <v>42</v>
      </c>
      <c r="N40" s="163"/>
      <c r="O40" s="163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58" t="s">
        <v>33</v>
      </c>
      <c r="K41" s="158"/>
      <c r="L41" s="19"/>
      <c r="M41" s="161" t="s">
        <v>34</v>
      </c>
      <c r="N41" s="161"/>
      <c r="O41" s="161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60" t="s">
        <v>35</v>
      </c>
      <c r="K42" s="160"/>
      <c r="L42" s="21"/>
      <c r="M42" s="165" t="s">
        <v>40</v>
      </c>
      <c r="N42" s="165"/>
      <c r="O42" s="165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63" t="s">
        <v>44</v>
      </c>
      <c r="K44" s="163"/>
      <c r="L44" s="10"/>
      <c r="M44" s="163" t="s">
        <v>45</v>
      </c>
      <c r="N44" s="163"/>
      <c r="O44" s="163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58" t="s">
        <v>41</v>
      </c>
      <c r="K45" s="158"/>
      <c r="L45" s="1" t="s">
        <v>36</v>
      </c>
      <c r="M45" s="161" t="s">
        <v>37</v>
      </c>
      <c r="N45" s="161"/>
      <c r="O45" s="161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59" t="s">
        <v>38</v>
      </c>
      <c r="K46" s="159"/>
      <c r="L46" s="4"/>
      <c r="M46" s="162" t="s">
        <v>39</v>
      </c>
      <c r="N46" s="162"/>
      <c r="O46" s="162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0:K40"/>
    <mergeCell ref="M40:O40"/>
    <mergeCell ref="B1:O1"/>
    <mergeCell ref="B2:K2"/>
    <mergeCell ref="B4:H4"/>
    <mergeCell ref="B6:H6"/>
    <mergeCell ref="I38:J38"/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28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4" t="s">
        <v>19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6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7"/>
      <c r="C6" s="167"/>
      <c r="D6" s="167"/>
      <c r="E6" s="167"/>
      <c r="F6" s="167"/>
      <c r="G6" s="167"/>
      <c r="H6" s="167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 t="shared" si="0"/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6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</row>
    <row r="31" spans="1:16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6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170" t="s">
        <v>50</v>
      </c>
      <c r="J40" s="171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68" t="s">
        <v>43</v>
      </c>
      <c r="K42" s="168"/>
      <c r="L42" s="10"/>
      <c r="M42" s="163" t="s">
        <v>42</v>
      </c>
      <c r="N42" s="163"/>
      <c r="O42" s="163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58" t="s">
        <v>33</v>
      </c>
      <c r="K43" s="158"/>
      <c r="L43" s="19"/>
      <c r="M43" s="161" t="s">
        <v>34</v>
      </c>
      <c r="N43" s="161"/>
      <c r="O43" s="161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60" t="s">
        <v>35</v>
      </c>
      <c r="K44" s="160"/>
      <c r="L44" s="21"/>
      <c r="M44" s="165" t="s">
        <v>40</v>
      </c>
      <c r="N44" s="165"/>
      <c r="O44" s="165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63" t="s">
        <v>44</v>
      </c>
      <c r="K46" s="163"/>
      <c r="L46" s="10"/>
      <c r="M46" s="163" t="s">
        <v>45</v>
      </c>
      <c r="N46" s="163"/>
      <c r="O46" s="163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158" t="s">
        <v>41</v>
      </c>
      <c r="K47" s="158"/>
      <c r="L47" s="1" t="s">
        <v>36</v>
      </c>
      <c r="M47" s="161" t="s">
        <v>37</v>
      </c>
      <c r="N47" s="161"/>
      <c r="O47" s="161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59" t="s">
        <v>38</v>
      </c>
      <c r="K48" s="159"/>
      <c r="L48" s="4"/>
      <c r="M48" s="162" t="s">
        <v>39</v>
      </c>
      <c r="N48" s="162"/>
      <c r="O48" s="162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2:K42"/>
    <mergeCell ref="M42:O42"/>
    <mergeCell ref="B1:O1"/>
    <mergeCell ref="B2:K2"/>
    <mergeCell ref="B4:H4"/>
    <mergeCell ref="B6:H6"/>
    <mergeCell ref="I40:J40"/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34" workbookViewId="0">
      <selection activeCell="K8" sqref="K8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22.28515625" style="28" customWidth="1"/>
    <col min="10" max="10" width="48.5703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64" t="s">
        <v>19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66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69" t="s">
        <v>21</v>
      </c>
      <c r="C4" s="169"/>
      <c r="D4" s="169"/>
      <c r="E4" s="169"/>
      <c r="F4" s="169"/>
      <c r="G4" s="169"/>
      <c r="H4" s="169"/>
      <c r="I4" s="39" t="s">
        <v>21</v>
      </c>
      <c r="J4" s="22" t="s">
        <v>22</v>
      </c>
      <c r="K4" s="10"/>
      <c r="L4" s="11" t="s">
        <v>23</v>
      </c>
      <c r="M4" s="10" t="s">
        <v>66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67"/>
      <c r="C6" s="167"/>
      <c r="D6" s="167"/>
      <c r="E6" s="167"/>
      <c r="F6" s="167"/>
      <c r="G6" s="167"/>
      <c r="H6" s="167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138702308580.63</v>
      </c>
      <c r="O7" s="61">
        <f>M7-N7</f>
        <v>52103356658.369995</v>
      </c>
      <c r="P7" s="58"/>
    </row>
    <row r="8" spans="1:22" s="59" customFormat="1" ht="2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138702308580.63</v>
      </c>
      <c r="O8" s="61">
        <f t="shared" ref="O8:O46" si="1">M8-N8</f>
        <v>52103356658.369995</v>
      </c>
      <c r="P8" s="58"/>
    </row>
    <row r="9" spans="1:22" s="59" customFormat="1" ht="2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K10+K27</f>
        <v>190805665239</v>
      </c>
      <c r="L9" s="62">
        <f>L10+L27</f>
        <v>0</v>
      </c>
      <c r="M9" s="62">
        <f>M10+M27</f>
        <v>190805665239</v>
      </c>
      <c r="N9" s="62">
        <f>N10+N27</f>
        <v>138702308580.63</v>
      </c>
      <c r="O9" s="61">
        <f t="shared" si="1"/>
        <v>52103356658.369995</v>
      </c>
      <c r="P9" s="58"/>
    </row>
    <row r="10" spans="1:22" s="59" customFormat="1" ht="2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125116298464.14999</v>
      </c>
      <c r="O10" s="61">
        <f t="shared" si="1"/>
        <v>63989366774.850006</v>
      </c>
      <c r="P10" s="58"/>
    </row>
    <row r="11" spans="1:22" s="59" customFormat="1" ht="2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N12+N14+N17+N25</f>
        <v>125116298464.14999</v>
      </c>
      <c r="O11" s="61">
        <f t="shared" si="1"/>
        <v>63989366774.850006</v>
      </c>
      <c r="P11" s="58"/>
      <c r="R11" s="89">
        <f>N11-125116298464.15</f>
        <v>0</v>
      </c>
    </row>
    <row r="12" spans="1:22" s="59" customFormat="1" ht="2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119841729616.14999</v>
      </c>
      <c r="O12" s="61">
        <f t="shared" si="1"/>
        <v>-119841729616.14999</v>
      </c>
      <c r="P12" s="58"/>
    </row>
    <row r="13" spans="1:22" ht="21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15834808561+54563706869.15+15896717950+17769247126+15777249110</f>
        <v>119841729616.14999</v>
      </c>
      <c r="O13" s="61">
        <f t="shared" si="1"/>
        <v>-119841729616.14999</v>
      </c>
      <c r="P13" s="14"/>
    </row>
    <row r="14" spans="1:22" s="59" customFormat="1" ht="2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4524599109</v>
      </c>
      <c r="O14" s="61">
        <f t="shared" si="1"/>
        <v>-4524599109</v>
      </c>
      <c r="P14" s="58"/>
    </row>
    <row r="15" spans="1:22" s="59" customFormat="1" ht="21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4524599109</v>
      </c>
      <c r="O15" s="61">
        <f t="shared" si="1"/>
        <v>-4524599109</v>
      </c>
      <c r="P15" s="58"/>
    </row>
    <row r="16" spans="1:22" ht="21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2273136243+2236946051+6917490+3458745+4140580</f>
        <v>4524599109</v>
      </c>
      <c r="O16" s="61">
        <f t="shared" si="1"/>
        <v>-4524599109</v>
      </c>
      <c r="P16" s="14"/>
    </row>
    <row r="17" spans="1:18" s="59" customFormat="1" ht="21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N18</f>
        <v>52213346</v>
      </c>
      <c r="O17" s="61">
        <f t="shared" si="1"/>
        <v>189053451893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N19+N22</f>
        <v>52213346</v>
      </c>
      <c r="O18" s="61">
        <f t="shared" si="1"/>
        <v>-52213346</v>
      </c>
      <c r="P18" s="58"/>
    </row>
    <row r="19" spans="1:18" s="59" customFormat="1" ht="30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310110250207</v>
      </c>
      <c r="J19" s="100" t="s">
        <v>67</v>
      </c>
      <c r="K19" s="92"/>
      <c r="L19" s="92"/>
      <c r="M19" s="62"/>
      <c r="N19" s="62">
        <f>N20</f>
        <v>47778578</v>
      </c>
      <c r="O19" s="61">
        <f t="shared" si="1"/>
        <v>-47778578</v>
      </c>
      <c r="P19" s="58"/>
    </row>
    <row r="20" spans="1:18" s="59" customFormat="1" ht="25.5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3101102502073</v>
      </c>
      <c r="J20" s="100" t="s">
        <v>68</v>
      </c>
      <c r="K20" s="92"/>
      <c r="L20" s="92"/>
      <c r="M20" s="62"/>
      <c r="N20" s="62">
        <f>N21</f>
        <v>47778578</v>
      </c>
      <c r="O20" s="61">
        <f t="shared" si="1"/>
        <v>-47778578</v>
      </c>
      <c r="P20" s="58"/>
    </row>
    <row r="21" spans="1:18" s="59" customFormat="1" ht="27" customHeight="1" x14ac:dyDescent="0.25">
      <c r="A21" s="57"/>
      <c r="B21" s="33"/>
      <c r="C21" s="34"/>
      <c r="D21" s="35"/>
      <c r="E21" s="34"/>
      <c r="F21" s="35"/>
      <c r="G21" s="34"/>
      <c r="H21" s="35"/>
      <c r="I21" s="81">
        <v>31011025020732</v>
      </c>
      <c r="J21" s="99" t="s">
        <v>69</v>
      </c>
      <c r="K21" s="92"/>
      <c r="L21" s="92"/>
      <c r="M21" s="63"/>
      <c r="N21" s="63">
        <v>47778578</v>
      </c>
      <c r="O21" s="64">
        <f t="shared" si="1"/>
        <v>-47778578</v>
      </c>
      <c r="P21" s="58"/>
    </row>
    <row r="22" spans="1:18" s="59" customFormat="1" ht="30.7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310110250208</v>
      </c>
      <c r="J22" s="44" t="s">
        <v>54</v>
      </c>
      <c r="K22" s="62">
        <v>0</v>
      </c>
      <c r="L22" s="62">
        <v>0</v>
      </c>
      <c r="M22" s="62">
        <f t="shared" ref="M22:M23" si="3">K22-L22</f>
        <v>0</v>
      </c>
      <c r="N22" s="62">
        <f>N23</f>
        <v>4434768</v>
      </c>
      <c r="O22" s="61">
        <f t="shared" si="1"/>
        <v>-4434768</v>
      </c>
      <c r="P22" s="58"/>
    </row>
    <row r="23" spans="1:18" s="59" customFormat="1" ht="39.950000000000003" customHeight="1" x14ac:dyDescent="0.25">
      <c r="A23" s="57"/>
      <c r="B23" s="33"/>
      <c r="C23" s="34"/>
      <c r="D23" s="35"/>
      <c r="E23" s="34"/>
      <c r="F23" s="35"/>
      <c r="G23" s="34"/>
      <c r="H23" s="35"/>
      <c r="I23" s="82">
        <v>3101102502089</v>
      </c>
      <c r="J23" s="44" t="s">
        <v>55</v>
      </c>
      <c r="K23" s="62">
        <v>0</v>
      </c>
      <c r="L23" s="62">
        <v>0</v>
      </c>
      <c r="M23" s="62">
        <f t="shared" si="3"/>
        <v>0</v>
      </c>
      <c r="N23" s="62">
        <f>N24</f>
        <v>4434768</v>
      </c>
      <c r="O23" s="61">
        <f t="shared" si="1"/>
        <v>-4434768</v>
      </c>
      <c r="P23" s="58"/>
    </row>
    <row r="24" spans="1:18" ht="21" customHeight="1" x14ac:dyDescent="0.25">
      <c r="A24" s="15"/>
      <c r="B24" s="33">
        <v>3</v>
      </c>
      <c r="C24" s="34">
        <v>1</v>
      </c>
      <c r="D24" s="35" t="s">
        <v>6</v>
      </c>
      <c r="E24" s="34">
        <v>1</v>
      </c>
      <c r="F24" s="35" t="s">
        <v>3</v>
      </c>
      <c r="G24" s="34">
        <v>5</v>
      </c>
      <c r="H24" s="35" t="s">
        <v>3</v>
      </c>
      <c r="I24" s="81">
        <v>31011025020891</v>
      </c>
      <c r="J24" s="45" t="s">
        <v>14</v>
      </c>
      <c r="K24" s="63">
        <v>0</v>
      </c>
      <c r="L24" s="63">
        <v>0</v>
      </c>
      <c r="M24" s="63">
        <v>0</v>
      </c>
      <c r="N24" s="63">
        <f>83063+202884+1571271+1328227+1249323</f>
        <v>4434768</v>
      </c>
      <c r="O24" s="64">
        <f t="shared" si="1"/>
        <v>-4434768</v>
      </c>
      <c r="P24" s="14"/>
    </row>
    <row r="25" spans="1:18" s="59" customFormat="1" ht="18.75" customHeight="1" x14ac:dyDescent="0.25">
      <c r="A25" s="57"/>
      <c r="B25" s="33"/>
      <c r="C25" s="34"/>
      <c r="D25" s="35"/>
      <c r="E25" s="34"/>
      <c r="F25" s="35"/>
      <c r="G25" s="34"/>
      <c r="H25" s="35"/>
      <c r="I25" s="82">
        <v>31011026</v>
      </c>
      <c r="J25" s="44" t="s">
        <v>62</v>
      </c>
      <c r="K25" s="62">
        <v>0</v>
      </c>
      <c r="L25" s="62">
        <v>0</v>
      </c>
      <c r="M25" s="62">
        <v>0</v>
      </c>
      <c r="N25" s="62">
        <f>N26</f>
        <v>697756393</v>
      </c>
      <c r="O25" s="61">
        <f t="shared" si="1"/>
        <v>-697756393</v>
      </c>
      <c r="P25" s="58"/>
    </row>
    <row r="26" spans="1:18" ht="20.25" customHeight="1" x14ac:dyDescent="0.25">
      <c r="A26" s="15"/>
      <c r="B26" s="33"/>
      <c r="C26" s="34"/>
      <c r="D26" s="35"/>
      <c r="E26" s="34"/>
      <c r="F26" s="35"/>
      <c r="G26" s="34"/>
      <c r="H26" s="35"/>
      <c r="I26" s="81">
        <v>3101102602</v>
      </c>
      <c r="J26" s="45" t="s">
        <v>61</v>
      </c>
      <c r="K26" s="63">
        <v>0</v>
      </c>
      <c r="L26" s="63">
        <v>0</v>
      </c>
      <c r="M26" s="63">
        <v>0</v>
      </c>
      <c r="N26" s="63">
        <f>649305893+48450500</f>
        <v>697756393</v>
      </c>
      <c r="O26" s="64">
        <f t="shared" si="1"/>
        <v>-697756393</v>
      </c>
      <c r="P26" s="14"/>
    </row>
    <row r="27" spans="1:18" s="59" customFormat="1" ht="18.7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/>
      <c r="G27" s="34"/>
      <c r="H27" s="35"/>
      <c r="I27" s="43">
        <v>31012</v>
      </c>
      <c r="J27" s="44" t="s">
        <v>0</v>
      </c>
      <c r="K27" s="62">
        <f>K28+K37</f>
        <v>1700000000</v>
      </c>
      <c r="L27" s="62">
        <f>L28</f>
        <v>0</v>
      </c>
      <c r="M27" s="62">
        <f>M28+M37</f>
        <v>1700000000</v>
      </c>
      <c r="N27" s="62">
        <f>N28+N30+N37</f>
        <v>13586010116.48</v>
      </c>
      <c r="O27" s="61">
        <f t="shared" si="1"/>
        <v>-11886010116.48</v>
      </c>
      <c r="P27" s="58"/>
    </row>
    <row r="28" spans="1:18" ht="20.2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3</v>
      </c>
      <c r="G28" s="34"/>
      <c r="H28" s="35"/>
      <c r="I28" s="43">
        <v>3101202</v>
      </c>
      <c r="J28" s="44" t="s">
        <v>15</v>
      </c>
      <c r="K28" s="62">
        <v>1700000000</v>
      </c>
      <c r="L28" s="62">
        <v>0</v>
      </c>
      <c r="M28" s="62">
        <v>1700000000</v>
      </c>
      <c r="N28" s="62">
        <v>1700000000</v>
      </c>
      <c r="O28" s="61">
        <f t="shared" si="1"/>
        <v>0</v>
      </c>
      <c r="P28" s="14"/>
    </row>
    <row r="29" spans="1:18" ht="21.75" customHeight="1" x14ac:dyDescent="0.25">
      <c r="A29" s="15"/>
      <c r="B29" s="33"/>
      <c r="C29" s="34"/>
      <c r="D29" s="35"/>
      <c r="E29" s="34"/>
      <c r="F29" s="35"/>
      <c r="G29" s="34"/>
      <c r="H29" s="35"/>
      <c r="I29" s="50">
        <v>31012021</v>
      </c>
      <c r="J29" s="45" t="s">
        <v>57</v>
      </c>
      <c r="K29" s="63">
        <v>0</v>
      </c>
      <c r="L29" s="63">
        <v>0</v>
      </c>
      <c r="M29" s="63">
        <f>K29-L29</f>
        <v>0</v>
      </c>
      <c r="N29" s="63">
        <v>1700000000</v>
      </c>
      <c r="O29" s="64">
        <f t="shared" si="1"/>
        <v>-1700000000</v>
      </c>
      <c r="P29" s="14"/>
    </row>
    <row r="30" spans="1:18" s="59" customFormat="1" ht="19.5" customHeight="1" x14ac:dyDescent="0.25">
      <c r="A30" s="57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/>
      <c r="H30" s="35"/>
      <c r="I30" s="43">
        <v>3101205</v>
      </c>
      <c r="J30" s="44" t="s">
        <v>2</v>
      </c>
      <c r="K30" s="62">
        <v>0</v>
      </c>
      <c r="L30" s="62">
        <v>0</v>
      </c>
      <c r="M30" s="62">
        <v>0</v>
      </c>
      <c r="N30" s="62">
        <f>N32+N34+N35</f>
        <v>10724956163.639999</v>
      </c>
      <c r="O30" s="61">
        <f t="shared" si="1"/>
        <v>-10724956163.639999</v>
      </c>
      <c r="P30" s="58"/>
      <c r="R30" s="89">
        <f>N30-10724956163.64</f>
        <v>0</v>
      </c>
    </row>
    <row r="31" spans="1:18" s="59" customFormat="1" ht="21.75" customHeight="1" x14ac:dyDescent="0.25">
      <c r="A31" s="57"/>
      <c r="B31" s="33"/>
      <c r="C31" s="34"/>
      <c r="D31" s="35"/>
      <c r="E31" s="34"/>
      <c r="F31" s="35"/>
      <c r="G31" s="34"/>
      <c r="H31" s="35"/>
      <c r="I31" s="43">
        <v>31012051</v>
      </c>
      <c r="J31" s="44" t="s">
        <v>56</v>
      </c>
      <c r="K31" s="62">
        <v>0</v>
      </c>
      <c r="L31" s="62">
        <v>0</v>
      </c>
      <c r="M31" s="62">
        <f>K31-L31</f>
        <v>0</v>
      </c>
      <c r="N31" s="62">
        <f>N32+N34</f>
        <v>10712523089.67</v>
      </c>
      <c r="O31" s="61">
        <f t="shared" si="1"/>
        <v>-10712523089.67</v>
      </c>
      <c r="P31" s="58"/>
    </row>
    <row r="32" spans="1:18" ht="21.75" customHeight="1" x14ac:dyDescent="0.25">
      <c r="A32" s="15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>
        <v>1</v>
      </c>
      <c r="H32" s="35" t="s">
        <v>3</v>
      </c>
      <c r="I32" s="43">
        <v>3101205102</v>
      </c>
      <c r="J32" s="44" t="s">
        <v>4</v>
      </c>
      <c r="K32" s="62">
        <v>0</v>
      </c>
      <c r="L32" s="62">
        <v>0</v>
      </c>
      <c r="M32" s="62">
        <v>0</v>
      </c>
      <c r="N32" s="62">
        <f>2657468.69+25469957.1+1364245.06+3026746.96+107824833.19</f>
        <v>140343251</v>
      </c>
      <c r="O32" s="61">
        <f t="shared" si="1"/>
        <v>-140343251</v>
      </c>
      <c r="P32" s="14"/>
    </row>
    <row r="33" spans="1:18" ht="20.25" customHeight="1" x14ac:dyDescent="0.25">
      <c r="A33" s="15"/>
      <c r="B33" s="33"/>
      <c r="C33" s="34"/>
      <c r="D33" s="35"/>
      <c r="E33" s="34"/>
      <c r="F33" s="35"/>
      <c r="G33" s="34"/>
      <c r="H33" s="35"/>
      <c r="I33" s="81">
        <v>310120510201</v>
      </c>
      <c r="J33" s="45" t="s">
        <v>65</v>
      </c>
      <c r="K33" s="63">
        <v>0</v>
      </c>
      <c r="L33" s="63">
        <v>0</v>
      </c>
      <c r="M33" s="63">
        <f>K33-L33</f>
        <v>0</v>
      </c>
      <c r="N33" s="63">
        <f>3026746.96+107824833.19</f>
        <v>110851580.14999999</v>
      </c>
      <c r="O33" s="64">
        <f t="shared" si="1"/>
        <v>-110851580.14999999</v>
      </c>
      <c r="P33" s="14"/>
    </row>
    <row r="34" spans="1:18" ht="24.95" customHeight="1" x14ac:dyDescent="0.25">
      <c r="A34" s="15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16</v>
      </c>
      <c r="I34" s="43">
        <v>3101205103</v>
      </c>
      <c r="J34" s="44" t="s">
        <v>17</v>
      </c>
      <c r="K34" s="62">
        <v>0</v>
      </c>
      <c r="L34" s="62">
        <v>0</v>
      </c>
      <c r="M34" s="62">
        <v>0</v>
      </c>
      <c r="N34" s="62">
        <f>321269509.38+7913502298.75+14616043.99+2322791986.55</f>
        <v>10572179838.67</v>
      </c>
      <c r="O34" s="61">
        <f t="shared" si="1"/>
        <v>-10572179838.67</v>
      </c>
      <c r="P34" s="14"/>
    </row>
    <row r="35" spans="1:18" s="59" customFormat="1" ht="24.95" customHeight="1" x14ac:dyDescent="0.25">
      <c r="A35" s="57"/>
      <c r="B35" s="94"/>
      <c r="C35" s="95"/>
      <c r="D35" s="96"/>
      <c r="E35" s="95"/>
      <c r="F35" s="96"/>
      <c r="G35" s="95"/>
      <c r="H35" s="96"/>
      <c r="I35" s="48">
        <v>31012053</v>
      </c>
      <c r="J35" s="49" t="s">
        <v>71</v>
      </c>
      <c r="K35" s="65">
        <v>0</v>
      </c>
      <c r="L35" s="62">
        <v>0</v>
      </c>
      <c r="M35" s="62">
        <v>0</v>
      </c>
      <c r="N35" s="65">
        <f>N36</f>
        <v>12433073.970000001</v>
      </c>
      <c r="O35" s="61">
        <f t="shared" si="1"/>
        <v>-12433073.970000001</v>
      </c>
      <c r="P35" s="58"/>
    </row>
    <row r="36" spans="1:18" ht="24.95" customHeight="1" x14ac:dyDescent="0.25">
      <c r="A36" s="15"/>
      <c r="B36" s="94"/>
      <c r="C36" s="95"/>
      <c r="D36" s="96"/>
      <c r="E36" s="95"/>
      <c r="F36" s="96"/>
      <c r="G36" s="95"/>
      <c r="H36" s="96"/>
      <c r="I36" s="97">
        <v>3101205301</v>
      </c>
      <c r="J36" s="98" t="s">
        <v>72</v>
      </c>
      <c r="K36" s="76">
        <v>0</v>
      </c>
      <c r="L36" s="63">
        <v>0</v>
      </c>
      <c r="M36" s="63">
        <v>0</v>
      </c>
      <c r="N36" s="76">
        <v>12433073.970000001</v>
      </c>
      <c r="O36" s="64">
        <f t="shared" si="1"/>
        <v>-12433073.970000001</v>
      </c>
      <c r="P36" s="14"/>
    </row>
    <row r="37" spans="1:18" s="59" customFormat="1" ht="24.95" customHeight="1" thickBot="1" x14ac:dyDescent="0.3">
      <c r="A37" s="57"/>
      <c r="B37" s="36">
        <v>3</v>
      </c>
      <c r="C37" s="37">
        <v>1</v>
      </c>
      <c r="D37" s="38" t="s">
        <v>6</v>
      </c>
      <c r="E37" s="37">
        <v>2</v>
      </c>
      <c r="F37" s="38">
        <v>13</v>
      </c>
      <c r="G37" s="37"/>
      <c r="H37" s="38"/>
      <c r="I37" s="48">
        <v>3101213</v>
      </c>
      <c r="J37" s="49" t="s">
        <v>18</v>
      </c>
      <c r="K37" s="65">
        <v>0</v>
      </c>
      <c r="L37" s="65">
        <v>0</v>
      </c>
      <c r="M37" s="65">
        <v>0</v>
      </c>
      <c r="N37" s="65">
        <f>890358081+N38</f>
        <v>1161053952.8399999</v>
      </c>
      <c r="O37" s="61">
        <f t="shared" si="1"/>
        <v>-1161053952.8399999</v>
      </c>
      <c r="P37" s="58"/>
    </row>
    <row r="38" spans="1:18" s="59" customFormat="1" ht="24.95" customHeight="1" x14ac:dyDescent="0.25">
      <c r="A38" s="57"/>
      <c r="B38" s="46"/>
      <c r="C38" s="46"/>
      <c r="D38" s="47"/>
      <c r="E38" s="46"/>
      <c r="F38" s="47"/>
      <c r="G38" s="46"/>
      <c r="H38" s="47"/>
      <c r="I38" s="43">
        <v>31012131</v>
      </c>
      <c r="J38" s="44" t="s">
        <v>59</v>
      </c>
      <c r="K38" s="62">
        <v>0</v>
      </c>
      <c r="L38" s="62">
        <v>0</v>
      </c>
      <c r="M38" s="62">
        <v>0</v>
      </c>
      <c r="N38" s="62">
        <f>N39+N40+N41</f>
        <v>270695871.83999997</v>
      </c>
      <c r="O38" s="61">
        <f t="shared" si="1"/>
        <v>-270695871.83999997</v>
      </c>
      <c r="P38" s="58"/>
    </row>
    <row r="39" spans="1:18" s="59" customFormat="1" ht="24.95" customHeight="1" x14ac:dyDescent="0.25">
      <c r="A39" s="57"/>
      <c r="B39" s="46"/>
      <c r="C39" s="46"/>
      <c r="D39" s="47"/>
      <c r="E39" s="46"/>
      <c r="F39" s="47"/>
      <c r="G39" s="46"/>
      <c r="H39" s="47"/>
      <c r="I39" s="50">
        <v>3101213101</v>
      </c>
      <c r="J39" s="45" t="s">
        <v>64</v>
      </c>
      <c r="K39" s="62">
        <v>0</v>
      </c>
      <c r="L39" s="62">
        <v>0</v>
      </c>
      <c r="M39" s="62">
        <f>K39-L39</f>
        <v>0</v>
      </c>
      <c r="N39" s="63">
        <f>5850637+351626</f>
        <v>6202263</v>
      </c>
      <c r="O39" s="64">
        <f t="shared" si="1"/>
        <v>-6202263</v>
      </c>
      <c r="P39" s="58"/>
    </row>
    <row r="40" spans="1:18" s="59" customFormat="1" ht="24.95" customHeight="1" x14ac:dyDescent="0.25">
      <c r="A40" s="57"/>
      <c r="B40" s="46"/>
      <c r="C40" s="46"/>
      <c r="D40" s="47"/>
      <c r="E40" s="46"/>
      <c r="F40" s="47"/>
      <c r="G40" s="46"/>
      <c r="H40" s="47"/>
      <c r="I40" s="50">
        <v>3101213103</v>
      </c>
      <c r="J40" s="45" t="s">
        <v>60</v>
      </c>
      <c r="K40" s="63">
        <v>0</v>
      </c>
      <c r="L40" s="63">
        <v>0</v>
      </c>
      <c r="M40" s="63">
        <v>0</v>
      </c>
      <c r="N40" s="63">
        <f>37864.84+10352</f>
        <v>48216.84</v>
      </c>
      <c r="O40" s="64">
        <f t="shared" si="1"/>
        <v>-48216.84</v>
      </c>
      <c r="P40" s="58"/>
    </row>
    <row r="41" spans="1:18" s="59" customFormat="1" ht="24.95" customHeight="1" x14ac:dyDescent="0.25">
      <c r="A41" s="57"/>
      <c r="B41" s="46"/>
      <c r="C41" s="46"/>
      <c r="D41" s="47"/>
      <c r="E41" s="46"/>
      <c r="F41" s="47"/>
      <c r="G41" s="46"/>
      <c r="H41" s="47"/>
      <c r="I41" s="50">
        <v>3101213105</v>
      </c>
      <c r="J41" s="45" t="s">
        <v>70</v>
      </c>
      <c r="K41" s="93">
        <v>0</v>
      </c>
      <c r="L41" s="93">
        <v>0</v>
      </c>
      <c r="M41" s="93">
        <f>K41-L41</f>
        <v>0</v>
      </c>
      <c r="N41" s="93">
        <v>264445392</v>
      </c>
      <c r="O41" s="64">
        <f t="shared" si="1"/>
        <v>-264445392</v>
      </c>
      <c r="P41" s="58"/>
    </row>
    <row r="42" spans="1:18" s="59" customFormat="1" ht="24.95" customHeight="1" x14ac:dyDescent="0.25">
      <c r="A42" s="57"/>
      <c r="B42" s="46"/>
      <c r="C42" s="46"/>
      <c r="D42" s="47"/>
      <c r="E42" s="46"/>
      <c r="F42" s="47"/>
      <c r="G42" s="46"/>
      <c r="H42" s="47"/>
      <c r="I42" s="83">
        <v>4</v>
      </c>
      <c r="J42" s="84" t="s">
        <v>46</v>
      </c>
      <c r="K42" s="60">
        <f>K43+K44+K45</f>
        <v>2911046910906</v>
      </c>
      <c r="L42" s="60">
        <f t="shared" ref="L42:N42" si="4">L43+L44+L45</f>
        <v>0</v>
      </c>
      <c r="M42" s="60">
        <f>K42-L42</f>
        <v>2911046910906</v>
      </c>
      <c r="N42" s="60">
        <f t="shared" si="4"/>
        <v>181842077458</v>
      </c>
      <c r="O42" s="61">
        <f t="shared" si="1"/>
        <v>2729204833448</v>
      </c>
      <c r="P42" s="58"/>
      <c r="R42" s="89">
        <f>ABRIL!N36-MAYO!N42</f>
        <v>0</v>
      </c>
    </row>
    <row r="43" spans="1:18" ht="24.95" customHeight="1" x14ac:dyDescent="0.25">
      <c r="A43" s="15"/>
      <c r="B43" s="46"/>
      <c r="C43" s="46"/>
      <c r="D43" s="47"/>
      <c r="E43" s="46"/>
      <c r="F43" s="47"/>
      <c r="G43" s="46"/>
      <c r="H43" s="47"/>
      <c r="I43" s="70">
        <v>41</v>
      </c>
      <c r="J43" s="71" t="s">
        <v>47</v>
      </c>
      <c r="K43" s="63">
        <v>1741000000</v>
      </c>
      <c r="L43" s="62">
        <v>0</v>
      </c>
      <c r="M43" s="63">
        <f t="shared" ref="M43:M45" si="5">K43-L43</f>
        <v>1741000000</v>
      </c>
      <c r="N43" s="63">
        <v>0</v>
      </c>
      <c r="O43" s="64">
        <f t="shared" si="1"/>
        <v>1741000000</v>
      </c>
      <c r="P43" s="14"/>
      <c r="R43" s="91" t="s">
        <v>73</v>
      </c>
    </row>
    <row r="44" spans="1:18" ht="24.95" customHeight="1" thickBot="1" x14ac:dyDescent="0.3">
      <c r="A44" s="15"/>
      <c r="B44" s="46"/>
      <c r="C44" s="46"/>
      <c r="D44" s="47"/>
      <c r="E44" s="46"/>
      <c r="F44" s="47"/>
      <c r="G44" s="46"/>
      <c r="H44" s="47"/>
      <c r="I44" s="70">
        <v>42</v>
      </c>
      <c r="J44" s="71" t="s">
        <v>48</v>
      </c>
      <c r="K44" s="63">
        <v>608283882399</v>
      </c>
      <c r="L44" s="62">
        <v>0</v>
      </c>
      <c r="M44" s="63">
        <f t="shared" si="5"/>
        <v>608283882399</v>
      </c>
      <c r="N44" s="63">
        <v>181739264401</v>
      </c>
      <c r="O44" s="64">
        <f t="shared" si="1"/>
        <v>426544617998</v>
      </c>
      <c r="P44" s="14"/>
      <c r="R44" s="91">
        <f>ABRIL!N38-MAYO!N44</f>
        <v>0</v>
      </c>
    </row>
    <row r="45" spans="1:18" ht="24.95" customHeight="1" thickBot="1" x14ac:dyDescent="0.3">
      <c r="A45" s="15"/>
      <c r="B45" s="23"/>
      <c r="C45" s="23"/>
      <c r="D45" s="23"/>
      <c r="E45" s="23"/>
      <c r="F45" s="23"/>
      <c r="G45" s="23"/>
      <c r="H45" s="23"/>
      <c r="I45" s="73">
        <v>43</v>
      </c>
      <c r="J45" s="74" t="s">
        <v>49</v>
      </c>
      <c r="K45" s="75">
        <v>2301022028507</v>
      </c>
      <c r="L45" s="75">
        <v>0</v>
      </c>
      <c r="M45" s="76">
        <f t="shared" si="5"/>
        <v>2301022028507</v>
      </c>
      <c r="N45" s="75">
        <v>102813057</v>
      </c>
      <c r="O45" s="64">
        <f t="shared" si="1"/>
        <v>2300919215450</v>
      </c>
      <c r="P45" s="14"/>
      <c r="R45" s="91">
        <f>ABRIL!N39-MAYO!N45</f>
        <v>0</v>
      </c>
    </row>
    <row r="46" spans="1:18" s="56" customFormat="1" ht="21.75" customHeight="1" thickBot="1" x14ac:dyDescent="0.3">
      <c r="A46" s="54"/>
      <c r="B46" s="53"/>
      <c r="C46" s="53"/>
      <c r="D46" s="53"/>
      <c r="E46" s="53"/>
      <c r="F46" s="53"/>
      <c r="G46" s="53"/>
      <c r="H46" s="53"/>
      <c r="I46" s="170" t="s">
        <v>50</v>
      </c>
      <c r="J46" s="171"/>
      <c r="K46" s="78">
        <f>K7+K42</f>
        <v>3101852576145</v>
      </c>
      <c r="L46" s="78">
        <f>L7+L42</f>
        <v>0</v>
      </c>
      <c r="M46" s="79">
        <f>M7+M42</f>
        <v>3101852576145</v>
      </c>
      <c r="N46" s="78">
        <f>N7+N42</f>
        <v>320544386038.63</v>
      </c>
      <c r="O46" s="61">
        <f t="shared" si="1"/>
        <v>2781308190106.3701</v>
      </c>
      <c r="P46" s="55"/>
    </row>
    <row r="47" spans="1:18" ht="24" customHeight="1" x14ac:dyDescent="0.25">
      <c r="A47" s="15"/>
      <c r="B47" s="22"/>
      <c r="C47" s="22"/>
      <c r="D47" s="22"/>
      <c r="E47" s="22"/>
      <c r="F47" s="22"/>
      <c r="G47" s="22"/>
      <c r="H47" s="22"/>
      <c r="I47" s="51"/>
      <c r="J47" s="51"/>
      <c r="K47" s="52"/>
      <c r="L47" s="52"/>
      <c r="M47" s="52"/>
      <c r="N47" s="52"/>
      <c r="O47" s="52"/>
      <c r="P47" s="14"/>
    </row>
    <row r="48" spans="1:18" ht="30" customHeight="1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68" t="s">
        <v>43</v>
      </c>
      <c r="K48" s="168"/>
      <c r="L48" s="10"/>
      <c r="M48" s="163" t="s">
        <v>42</v>
      </c>
      <c r="N48" s="163"/>
      <c r="O48" s="163"/>
      <c r="P48" s="14"/>
    </row>
    <row r="49" spans="1:16" x14ac:dyDescent="0.25">
      <c r="A49" s="15"/>
      <c r="B49" s="22"/>
      <c r="C49" s="22"/>
      <c r="D49" s="22"/>
      <c r="E49" s="22"/>
      <c r="F49" s="22"/>
      <c r="G49" s="22"/>
      <c r="H49" s="22"/>
      <c r="I49" s="26"/>
      <c r="J49" s="158" t="s">
        <v>33</v>
      </c>
      <c r="K49" s="158"/>
      <c r="L49" s="19"/>
      <c r="M49" s="161" t="s">
        <v>34</v>
      </c>
      <c r="N49" s="161"/>
      <c r="O49" s="161"/>
      <c r="P49" s="14"/>
    </row>
    <row r="50" spans="1:16" x14ac:dyDescent="0.25">
      <c r="A50" s="15"/>
      <c r="B50" s="22"/>
      <c r="C50" s="22"/>
      <c r="D50" s="22"/>
      <c r="E50" s="22"/>
      <c r="F50" s="22"/>
      <c r="G50" s="22"/>
      <c r="H50" s="22"/>
      <c r="I50" s="26"/>
      <c r="J50" s="160" t="s">
        <v>35</v>
      </c>
      <c r="K50" s="160"/>
      <c r="L50" s="21"/>
      <c r="M50" s="165" t="s">
        <v>40</v>
      </c>
      <c r="N50" s="165"/>
      <c r="O50" s="165"/>
      <c r="P50" s="14"/>
    </row>
    <row r="51" spans="1:16" ht="15.75" customHeight="1" x14ac:dyDescent="0.25">
      <c r="A51" s="15"/>
      <c r="B51" s="22"/>
      <c r="C51" s="22"/>
      <c r="D51" s="22"/>
      <c r="E51" s="22"/>
      <c r="F51" s="22"/>
      <c r="G51" s="22"/>
      <c r="H51" s="22"/>
      <c r="I51" s="26"/>
      <c r="J51" s="10"/>
      <c r="K51" s="3"/>
      <c r="L51" s="2"/>
      <c r="M51" s="1"/>
      <c r="N51" s="3"/>
      <c r="O51" s="10"/>
      <c r="P51" s="14"/>
    </row>
    <row r="52" spans="1:16" ht="24.75" customHeight="1" x14ac:dyDescent="0.25">
      <c r="A52" s="15"/>
      <c r="B52" s="22"/>
      <c r="C52" s="22"/>
      <c r="D52" s="22"/>
      <c r="E52" s="22"/>
      <c r="F52" s="22"/>
      <c r="G52" s="22"/>
      <c r="H52" s="22"/>
      <c r="I52" s="26"/>
      <c r="J52" s="163" t="s">
        <v>44</v>
      </c>
      <c r="K52" s="163"/>
      <c r="L52" s="10"/>
      <c r="M52" s="163" t="s">
        <v>45</v>
      </c>
      <c r="N52" s="163"/>
      <c r="O52" s="163"/>
      <c r="P52" s="14"/>
    </row>
    <row r="53" spans="1:16" x14ac:dyDescent="0.25">
      <c r="A53" s="15"/>
      <c r="B53" s="22"/>
      <c r="C53" s="22"/>
      <c r="D53" s="22"/>
      <c r="E53" s="22"/>
      <c r="F53" s="22"/>
      <c r="G53" s="22"/>
      <c r="H53" s="22"/>
      <c r="I53" s="26"/>
      <c r="J53" s="158" t="s">
        <v>41</v>
      </c>
      <c r="K53" s="158"/>
      <c r="L53" s="1" t="s">
        <v>36</v>
      </c>
      <c r="M53" s="161" t="s">
        <v>37</v>
      </c>
      <c r="N53" s="161"/>
      <c r="O53" s="161"/>
      <c r="P53" s="14"/>
    </row>
    <row r="54" spans="1:16" x14ac:dyDescent="0.25">
      <c r="A54" s="15"/>
      <c r="B54" s="22"/>
      <c r="C54" s="22"/>
      <c r="D54" s="22"/>
      <c r="E54" s="22"/>
      <c r="F54" s="22"/>
      <c r="G54" s="22"/>
      <c r="H54" s="22"/>
      <c r="I54" s="26"/>
      <c r="J54" s="159" t="s">
        <v>38</v>
      </c>
      <c r="K54" s="159"/>
      <c r="L54" s="4"/>
      <c r="M54" s="162" t="s">
        <v>39</v>
      </c>
      <c r="N54" s="162"/>
      <c r="O54" s="162"/>
      <c r="P54" s="14"/>
    </row>
    <row r="55" spans="1:16" ht="15.75" thickBot="1" x14ac:dyDescent="0.3">
      <c r="A55" s="18"/>
      <c r="B55" s="24"/>
      <c r="C55" s="24"/>
      <c r="D55" s="24"/>
      <c r="E55" s="24"/>
      <c r="F55" s="24"/>
      <c r="G55" s="24"/>
      <c r="H55" s="24"/>
      <c r="I55" s="27"/>
      <c r="J55" s="20"/>
      <c r="K55" s="5"/>
      <c r="L55" s="6"/>
      <c r="M55" s="7"/>
      <c r="N55" s="8"/>
      <c r="O55" s="20"/>
      <c r="P55" s="16"/>
    </row>
  </sheetData>
  <mergeCells count="17">
    <mergeCell ref="J48:K48"/>
    <mergeCell ref="M48:O48"/>
    <mergeCell ref="B1:O1"/>
    <mergeCell ref="B2:K2"/>
    <mergeCell ref="B4:H4"/>
    <mergeCell ref="B6:H6"/>
    <mergeCell ref="I46:J46"/>
    <mergeCell ref="J53:K53"/>
    <mergeCell ref="M53:O53"/>
    <mergeCell ref="J54:K54"/>
    <mergeCell ref="M54:O54"/>
    <mergeCell ref="J49:K49"/>
    <mergeCell ref="M49:O49"/>
    <mergeCell ref="J50:K50"/>
    <mergeCell ref="M50:O50"/>
    <mergeCell ref="J52:K52"/>
    <mergeCell ref="M52:O52"/>
  </mergeCells>
  <printOptions horizontalCentered="1"/>
  <pageMargins left="0.31496062992125984" right="0.15748031496062992" top="0.9055118110236221" bottom="0.19685039370078741" header="0.23622047244094491" footer="0.35433070866141736"/>
  <pageSetup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topLeftCell="A42" workbookViewId="0">
      <selection activeCell="R47" sqref="R47:R48"/>
    </sheetView>
  </sheetViews>
  <sheetFormatPr baseColWidth="10" defaultRowHeight="12.75" x14ac:dyDescent="0.2"/>
  <cols>
    <col min="1" max="1" width="2.7109375" style="108" customWidth="1"/>
    <col min="2" max="3" width="1.85546875" style="156" hidden="1" customWidth="1"/>
    <col min="4" max="4" width="2.7109375" style="156" hidden="1" customWidth="1"/>
    <col min="5" max="5" width="1.7109375" style="156" hidden="1" customWidth="1"/>
    <col min="6" max="6" width="3.140625" style="156" hidden="1" customWidth="1"/>
    <col min="7" max="7" width="1.85546875" style="156" hidden="1" customWidth="1"/>
    <col min="8" max="8" width="3" style="156" hidden="1" customWidth="1"/>
    <col min="9" max="9" width="22.28515625" style="157" customWidth="1"/>
    <col min="10" max="10" width="52.7109375" style="108" customWidth="1"/>
    <col min="11" max="11" width="20.42578125" style="108" customWidth="1"/>
    <col min="12" max="12" width="21.42578125" style="108" customWidth="1"/>
    <col min="13" max="13" width="22.28515625" style="108" customWidth="1"/>
    <col min="14" max="14" width="20.5703125" style="108" customWidth="1"/>
    <col min="15" max="15" width="21" style="108" customWidth="1"/>
    <col min="16" max="16" width="3.140625" style="108" customWidth="1"/>
    <col min="17" max="17" width="11.42578125" style="108"/>
    <col min="18" max="18" width="20.42578125" style="108" bestFit="1" customWidth="1"/>
    <col min="19" max="16384" width="11.42578125" style="108"/>
  </cols>
  <sheetData>
    <row r="1" spans="1:22" ht="27.75" customHeight="1" x14ac:dyDescent="0.2">
      <c r="A1" s="105"/>
      <c r="B1" s="181" t="s">
        <v>19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06"/>
      <c r="Q1" s="107"/>
      <c r="R1" s="107"/>
      <c r="S1" s="107"/>
      <c r="T1" s="107"/>
      <c r="U1" s="107"/>
      <c r="V1" s="107"/>
    </row>
    <row r="2" spans="1:22" ht="19.5" customHeight="1" x14ac:dyDescent="0.2">
      <c r="A2" s="109"/>
      <c r="B2" s="182" t="s">
        <v>20</v>
      </c>
      <c r="C2" s="182"/>
      <c r="D2" s="182"/>
      <c r="E2" s="182"/>
      <c r="F2" s="182"/>
      <c r="G2" s="182"/>
      <c r="H2" s="182"/>
      <c r="I2" s="182"/>
      <c r="J2" s="182"/>
      <c r="K2" s="182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</row>
    <row r="3" spans="1:22" ht="7.5" customHeight="1" x14ac:dyDescent="0.2">
      <c r="A3" s="109"/>
      <c r="B3" s="112"/>
      <c r="C3" s="112"/>
      <c r="D3" s="112"/>
      <c r="E3" s="112"/>
      <c r="F3" s="112"/>
      <c r="G3" s="112"/>
      <c r="H3" s="112"/>
      <c r="I3" s="113"/>
      <c r="J3" s="110"/>
      <c r="K3" s="110"/>
      <c r="L3" s="110"/>
      <c r="M3" s="110"/>
      <c r="N3" s="110"/>
      <c r="O3" s="110"/>
      <c r="P3" s="111"/>
      <c r="Q3" s="114"/>
      <c r="R3" s="114"/>
      <c r="S3" s="114"/>
      <c r="T3" s="114"/>
      <c r="U3" s="114"/>
      <c r="V3" s="114"/>
    </row>
    <row r="4" spans="1:22" ht="24.75" customHeight="1" x14ac:dyDescent="0.2">
      <c r="A4" s="109"/>
      <c r="B4" s="183" t="s">
        <v>21</v>
      </c>
      <c r="C4" s="183"/>
      <c r="D4" s="183"/>
      <c r="E4" s="183"/>
      <c r="F4" s="183"/>
      <c r="G4" s="183"/>
      <c r="H4" s="183"/>
      <c r="I4" s="115" t="s">
        <v>21</v>
      </c>
      <c r="J4" s="112" t="s">
        <v>22</v>
      </c>
      <c r="K4" s="110"/>
      <c r="L4" s="116" t="s">
        <v>23</v>
      </c>
      <c r="M4" s="110" t="s">
        <v>74</v>
      </c>
      <c r="N4" s="110" t="s">
        <v>25</v>
      </c>
      <c r="O4" s="110"/>
      <c r="P4" s="111"/>
      <c r="Q4" s="114"/>
      <c r="R4" s="114"/>
      <c r="S4" s="114"/>
      <c r="T4" s="114"/>
      <c r="U4" s="114"/>
      <c r="V4" s="114"/>
    </row>
    <row r="5" spans="1:22" ht="24" customHeight="1" thickBot="1" x14ac:dyDescent="0.25">
      <c r="A5" s="109"/>
      <c r="B5" s="112"/>
      <c r="C5" s="112"/>
      <c r="D5" s="112"/>
      <c r="E5" s="112"/>
      <c r="F5" s="112"/>
      <c r="G5" s="112"/>
      <c r="H5" s="112"/>
      <c r="I5" s="113"/>
      <c r="J5" s="110"/>
      <c r="K5" s="110"/>
      <c r="L5" s="110"/>
      <c r="M5" s="110"/>
      <c r="N5" s="110"/>
      <c r="O5" s="110"/>
      <c r="P5" s="111"/>
      <c r="Q5" s="114"/>
      <c r="R5" s="114"/>
      <c r="S5" s="114"/>
      <c r="T5" s="114"/>
      <c r="U5" s="114"/>
      <c r="V5" s="114"/>
    </row>
    <row r="6" spans="1:22" ht="60" customHeight="1" thickBot="1" x14ac:dyDescent="0.25">
      <c r="A6" s="109"/>
      <c r="B6" s="184"/>
      <c r="C6" s="184"/>
      <c r="D6" s="184"/>
      <c r="E6" s="184"/>
      <c r="F6" s="184"/>
      <c r="G6" s="184"/>
      <c r="H6" s="184"/>
      <c r="I6" s="117" t="s">
        <v>26</v>
      </c>
      <c r="J6" s="118" t="s">
        <v>27</v>
      </c>
      <c r="K6" s="119" t="s">
        <v>28</v>
      </c>
      <c r="L6" s="119" t="s">
        <v>29</v>
      </c>
      <c r="M6" s="119" t="s">
        <v>30</v>
      </c>
      <c r="N6" s="119" t="s">
        <v>31</v>
      </c>
      <c r="O6" s="119" t="s">
        <v>32</v>
      </c>
      <c r="P6" s="111"/>
    </row>
    <row r="7" spans="1:22" s="122" customFormat="1" ht="24" customHeight="1" x14ac:dyDescent="0.2">
      <c r="A7" s="120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163077717787.63</v>
      </c>
      <c r="O7" s="61">
        <f>M7-N7</f>
        <v>27727947451.369995</v>
      </c>
      <c r="P7" s="121"/>
    </row>
    <row r="8" spans="1:22" s="122" customFormat="1" ht="24.75" customHeight="1" x14ac:dyDescent="0.2">
      <c r="A8" s="120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163077717787.63</v>
      </c>
      <c r="O8" s="61">
        <f t="shared" ref="O8:O47" si="1">M8-N8</f>
        <v>27727947451.369995</v>
      </c>
      <c r="P8" s="121"/>
    </row>
    <row r="9" spans="1:22" s="122" customFormat="1" ht="25.5" customHeight="1" x14ac:dyDescent="0.2">
      <c r="A9" s="120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K10+K28</f>
        <v>190805665239</v>
      </c>
      <c r="L9" s="62">
        <f>L10+L28</f>
        <v>0</v>
      </c>
      <c r="M9" s="62">
        <f>M10+M28</f>
        <v>190805665239</v>
      </c>
      <c r="N9" s="62">
        <f>N10+N28</f>
        <v>163077717787.63</v>
      </c>
      <c r="O9" s="61">
        <f t="shared" si="1"/>
        <v>27727947451.369995</v>
      </c>
      <c r="P9" s="121"/>
    </row>
    <row r="10" spans="1:22" s="122" customFormat="1" ht="25.5" customHeight="1" x14ac:dyDescent="0.2">
      <c r="A10" s="120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149465389666.14999</v>
      </c>
      <c r="O10" s="61">
        <f t="shared" si="1"/>
        <v>39640275572.850006</v>
      </c>
      <c r="P10" s="121"/>
    </row>
    <row r="11" spans="1:22" s="122" customFormat="1" ht="21" customHeight="1" x14ac:dyDescent="0.2">
      <c r="A11" s="120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102" t="s">
        <v>8</v>
      </c>
      <c r="K11" s="103">
        <v>189105665239</v>
      </c>
      <c r="L11" s="103">
        <f>L12+L15+L18</f>
        <v>0</v>
      </c>
      <c r="M11" s="103">
        <f>K11-L11</f>
        <v>189105665239</v>
      </c>
      <c r="N11" s="103">
        <f>N12+N15+N18+N26</f>
        <v>149465389666.14999</v>
      </c>
      <c r="O11" s="104">
        <f t="shared" si="1"/>
        <v>39640275572.850006</v>
      </c>
      <c r="P11" s="121"/>
      <c r="R11" s="123"/>
    </row>
    <row r="12" spans="1:22" s="122" customFormat="1" ht="21" customHeight="1" x14ac:dyDescent="0.2">
      <c r="A12" s="120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102" t="s">
        <v>9</v>
      </c>
      <c r="K12" s="103">
        <v>0</v>
      </c>
      <c r="L12" s="103">
        <v>0</v>
      </c>
      <c r="M12" s="103">
        <v>0</v>
      </c>
      <c r="N12" s="103">
        <f>N14+N13</f>
        <v>141607345234.14999</v>
      </c>
      <c r="O12" s="104">
        <f>M12-N12</f>
        <v>-141607345234.14999</v>
      </c>
      <c r="P12" s="121"/>
    </row>
    <row r="13" spans="1:22" s="122" customFormat="1" ht="25.5" customHeight="1" x14ac:dyDescent="0.2">
      <c r="A13" s="120"/>
      <c r="B13" s="33"/>
      <c r="C13" s="34"/>
      <c r="D13" s="35"/>
      <c r="E13" s="34"/>
      <c r="F13" s="35"/>
      <c r="G13" s="34"/>
      <c r="H13" s="34"/>
      <c r="I13" s="50">
        <v>3101102233</v>
      </c>
      <c r="J13" s="45" t="s">
        <v>75</v>
      </c>
      <c r="K13" s="62">
        <v>0</v>
      </c>
      <c r="L13" s="62">
        <v>0</v>
      </c>
      <c r="M13" s="62">
        <v>0</v>
      </c>
      <c r="N13" s="63">
        <v>4945980000</v>
      </c>
      <c r="O13" s="64">
        <f>M13-N13</f>
        <v>-4945980000</v>
      </c>
      <c r="P13" s="121"/>
    </row>
    <row r="14" spans="1:22" ht="25.5" customHeight="1" x14ac:dyDescent="0.2">
      <c r="A14" s="109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2</v>
      </c>
      <c r="H14" s="35">
        <v>66</v>
      </c>
      <c r="I14" s="50">
        <v>3101102266</v>
      </c>
      <c r="J14" s="45" t="s">
        <v>10</v>
      </c>
      <c r="K14" s="63">
        <v>0</v>
      </c>
      <c r="L14" s="63">
        <v>0</v>
      </c>
      <c r="M14" s="63">
        <v>0</v>
      </c>
      <c r="N14" s="63">
        <f>15834808561+54563706869.15+15896717950+17769247126+15777249110+16819635618</f>
        <v>136661365234.14999</v>
      </c>
      <c r="O14" s="61">
        <f t="shared" si="1"/>
        <v>-136661365234.14999</v>
      </c>
      <c r="P14" s="111"/>
    </row>
    <row r="15" spans="1:22" s="122" customFormat="1" ht="21" customHeight="1" x14ac:dyDescent="0.2">
      <c r="A15" s="120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/>
      <c r="I15" s="43">
        <v>31011023</v>
      </c>
      <c r="J15" s="44" t="s">
        <v>11</v>
      </c>
      <c r="K15" s="62">
        <v>0</v>
      </c>
      <c r="L15" s="62">
        <v>0</v>
      </c>
      <c r="M15" s="62">
        <v>0</v>
      </c>
      <c r="N15" s="62">
        <f>N17</f>
        <v>7047260485</v>
      </c>
      <c r="O15" s="61">
        <f t="shared" si="1"/>
        <v>-7047260485</v>
      </c>
      <c r="P15" s="121"/>
    </row>
    <row r="16" spans="1:22" s="122" customFormat="1" ht="25.5" customHeight="1" x14ac:dyDescent="0.2">
      <c r="A16" s="120"/>
      <c r="B16" s="33"/>
      <c r="C16" s="34"/>
      <c r="D16" s="35"/>
      <c r="E16" s="34"/>
      <c r="F16" s="35"/>
      <c r="G16" s="34"/>
      <c r="H16" s="35"/>
      <c r="I16" s="43">
        <v>3101102301</v>
      </c>
      <c r="J16" s="44" t="s">
        <v>52</v>
      </c>
      <c r="K16" s="62">
        <v>0</v>
      </c>
      <c r="L16" s="62">
        <v>0</v>
      </c>
      <c r="M16" s="62">
        <f>K16-L16</f>
        <v>0</v>
      </c>
      <c r="N16" s="62">
        <f>N17</f>
        <v>7047260485</v>
      </c>
      <c r="O16" s="61">
        <f t="shared" si="1"/>
        <v>-7047260485</v>
      </c>
      <c r="P16" s="121"/>
    </row>
    <row r="17" spans="1:18" ht="27.75" customHeight="1" x14ac:dyDescent="0.2">
      <c r="A17" s="109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3</v>
      </c>
      <c r="H17" s="35" t="s">
        <v>6</v>
      </c>
      <c r="I17" s="81">
        <v>310110230104</v>
      </c>
      <c r="J17" s="45" t="s">
        <v>12</v>
      </c>
      <c r="K17" s="63">
        <v>0</v>
      </c>
      <c r="L17" s="63">
        <v>0</v>
      </c>
      <c r="M17" s="63">
        <v>0</v>
      </c>
      <c r="N17" s="63">
        <f>2273136243+2236946051+6917490+3458745+4140580+2522661376</f>
        <v>7047260485</v>
      </c>
      <c r="O17" s="61">
        <f t="shared" si="1"/>
        <v>-7047260485</v>
      </c>
      <c r="P17" s="111"/>
    </row>
    <row r="18" spans="1:18" s="122" customFormat="1" ht="21" customHeight="1" x14ac:dyDescent="0.2">
      <c r="A18" s="120"/>
      <c r="B18" s="33">
        <v>3</v>
      </c>
      <c r="C18" s="34">
        <v>1</v>
      </c>
      <c r="D18" s="35" t="s">
        <v>6</v>
      </c>
      <c r="E18" s="34">
        <v>1</v>
      </c>
      <c r="F18" s="35" t="s">
        <v>3</v>
      </c>
      <c r="G18" s="34">
        <v>5</v>
      </c>
      <c r="H18" s="35"/>
      <c r="I18" s="43">
        <v>31011025</v>
      </c>
      <c r="J18" s="44" t="s">
        <v>13</v>
      </c>
      <c r="K18" s="62">
        <v>189105665239</v>
      </c>
      <c r="L18" s="62">
        <v>0</v>
      </c>
      <c r="M18" s="62">
        <f>K18-L18</f>
        <v>189105665239</v>
      </c>
      <c r="N18" s="62">
        <f>N19</f>
        <v>113027554</v>
      </c>
      <c r="O18" s="61">
        <f t="shared" si="1"/>
        <v>188992637685</v>
      </c>
      <c r="P18" s="121"/>
    </row>
    <row r="19" spans="1:18" s="122" customFormat="1" ht="24.95" customHeight="1" x14ac:dyDescent="0.2">
      <c r="A19" s="120"/>
      <c r="B19" s="33"/>
      <c r="C19" s="34"/>
      <c r="D19" s="35"/>
      <c r="E19" s="34"/>
      <c r="F19" s="35"/>
      <c r="G19" s="34"/>
      <c r="H19" s="35"/>
      <c r="I19" s="43">
        <v>3101102502</v>
      </c>
      <c r="J19" s="44" t="s">
        <v>53</v>
      </c>
      <c r="K19" s="62">
        <v>0</v>
      </c>
      <c r="L19" s="62">
        <v>0</v>
      </c>
      <c r="M19" s="62">
        <f>K19-L19</f>
        <v>0</v>
      </c>
      <c r="N19" s="62">
        <f>N20+N23</f>
        <v>113027554</v>
      </c>
      <c r="O19" s="61">
        <f t="shared" si="1"/>
        <v>-113027554</v>
      </c>
      <c r="P19" s="121"/>
    </row>
    <row r="20" spans="1:18" s="122" customFormat="1" ht="36" customHeight="1" x14ac:dyDescent="0.2">
      <c r="A20" s="120"/>
      <c r="B20" s="33"/>
      <c r="C20" s="34"/>
      <c r="D20" s="35"/>
      <c r="E20" s="34"/>
      <c r="F20" s="35"/>
      <c r="G20" s="34"/>
      <c r="H20" s="35"/>
      <c r="I20" s="82">
        <v>310110250207</v>
      </c>
      <c r="J20" s="44" t="s">
        <v>67</v>
      </c>
      <c r="K20" s="124"/>
      <c r="L20" s="124"/>
      <c r="M20" s="62"/>
      <c r="N20" s="62">
        <f>N21</f>
        <v>108578141</v>
      </c>
      <c r="O20" s="61">
        <f t="shared" si="1"/>
        <v>-108578141</v>
      </c>
      <c r="P20" s="121"/>
    </row>
    <row r="21" spans="1:18" s="122" customFormat="1" ht="29.25" customHeight="1" x14ac:dyDescent="0.2">
      <c r="A21" s="120"/>
      <c r="B21" s="33"/>
      <c r="C21" s="34"/>
      <c r="D21" s="35"/>
      <c r="E21" s="34"/>
      <c r="F21" s="35"/>
      <c r="G21" s="34"/>
      <c r="H21" s="35"/>
      <c r="I21" s="82">
        <v>3101102502073</v>
      </c>
      <c r="J21" s="44" t="s">
        <v>68</v>
      </c>
      <c r="K21" s="124"/>
      <c r="L21" s="124"/>
      <c r="M21" s="62"/>
      <c r="N21" s="62">
        <f>N22</f>
        <v>108578141</v>
      </c>
      <c r="O21" s="61">
        <f t="shared" si="1"/>
        <v>-108578141</v>
      </c>
      <c r="P21" s="121"/>
    </row>
    <row r="22" spans="1:18" s="122" customFormat="1" ht="34.5" customHeight="1" x14ac:dyDescent="0.2">
      <c r="A22" s="120"/>
      <c r="B22" s="33"/>
      <c r="C22" s="34"/>
      <c r="D22" s="35"/>
      <c r="E22" s="34"/>
      <c r="F22" s="35"/>
      <c r="G22" s="34"/>
      <c r="H22" s="35"/>
      <c r="I22" s="81">
        <v>31011025020732</v>
      </c>
      <c r="J22" s="125" t="s">
        <v>69</v>
      </c>
      <c r="K22" s="124"/>
      <c r="L22" s="124"/>
      <c r="M22" s="63"/>
      <c r="N22" s="63">
        <f>47778578+60799563</f>
        <v>108578141</v>
      </c>
      <c r="O22" s="64">
        <f t="shared" si="1"/>
        <v>-108578141</v>
      </c>
      <c r="P22" s="121"/>
    </row>
    <row r="23" spans="1:18" s="122" customFormat="1" ht="35.25" customHeight="1" x14ac:dyDescent="0.2">
      <c r="A23" s="120"/>
      <c r="B23" s="33"/>
      <c r="C23" s="34"/>
      <c r="D23" s="35"/>
      <c r="E23" s="34"/>
      <c r="F23" s="35"/>
      <c r="G23" s="34"/>
      <c r="H23" s="35"/>
      <c r="I23" s="82">
        <v>310110250208</v>
      </c>
      <c r="J23" s="44" t="s">
        <v>54</v>
      </c>
      <c r="K23" s="62">
        <v>0</v>
      </c>
      <c r="L23" s="62">
        <v>0</v>
      </c>
      <c r="M23" s="62">
        <f t="shared" ref="M23:M24" si="3">K23-L23</f>
        <v>0</v>
      </c>
      <c r="N23" s="62">
        <f>N24</f>
        <v>4449413</v>
      </c>
      <c r="O23" s="61">
        <f t="shared" si="1"/>
        <v>-4449413</v>
      </c>
      <c r="P23" s="121"/>
    </row>
    <row r="24" spans="1:18" s="122" customFormat="1" ht="47.25" customHeight="1" x14ac:dyDescent="0.2">
      <c r="A24" s="120"/>
      <c r="B24" s="33"/>
      <c r="C24" s="34"/>
      <c r="D24" s="35"/>
      <c r="E24" s="34"/>
      <c r="F24" s="35"/>
      <c r="G24" s="34"/>
      <c r="H24" s="35"/>
      <c r="I24" s="82">
        <v>3101102502089</v>
      </c>
      <c r="J24" s="44" t="s">
        <v>55</v>
      </c>
      <c r="K24" s="62">
        <v>0</v>
      </c>
      <c r="L24" s="62">
        <v>0</v>
      </c>
      <c r="M24" s="62">
        <f t="shared" si="3"/>
        <v>0</v>
      </c>
      <c r="N24" s="62">
        <f>N25</f>
        <v>4449413</v>
      </c>
      <c r="O24" s="61">
        <f t="shared" si="1"/>
        <v>-4449413</v>
      </c>
      <c r="P24" s="121"/>
    </row>
    <row r="25" spans="1:18" ht="21" customHeight="1" x14ac:dyDescent="0.2">
      <c r="A25" s="109"/>
      <c r="B25" s="33">
        <v>3</v>
      </c>
      <c r="C25" s="34">
        <v>1</v>
      </c>
      <c r="D25" s="35" t="s">
        <v>6</v>
      </c>
      <c r="E25" s="34">
        <v>1</v>
      </c>
      <c r="F25" s="35" t="s">
        <v>3</v>
      </c>
      <c r="G25" s="34">
        <v>5</v>
      </c>
      <c r="H25" s="35" t="s">
        <v>3</v>
      </c>
      <c r="I25" s="81">
        <v>31011025020891</v>
      </c>
      <c r="J25" s="45" t="s">
        <v>14</v>
      </c>
      <c r="K25" s="63">
        <v>0</v>
      </c>
      <c r="L25" s="63">
        <v>0</v>
      </c>
      <c r="M25" s="63">
        <v>0</v>
      </c>
      <c r="N25" s="63">
        <f>83063+202884+1571271+1328227+1249323+14645</f>
        <v>4449413</v>
      </c>
      <c r="O25" s="64">
        <f t="shared" si="1"/>
        <v>-4449413</v>
      </c>
      <c r="P25" s="111"/>
    </row>
    <row r="26" spans="1:18" s="122" customFormat="1" ht="24.75" customHeight="1" x14ac:dyDescent="0.2">
      <c r="A26" s="120"/>
      <c r="B26" s="33"/>
      <c r="C26" s="34"/>
      <c r="D26" s="35"/>
      <c r="E26" s="34"/>
      <c r="F26" s="35"/>
      <c r="G26" s="34"/>
      <c r="H26" s="35"/>
      <c r="I26" s="82">
        <v>31011026</v>
      </c>
      <c r="J26" s="44" t="s">
        <v>62</v>
      </c>
      <c r="K26" s="62">
        <v>0</v>
      </c>
      <c r="L26" s="62">
        <v>0</v>
      </c>
      <c r="M26" s="62">
        <v>0</v>
      </c>
      <c r="N26" s="62">
        <f>N27</f>
        <v>697756393</v>
      </c>
      <c r="O26" s="61">
        <f t="shared" si="1"/>
        <v>-697756393</v>
      </c>
      <c r="P26" s="121"/>
    </row>
    <row r="27" spans="1:18" ht="25.5" customHeight="1" x14ac:dyDescent="0.2">
      <c r="A27" s="109"/>
      <c r="B27" s="33"/>
      <c r="C27" s="34"/>
      <c r="D27" s="35"/>
      <c r="E27" s="34"/>
      <c r="F27" s="35"/>
      <c r="G27" s="34"/>
      <c r="H27" s="35"/>
      <c r="I27" s="81">
        <v>3101102602</v>
      </c>
      <c r="J27" s="45" t="s">
        <v>61</v>
      </c>
      <c r="K27" s="63">
        <v>0</v>
      </c>
      <c r="L27" s="63">
        <v>0</v>
      </c>
      <c r="M27" s="63">
        <v>0</v>
      </c>
      <c r="N27" s="63">
        <f>649305893+48450500</f>
        <v>697756393</v>
      </c>
      <c r="O27" s="64">
        <f t="shared" si="1"/>
        <v>-697756393</v>
      </c>
      <c r="P27" s="111"/>
    </row>
    <row r="28" spans="1:18" s="122" customFormat="1" ht="23.25" customHeight="1" x14ac:dyDescent="0.2">
      <c r="A28" s="120"/>
      <c r="B28" s="33">
        <v>3</v>
      </c>
      <c r="C28" s="34">
        <v>1</v>
      </c>
      <c r="D28" s="35" t="s">
        <v>6</v>
      </c>
      <c r="E28" s="34">
        <v>2</v>
      </c>
      <c r="F28" s="35"/>
      <c r="G28" s="34"/>
      <c r="H28" s="35"/>
      <c r="I28" s="43">
        <v>31012</v>
      </c>
      <c r="J28" s="44" t="s">
        <v>0</v>
      </c>
      <c r="K28" s="62">
        <f>K29+K38</f>
        <v>1700000000</v>
      </c>
      <c r="L28" s="62">
        <f>L29</f>
        <v>0</v>
      </c>
      <c r="M28" s="62">
        <f>M29+M38</f>
        <v>1700000000</v>
      </c>
      <c r="N28" s="62">
        <f>N29+N31+N38</f>
        <v>13612328121.480001</v>
      </c>
      <c r="O28" s="61">
        <f t="shared" si="1"/>
        <v>-11912328121.480001</v>
      </c>
      <c r="P28" s="121"/>
    </row>
    <row r="29" spans="1:18" ht="26.25" customHeight="1" x14ac:dyDescent="0.2">
      <c r="A29" s="109"/>
      <c r="B29" s="33">
        <v>3</v>
      </c>
      <c r="C29" s="34">
        <v>1</v>
      </c>
      <c r="D29" s="35" t="s">
        <v>6</v>
      </c>
      <c r="E29" s="34">
        <v>2</v>
      </c>
      <c r="F29" s="35" t="s">
        <v>3</v>
      </c>
      <c r="G29" s="34"/>
      <c r="H29" s="35"/>
      <c r="I29" s="43">
        <v>3101202</v>
      </c>
      <c r="J29" s="44" t="s">
        <v>15</v>
      </c>
      <c r="K29" s="62">
        <v>1700000000</v>
      </c>
      <c r="L29" s="62">
        <v>0</v>
      </c>
      <c r="M29" s="62">
        <v>1700000000</v>
      </c>
      <c r="N29" s="62">
        <v>1700000000</v>
      </c>
      <c r="O29" s="61">
        <f t="shared" si="1"/>
        <v>0</v>
      </c>
      <c r="P29" s="111"/>
    </row>
    <row r="30" spans="1:18" ht="21.75" customHeight="1" x14ac:dyDescent="0.2">
      <c r="A30" s="109"/>
      <c r="B30" s="33"/>
      <c r="C30" s="34"/>
      <c r="D30" s="35"/>
      <c r="E30" s="34"/>
      <c r="F30" s="35"/>
      <c r="G30" s="34"/>
      <c r="H30" s="35"/>
      <c r="I30" s="50">
        <v>31012021</v>
      </c>
      <c r="J30" s="45" t="s">
        <v>57</v>
      </c>
      <c r="K30" s="63">
        <v>0</v>
      </c>
      <c r="L30" s="63">
        <v>0</v>
      </c>
      <c r="M30" s="63">
        <f>K30-L30</f>
        <v>0</v>
      </c>
      <c r="N30" s="63">
        <v>1700000000</v>
      </c>
      <c r="O30" s="64">
        <f t="shared" si="1"/>
        <v>-1700000000</v>
      </c>
      <c r="P30" s="111"/>
    </row>
    <row r="31" spans="1:18" s="122" customFormat="1" ht="19.5" customHeight="1" x14ac:dyDescent="0.2">
      <c r="A31" s="120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/>
      <c r="H31" s="35"/>
      <c r="I31" s="43">
        <v>3101205</v>
      </c>
      <c r="J31" s="44" t="s">
        <v>2</v>
      </c>
      <c r="K31" s="62">
        <v>0</v>
      </c>
      <c r="L31" s="62">
        <v>0</v>
      </c>
      <c r="M31" s="62">
        <v>0</v>
      </c>
      <c r="N31" s="62">
        <f>N33+N35+N36</f>
        <v>10746046529.640001</v>
      </c>
      <c r="O31" s="61">
        <f t="shared" si="1"/>
        <v>-10746046529.640001</v>
      </c>
      <c r="P31" s="121"/>
      <c r="R31" s="123"/>
    </row>
    <row r="32" spans="1:18" s="122" customFormat="1" ht="24.75" customHeight="1" x14ac:dyDescent="0.2">
      <c r="A32" s="120"/>
      <c r="B32" s="33"/>
      <c r="C32" s="34"/>
      <c r="D32" s="35"/>
      <c r="E32" s="34"/>
      <c r="F32" s="35"/>
      <c r="G32" s="34"/>
      <c r="H32" s="35"/>
      <c r="I32" s="43">
        <v>31012051</v>
      </c>
      <c r="J32" s="44" t="s">
        <v>56</v>
      </c>
      <c r="K32" s="62">
        <v>0</v>
      </c>
      <c r="L32" s="62">
        <v>0</v>
      </c>
      <c r="M32" s="62">
        <f>K32-L32</f>
        <v>0</v>
      </c>
      <c r="N32" s="62">
        <f>N33+N35</f>
        <v>10721663464.710001</v>
      </c>
      <c r="O32" s="61">
        <f t="shared" si="1"/>
        <v>-10721663464.710001</v>
      </c>
      <c r="P32" s="121"/>
    </row>
    <row r="33" spans="1:18" ht="25.5" customHeight="1" x14ac:dyDescent="0.2">
      <c r="A33" s="109"/>
      <c r="B33" s="33">
        <v>3</v>
      </c>
      <c r="C33" s="34">
        <v>1</v>
      </c>
      <c r="D33" s="35" t="s">
        <v>6</v>
      </c>
      <c r="E33" s="34">
        <v>2</v>
      </c>
      <c r="F33" s="35" t="s">
        <v>1</v>
      </c>
      <c r="G33" s="34">
        <v>1</v>
      </c>
      <c r="H33" s="35" t="s">
        <v>3</v>
      </c>
      <c r="I33" s="43">
        <v>3101205102</v>
      </c>
      <c r="J33" s="44" t="s">
        <v>4</v>
      </c>
      <c r="K33" s="62">
        <v>0</v>
      </c>
      <c r="L33" s="62">
        <v>0</v>
      </c>
      <c r="M33" s="62">
        <v>0</v>
      </c>
      <c r="N33" s="62">
        <f>2657468.69+25469957.1+1364245.06+3026746.96+107824833.19+9140375.04</f>
        <v>149483626.03999999</v>
      </c>
      <c r="O33" s="61">
        <f t="shared" si="1"/>
        <v>-149483626.03999999</v>
      </c>
      <c r="P33" s="111"/>
    </row>
    <row r="34" spans="1:18" ht="20.25" customHeight="1" x14ac:dyDescent="0.2">
      <c r="A34" s="109"/>
      <c r="B34" s="33"/>
      <c r="C34" s="34"/>
      <c r="D34" s="35"/>
      <c r="E34" s="34"/>
      <c r="F34" s="35"/>
      <c r="G34" s="34"/>
      <c r="H34" s="35"/>
      <c r="I34" s="81">
        <v>310120510201</v>
      </c>
      <c r="J34" s="45" t="s">
        <v>65</v>
      </c>
      <c r="K34" s="63">
        <v>0</v>
      </c>
      <c r="L34" s="63">
        <v>0</v>
      </c>
      <c r="M34" s="63">
        <f>K34-L34</f>
        <v>0</v>
      </c>
      <c r="N34" s="63">
        <f>3026746.96+107824833.19+9140375.04</f>
        <v>119991955.19</v>
      </c>
      <c r="O34" s="64">
        <f t="shared" si="1"/>
        <v>-119991955.19</v>
      </c>
      <c r="P34" s="111"/>
    </row>
    <row r="35" spans="1:18" ht="24.95" customHeight="1" x14ac:dyDescent="0.2">
      <c r="A35" s="109"/>
      <c r="B35" s="33">
        <v>3</v>
      </c>
      <c r="C35" s="34">
        <v>1</v>
      </c>
      <c r="D35" s="35" t="s">
        <v>6</v>
      </c>
      <c r="E35" s="34">
        <v>2</v>
      </c>
      <c r="F35" s="35" t="s">
        <v>1</v>
      </c>
      <c r="G35" s="34">
        <v>1</v>
      </c>
      <c r="H35" s="35" t="s">
        <v>16</v>
      </c>
      <c r="I35" s="43">
        <v>3101205103</v>
      </c>
      <c r="J35" s="44" t="s">
        <v>17</v>
      </c>
      <c r="K35" s="62">
        <v>0</v>
      </c>
      <c r="L35" s="62">
        <v>0</v>
      </c>
      <c r="M35" s="62">
        <v>0</v>
      </c>
      <c r="N35" s="62">
        <f>321269509.38+7913502298.75+14616043.99+2322791986.55</f>
        <v>10572179838.67</v>
      </c>
      <c r="O35" s="61">
        <f t="shared" si="1"/>
        <v>-10572179838.67</v>
      </c>
      <c r="P35" s="111"/>
    </row>
    <row r="36" spans="1:18" s="122" customFormat="1" ht="24.95" customHeight="1" x14ac:dyDescent="0.2">
      <c r="A36" s="120"/>
      <c r="B36" s="94"/>
      <c r="C36" s="95"/>
      <c r="D36" s="96"/>
      <c r="E36" s="95"/>
      <c r="F36" s="96"/>
      <c r="G36" s="95"/>
      <c r="H36" s="96"/>
      <c r="I36" s="48">
        <v>31012053</v>
      </c>
      <c r="J36" s="49" t="s">
        <v>71</v>
      </c>
      <c r="K36" s="65">
        <v>0</v>
      </c>
      <c r="L36" s="62">
        <v>0</v>
      </c>
      <c r="M36" s="62">
        <v>0</v>
      </c>
      <c r="N36" s="65">
        <f>N37</f>
        <v>24383064.93</v>
      </c>
      <c r="O36" s="61">
        <f t="shared" si="1"/>
        <v>-24383064.93</v>
      </c>
      <c r="P36" s="121"/>
    </row>
    <row r="37" spans="1:18" ht="24.95" customHeight="1" x14ac:dyDescent="0.2">
      <c r="A37" s="109"/>
      <c r="B37" s="94"/>
      <c r="C37" s="95"/>
      <c r="D37" s="96"/>
      <c r="E37" s="95"/>
      <c r="F37" s="96"/>
      <c r="G37" s="95"/>
      <c r="H37" s="96"/>
      <c r="I37" s="97">
        <v>3101205301</v>
      </c>
      <c r="J37" s="98" t="s">
        <v>72</v>
      </c>
      <c r="K37" s="76">
        <v>0</v>
      </c>
      <c r="L37" s="63">
        <v>0</v>
      </c>
      <c r="M37" s="63">
        <v>0</v>
      </c>
      <c r="N37" s="76">
        <f>12433073.97+11949990.96</f>
        <v>24383064.93</v>
      </c>
      <c r="O37" s="64">
        <f t="shared" si="1"/>
        <v>-24383064.93</v>
      </c>
      <c r="P37" s="111"/>
    </row>
    <row r="38" spans="1:18" s="122" customFormat="1" ht="24.95" customHeight="1" thickBot="1" x14ac:dyDescent="0.25">
      <c r="A38" s="120"/>
      <c r="B38" s="36">
        <v>3</v>
      </c>
      <c r="C38" s="37">
        <v>1</v>
      </c>
      <c r="D38" s="38" t="s">
        <v>6</v>
      </c>
      <c r="E38" s="37">
        <v>2</v>
      </c>
      <c r="F38" s="38">
        <v>13</v>
      </c>
      <c r="G38" s="37"/>
      <c r="H38" s="38"/>
      <c r="I38" s="48">
        <v>3101213</v>
      </c>
      <c r="J38" s="49" t="s">
        <v>18</v>
      </c>
      <c r="K38" s="65">
        <v>0</v>
      </c>
      <c r="L38" s="65">
        <v>0</v>
      </c>
      <c r="M38" s="65">
        <v>0</v>
      </c>
      <c r="N38" s="65">
        <f>890358081+N39</f>
        <v>1166281591.8399999</v>
      </c>
      <c r="O38" s="61">
        <f t="shared" si="1"/>
        <v>-1166281591.8399999</v>
      </c>
      <c r="P38" s="121"/>
    </row>
    <row r="39" spans="1:18" s="122" customFormat="1" ht="24.95" customHeight="1" x14ac:dyDescent="0.2">
      <c r="A39" s="120"/>
      <c r="B39" s="46"/>
      <c r="C39" s="46"/>
      <c r="D39" s="47"/>
      <c r="E39" s="46"/>
      <c r="F39" s="47"/>
      <c r="G39" s="46"/>
      <c r="H39" s="47"/>
      <c r="I39" s="43">
        <v>31012131</v>
      </c>
      <c r="J39" s="44" t="s">
        <v>59</v>
      </c>
      <c r="K39" s="62">
        <v>0</v>
      </c>
      <c r="L39" s="62">
        <v>0</v>
      </c>
      <c r="M39" s="62">
        <v>0</v>
      </c>
      <c r="N39" s="62">
        <f>N40+N41+N42</f>
        <v>275923510.83999997</v>
      </c>
      <c r="O39" s="61">
        <f t="shared" si="1"/>
        <v>-275923510.83999997</v>
      </c>
      <c r="P39" s="121"/>
    </row>
    <row r="40" spans="1:18" s="122" customFormat="1" ht="24.95" customHeight="1" x14ac:dyDescent="0.2">
      <c r="A40" s="120"/>
      <c r="B40" s="46"/>
      <c r="C40" s="46"/>
      <c r="D40" s="47"/>
      <c r="E40" s="46"/>
      <c r="F40" s="47"/>
      <c r="G40" s="46"/>
      <c r="H40" s="47"/>
      <c r="I40" s="50">
        <v>3101213101</v>
      </c>
      <c r="J40" s="45" t="s">
        <v>64</v>
      </c>
      <c r="K40" s="62">
        <v>0</v>
      </c>
      <c r="L40" s="62">
        <v>0</v>
      </c>
      <c r="M40" s="62">
        <f>K40-L40</f>
        <v>0</v>
      </c>
      <c r="N40" s="63">
        <f>5850637+351626+5227639</f>
        <v>11429902</v>
      </c>
      <c r="O40" s="64">
        <f t="shared" si="1"/>
        <v>-11429902</v>
      </c>
      <c r="P40" s="121"/>
    </row>
    <row r="41" spans="1:18" s="122" customFormat="1" ht="24.95" customHeight="1" x14ac:dyDescent="0.2">
      <c r="A41" s="120"/>
      <c r="B41" s="46"/>
      <c r="C41" s="46"/>
      <c r="D41" s="47"/>
      <c r="E41" s="46"/>
      <c r="F41" s="47"/>
      <c r="G41" s="46"/>
      <c r="H41" s="47"/>
      <c r="I41" s="50">
        <v>3101213103</v>
      </c>
      <c r="J41" s="45" t="s">
        <v>60</v>
      </c>
      <c r="K41" s="63">
        <v>0</v>
      </c>
      <c r="L41" s="63">
        <v>0</v>
      </c>
      <c r="M41" s="63">
        <v>0</v>
      </c>
      <c r="N41" s="63">
        <f>37864.84+10352</f>
        <v>48216.84</v>
      </c>
      <c r="O41" s="64">
        <f t="shared" si="1"/>
        <v>-48216.84</v>
      </c>
      <c r="P41" s="121"/>
    </row>
    <row r="42" spans="1:18" s="122" customFormat="1" ht="24.95" customHeight="1" x14ac:dyDescent="0.2">
      <c r="A42" s="120"/>
      <c r="B42" s="46"/>
      <c r="C42" s="46"/>
      <c r="D42" s="47"/>
      <c r="E42" s="46"/>
      <c r="F42" s="47"/>
      <c r="G42" s="46"/>
      <c r="H42" s="47"/>
      <c r="I42" s="50">
        <v>3101213105</v>
      </c>
      <c r="J42" s="45" t="s">
        <v>70</v>
      </c>
      <c r="K42" s="93">
        <v>0</v>
      </c>
      <c r="L42" s="93">
        <v>0</v>
      </c>
      <c r="M42" s="93">
        <f>K42-L42</f>
        <v>0</v>
      </c>
      <c r="N42" s="93">
        <v>264445392</v>
      </c>
      <c r="O42" s="64">
        <f t="shared" si="1"/>
        <v>-264445392</v>
      </c>
      <c r="P42" s="121"/>
    </row>
    <row r="43" spans="1:18" s="122" customFormat="1" ht="24.95" customHeight="1" x14ac:dyDescent="0.2">
      <c r="A43" s="120"/>
      <c r="B43" s="46"/>
      <c r="C43" s="46"/>
      <c r="D43" s="47"/>
      <c r="E43" s="46"/>
      <c r="F43" s="47"/>
      <c r="G43" s="46"/>
      <c r="H43" s="47"/>
      <c r="I43" s="126">
        <v>4</v>
      </c>
      <c r="J43" s="127" t="s">
        <v>76</v>
      </c>
      <c r="K43" s="60">
        <f>K44+K45+K46</f>
        <v>2911046910906</v>
      </c>
      <c r="L43" s="60">
        <f t="shared" ref="L43:N43" si="4">L44+L45+L46</f>
        <v>-185095000000</v>
      </c>
      <c r="M43" s="60">
        <f>K43+L43</f>
        <v>2725951910906</v>
      </c>
      <c r="N43" s="60">
        <f t="shared" si="4"/>
        <v>472506541175</v>
      </c>
      <c r="O43" s="61">
        <f t="shared" si="1"/>
        <v>2253445369731</v>
      </c>
      <c r="P43" s="121"/>
      <c r="R43" s="123"/>
    </row>
    <row r="44" spans="1:18" ht="24.95" customHeight="1" x14ac:dyDescent="0.2">
      <c r="A44" s="109"/>
      <c r="B44" s="46"/>
      <c r="C44" s="46"/>
      <c r="D44" s="47"/>
      <c r="E44" s="46"/>
      <c r="F44" s="47"/>
      <c r="G44" s="46"/>
      <c r="H44" s="47"/>
      <c r="I44" s="128">
        <v>41</v>
      </c>
      <c r="J44" s="129" t="s">
        <v>47</v>
      </c>
      <c r="K44" s="63">
        <v>1741000000</v>
      </c>
      <c r="L44" s="62">
        <v>0</v>
      </c>
      <c r="M44" s="63">
        <f t="shared" ref="M44:M45" si="5">K44-L44</f>
        <v>1741000000</v>
      </c>
      <c r="N44" s="63">
        <v>0</v>
      </c>
      <c r="O44" s="64">
        <f t="shared" si="1"/>
        <v>1741000000</v>
      </c>
      <c r="P44" s="111"/>
      <c r="R44" s="130"/>
    </row>
    <row r="45" spans="1:18" ht="24.95" customHeight="1" thickBot="1" x14ac:dyDescent="0.25">
      <c r="A45" s="109"/>
      <c r="B45" s="46"/>
      <c r="C45" s="46"/>
      <c r="D45" s="47"/>
      <c r="E45" s="46"/>
      <c r="F45" s="47"/>
      <c r="G45" s="46"/>
      <c r="H45" s="47"/>
      <c r="I45" s="128">
        <v>42</v>
      </c>
      <c r="J45" s="129" t="s">
        <v>48</v>
      </c>
      <c r="K45" s="63">
        <v>608283882399</v>
      </c>
      <c r="L45" s="62">
        <v>0</v>
      </c>
      <c r="M45" s="63">
        <f t="shared" si="5"/>
        <v>608283882399</v>
      </c>
      <c r="N45" s="63">
        <v>472403728118</v>
      </c>
      <c r="O45" s="64">
        <f t="shared" si="1"/>
        <v>135880154281</v>
      </c>
      <c r="P45" s="111"/>
      <c r="R45" s="130"/>
    </row>
    <row r="46" spans="1:18" ht="24.95" customHeight="1" thickBot="1" x14ac:dyDescent="0.25">
      <c r="A46" s="109"/>
      <c r="B46" s="131"/>
      <c r="C46" s="131"/>
      <c r="D46" s="131"/>
      <c r="E46" s="131"/>
      <c r="F46" s="131"/>
      <c r="G46" s="131"/>
      <c r="H46" s="131"/>
      <c r="I46" s="132">
        <v>43</v>
      </c>
      <c r="J46" s="133" t="s">
        <v>49</v>
      </c>
      <c r="K46" s="75">
        <v>2301022028507</v>
      </c>
      <c r="L46" s="75">
        <v>-185095000000</v>
      </c>
      <c r="M46" s="76">
        <f>K46+L46</f>
        <v>2115927028507</v>
      </c>
      <c r="N46" s="75">
        <v>102813057</v>
      </c>
      <c r="O46" s="101">
        <f t="shared" si="1"/>
        <v>2115824215450</v>
      </c>
      <c r="P46" s="111"/>
      <c r="R46" s="130"/>
    </row>
    <row r="47" spans="1:18" s="139" customFormat="1" ht="21.75" customHeight="1" thickBot="1" x14ac:dyDescent="0.3">
      <c r="A47" s="134"/>
      <c r="B47" s="135"/>
      <c r="C47" s="135"/>
      <c r="D47" s="135"/>
      <c r="E47" s="135"/>
      <c r="F47" s="135"/>
      <c r="G47" s="135"/>
      <c r="H47" s="135"/>
      <c r="I47" s="185" t="s">
        <v>50</v>
      </c>
      <c r="J47" s="186"/>
      <c r="K47" s="136">
        <f>K7+K43</f>
        <v>3101852576145</v>
      </c>
      <c r="L47" s="136">
        <f>L7+L43</f>
        <v>-185095000000</v>
      </c>
      <c r="M47" s="136">
        <f>K47+L47</f>
        <v>2916757576145</v>
      </c>
      <c r="N47" s="136">
        <f>N7+N43</f>
        <v>635584258962.63</v>
      </c>
      <c r="O47" s="137">
        <f>M47-N47</f>
        <v>2281173317182.3701</v>
      </c>
      <c r="P47" s="138"/>
      <c r="R47" s="140"/>
    </row>
    <row r="48" spans="1:18" ht="40.5" customHeight="1" x14ac:dyDescent="0.2">
      <c r="A48" s="109"/>
      <c r="B48" s="112"/>
      <c r="C48" s="112"/>
      <c r="D48" s="112"/>
      <c r="E48" s="112"/>
      <c r="F48" s="112"/>
      <c r="G48" s="112"/>
      <c r="H48" s="112"/>
      <c r="I48" s="176" t="s">
        <v>77</v>
      </c>
      <c r="J48" s="176"/>
      <c r="K48" s="176"/>
      <c r="L48" s="176"/>
      <c r="M48" s="176"/>
      <c r="N48" s="176"/>
      <c r="O48" s="176"/>
      <c r="P48" s="111"/>
      <c r="R48" s="130"/>
    </row>
    <row r="49" spans="1:16" ht="36" customHeight="1" x14ac:dyDescent="0.2">
      <c r="A49" s="109"/>
      <c r="B49" s="112"/>
      <c r="C49" s="112"/>
      <c r="D49" s="112"/>
      <c r="E49" s="112"/>
      <c r="F49" s="112"/>
      <c r="G49" s="112"/>
      <c r="H49" s="112"/>
      <c r="I49" s="113"/>
      <c r="J49" s="180" t="s">
        <v>43</v>
      </c>
      <c r="K49" s="180"/>
      <c r="L49" s="110"/>
      <c r="M49" s="179" t="s">
        <v>42</v>
      </c>
      <c r="N49" s="179"/>
      <c r="O49" s="179"/>
      <c r="P49" s="111"/>
    </row>
    <row r="50" spans="1:16" x14ac:dyDescent="0.2">
      <c r="A50" s="109"/>
      <c r="B50" s="112"/>
      <c r="C50" s="112"/>
      <c r="D50" s="112"/>
      <c r="E50" s="112"/>
      <c r="F50" s="112"/>
      <c r="G50" s="112"/>
      <c r="H50" s="112"/>
      <c r="I50" s="113"/>
      <c r="J50" s="172" t="s">
        <v>33</v>
      </c>
      <c r="K50" s="172"/>
      <c r="L50" s="141"/>
      <c r="M50" s="173" t="s">
        <v>34</v>
      </c>
      <c r="N50" s="173"/>
      <c r="O50" s="173"/>
      <c r="P50" s="111"/>
    </row>
    <row r="51" spans="1:16" x14ac:dyDescent="0.2">
      <c r="A51" s="109"/>
      <c r="B51" s="112"/>
      <c r="C51" s="112"/>
      <c r="D51" s="112"/>
      <c r="E51" s="112"/>
      <c r="F51" s="112"/>
      <c r="G51" s="112"/>
      <c r="H51" s="112"/>
      <c r="I51" s="113"/>
      <c r="J51" s="177" t="s">
        <v>35</v>
      </c>
      <c r="K51" s="177"/>
      <c r="L51" s="142"/>
      <c r="M51" s="178" t="s">
        <v>40</v>
      </c>
      <c r="N51" s="178"/>
      <c r="O51" s="178"/>
      <c r="P51" s="111"/>
    </row>
    <row r="52" spans="1:16" ht="15.75" customHeight="1" x14ac:dyDescent="0.2">
      <c r="A52" s="109"/>
      <c r="B52" s="112"/>
      <c r="C52" s="112"/>
      <c r="D52" s="112"/>
      <c r="E52" s="112"/>
      <c r="F52" s="112"/>
      <c r="G52" s="112"/>
      <c r="H52" s="112"/>
      <c r="I52" s="113"/>
      <c r="J52" s="110"/>
      <c r="K52" s="143"/>
      <c r="L52" s="144"/>
      <c r="M52" s="145"/>
      <c r="N52" s="143"/>
      <c r="O52" s="110"/>
      <c r="P52" s="111"/>
    </row>
    <row r="53" spans="1:16" ht="30" customHeight="1" x14ac:dyDescent="0.2">
      <c r="A53" s="109"/>
      <c r="B53" s="112"/>
      <c r="C53" s="112"/>
      <c r="D53" s="112"/>
      <c r="E53" s="112"/>
      <c r="F53" s="112"/>
      <c r="G53" s="112"/>
      <c r="H53" s="112"/>
      <c r="I53" s="113"/>
      <c r="J53" s="179" t="s">
        <v>44</v>
      </c>
      <c r="K53" s="179"/>
      <c r="L53" s="110"/>
      <c r="M53" s="179" t="s">
        <v>45</v>
      </c>
      <c r="N53" s="179"/>
      <c r="O53" s="179"/>
      <c r="P53" s="111"/>
    </row>
    <row r="54" spans="1:16" x14ac:dyDescent="0.2">
      <c r="A54" s="109"/>
      <c r="B54" s="112"/>
      <c r="C54" s="112"/>
      <c r="D54" s="112"/>
      <c r="E54" s="112"/>
      <c r="F54" s="112"/>
      <c r="G54" s="112"/>
      <c r="H54" s="112"/>
      <c r="I54" s="113"/>
      <c r="J54" s="172" t="s">
        <v>41</v>
      </c>
      <c r="K54" s="172"/>
      <c r="L54" s="145" t="s">
        <v>36</v>
      </c>
      <c r="M54" s="173" t="s">
        <v>37</v>
      </c>
      <c r="N54" s="173"/>
      <c r="O54" s="173"/>
      <c r="P54" s="111"/>
    </row>
    <row r="55" spans="1:16" x14ac:dyDescent="0.2">
      <c r="A55" s="109"/>
      <c r="B55" s="112"/>
      <c r="C55" s="112"/>
      <c r="D55" s="112"/>
      <c r="E55" s="112"/>
      <c r="F55" s="112"/>
      <c r="G55" s="112"/>
      <c r="H55" s="112"/>
      <c r="I55" s="113"/>
      <c r="J55" s="174" t="s">
        <v>38</v>
      </c>
      <c r="K55" s="174"/>
      <c r="L55" s="146"/>
      <c r="M55" s="175" t="s">
        <v>39</v>
      </c>
      <c r="N55" s="175"/>
      <c r="O55" s="175"/>
      <c r="P55" s="111"/>
    </row>
    <row r="56" spans="1:16" ht="13.5" thickBot="1" x14ac:dyDescent="0.25">
      <c r="A56" s="147"/>
      <c r="B56" s="148"/>
      <c r="C56" s="148"/>
      <c r="D56" s="148"/>
      <c r="E56" s="148"/>
      <c r="F56" s="148"/>
      <c r="G56" s="148"/>
      <c r="H56" s="148"/>
      <c r="I56" s="149"/>
      <c r="J56" s="150"/>
      <c r="K56" s="151"/>
      <c r="L56" s="152"/>
      <c r="M56" s="153"/>
      <c r="N56" s="154"/>
      <c r="O56" s="150"/>
      <c r="P56" s="155"/>
    </row>
  </sheetData>
  <mergeCells count="18">
    <mergeCell ref="B1:O1"/>
    <mergeCell ref="B2:K2"/>
    <mergeCell ref="B4:H4"/>
    <mergeCell ref="B6:H6"/>
    <mergeCell ref="I47:J47"/>
    <mergeCell ref="J54:K54"/>
    <mergeCell ref="M54:O54"/>
    <mergeCell ref="J55:K55"/>
    <mergeCell ref="M55:O55"/>
    <mergeCell ref="I48:O48"/>
    <mergeCell ref="J50:K50"/>
    <mergeCell ref="M50:O50"/>
    <mergeCell ref="J51:K51"/>
    <mergeCell ref="M51:O51"/>
    <mergeCell ref="J53:K53"/>
    <mergeCell ref="M53:O53"/>
    <mergeCell ref="J49:K49"/>
    <mergeCell ref="M49:O49"/>
  </mergeCells>
  <printOptions horizontalCentered="1"/>
  <pageMargins left="0.31496062992125984" right="0.15748031496062992" top="0.69" bottom="0.4" header="0.23622047244094491" footer="0.28999999999999998"/>
  <pageSetup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ABRIL!Área_de_impresión</vt:lpstr>
      <vt:lpstr>FEBRERO!Área_de_impresión</vt:lpstr>
      <vt:lpstr>JUNIO!Área_de_impresión</vt:lpstr>
      <vt:lpstr>MARZO!Área_de_impresión</vt:lpstr>
      <vt:lpstr>MAYO!Área_de_impresión</vt:lpstr>
      <vt:lpstr>ABRIL!Títulos_a_imprimir</vt:lpstr>
      <vt:lpstr>FEBRERO!Títulos_a_imprimir</vt:lpstr>
      <vt:lpstr>JUNIO!Títulos_a_imprimir</vt:lpstr>
      <vt:lpstr>MARZO!Títulos_a_imprimir</vt:lpstr>
      <vt:lpstr>MAYO!Títulos_a_imprimir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2019-07-19T16:27:10Z</cp:lastPrinted>
  <dcterms:created xsi:type="dcterms:W3CDTF">2019-03-01T16:16:13Z</dcterms:created>
  <dcterms:modified xsi:type="dcterms:W3CDTF">2019-07-19T17:38:05Z</dcterms:modified>
</cp:coreProperties>
</file>