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-120" yWindow="-120" windowWidth="20730" windowHeight="11160" activeTab="6"/>
  </bookViews>
  <sheets>
    <sheet name="ENERO" sheetId="1" r:id="rId1"/>
    <sheet name="FEBRERO" sheetId="4" r:id="rId2"/>
    <sheet name="MARZO" sheetId="3" r:id="rId3"/>
    <sheet name="ABRIL" sheetId="5" r:id="rId4"/>
    <sheet name="MAYO" sheetId="6" r:id="rId5"/>
    <sheet name="JUNIO" sheetId="7" r:id="rId6"/>
    <sheet name="JULIO" sheetId="8" r:id="rId7"/>
  </sheets>
  <externalReferences>
    <externalReference r:id="rId8"/>
  </externalReferences>
  <definedNames>
    <definedName name="_xlnm.Print_Area" localSheetId="3">ABRIL!$B$2:$J$61</definedName>
    <definedName name="_xlnm.Print_Area" localSheetId="0">ENERO!$A$2:$P$53</definedName>
    <definedName name="_xlnm.Print_Area" localSheetId="1">FEBRERO!$B$2:$J$58</definedName>
    <definedName name="_xlnm.Print_Area" localSheetId="6">JULIO!$B$2:$J$63</definedName>
    <definedName name="_xlnm.Print_Area" localSheetId="5">JUNIO!$B$2:$J$63</definedName>
    <definedName name="_xlnm.Print_Area" localSheetId="2">MARZO!$B$2:$J$61</definedName>
    <definedName name="_xlnm.Print_Area" localSheetId="4">MAYO!$B$2:$J$63</definedName>
    <definedName name="_xlnm.Print_Titles" localSheetId="3">ABRIL!$2:$9</definedName>
    <definedName name="_xlnm.Print_Titles" localSheetId="0">ENERO!$2:$9</definedName>
    <definedName name="_xlnm.Print_Titles" localSheetId="1">FEBRERO!$2:$9</definedName>
    <definedName name="_xlnm.Print_Titles" localSheetId="6">JULIO!$2:$9</definedName>
    <definedName name="_xlnm.Print_Titles" localSheetId="5">JUNIO!$2:$9</definedName>
    <definedName name="_xlnm.Print_Titles" localSheetId="2">MARZO!$2:$9</definedName>
    <definedName name="_xlnm.Print_Titles" localSheetId="4">MAYO!$2:$9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6" i="8" l="1"/>
  <c r="H24" i="8"/>
  <c r="H27" i="8"/>
  <c r="H29" i="8"/>
  <c r="H37" i="8"/>
  <c r="H39" i="8"/>
  <c r="H40" i="8"/>
  <c r="H44" i="8"/>
  <c r="I48" i="8" l="1"/>
  <c r="I47" i="8"/>
  <c r="G46" i="8"/>
  <c r="I46" i="8" s="1"/>
  <c r="H45" i="8"/>
  <c r="F45" i="8"/>
  <c r="E45" i="8"/>
  <c r="G45" i="8" s="1"/>
  <c r="I44" i="8"/>
  <c r="H43" i="8"/>
  <c r="I43" i="8" s="1"/>
  <c r="I40" i="8"/>
  <c r="I39" i="8"/>
  <c r="H38" i="8"/>
  <c r="G38" i="8"/>
  <c r="H36" i="8"/>
  <c r="G37" i="8"/>
  <c r="I37" i="8" s="1"/>
  <c r="G35" i="8"/>
  <c r="G33" i="8"/>
  <c r="I32" i="8"/>
  <c r="H31" i="8"/>
  <c r="I31" i="8" s="1"/>
  <c r="H30" i="8"/>
  <c r="I30" i="8" s="1"/>
  <c r="I29" i="8"/>
  <c r="I27" i="8"/>
  <c r="H26" i="8"/>
  <c r="H25" i="8" s="1"/>
  <c r="G26" i="8"/>
  <c r="I26" i="8" s="1"/>
  <c r="G25" i="8"/>
  <c r="I25" i="8" s="1"/>
  <c r="H23" i="8"/>
  <c r="H22" i="8" s="1"/>
  <c r="H21" i="8" s="1"/>
  <c r="H20" i="8" s="1"/>
  <c r="G24" i="8"/>
  <c r="I24" i="8" s="1"/>
  <c r="G23" i="8"/>
  <c r="G22" i="8"/>
  <c r="G21" i="8"/>
  <c r="G20" i="8"/>
  <c r="H19" i="8"/>
  <c r="G19" i="8"/>
  <c r="I19" i="8" s="1"/>
  <c r="H18" i="8"/>
  <c r="H17" i="8" s="1"/>
  <c r="G18" i="8"/>
  <c r="G17" i="8"/>
  <c r="H15" i="8"/>
  <c r="G16" i="8"/>
  <c r="I16" i="8" s="1"/>
  <c r="G15" i="8"/>
  <c r="G14" i="8" s="1"/>
  <c r="F14" i="8"/>
  <c r="E14" i="8"/>
  <c r="E13" i="8"/>
  <c r="E12" i="8" s="1"/>
  <c r="E11" i="8" s="1"/>
  <c r="E10" i="8" s="1"/>
  <c r="E49" i="8" s="1"/>
  <c r="F12" i="8"/>
  <c r="F13" i="8" s="1"/>
  <c r="H28" i="8" l="1"/>
  <c r="I28" i="8" s="1"/>
  <c r="I17" i="8"/>
  <c r="I18" i="8"/>
  <c r="H42" i="8"/>
  <c r="I45" i="8"/>
  <c r="I21" i="8"/>
  <c r="I23" i="8"/>
  <c r="I38" i="8"/>
  <c r="G13" i="8"/>
  <c r="H14" i="8"/>
  <c r="H13" i="8" s="1"/>
  <c r="I20" i="8"/>
  <c r="I22" i="8"/>
  <c r="H35" i="8"/>
  <c r="H34" i="8" s="1"/>
  <c r="I36" i="8"/>
  <c r="I15" i="8"/>
  <c r="F11" i="8"/>
  <c r="F10" i="8" s="1"/>
  <c r="F49" i="8" s="1"/>
  <c r="I42" i="8" l="1"/>
  <c r="H41" i="8"/>
  <c r="I41" i="8" s="1"/>
  <c r="I34" i="8"/>
  <c r="H33" i="8"/>
  <c r="I33" i="8" s="1"/>
  <c r="I14" i="8"/>
  <c r="I35" i="8"/>
  <c r="G12" i="8"/>
  <c r="I13" i="8"/>
  <c r="I48" i="7"/>
  <c r="H12" i="8" l="1"/>
  <c r="H11" i="8" s="1"/>
  <c r="H10" i="8" s="1"/>
  <c r="H49" i="8" s="1"/>
  <c r="G11" i="8"/>
  <c r="H46" i="3"/>
  <c r="H43" i="3" s="1"/>
  <c r="I12" i="8" l="1"/>
  <c r="G10" i="8"/>
  <c r="I11" i="8"/>
  <c r="G49" i="8" l="1"/>
  <c r="I10" i="8"/>
  <c r="I49" i="8" s="1"/>
  <c r="H47" i="7"/>
  <c r="I47" i="7" l="1"/>
  <c r="H45" i="7"/>
  <c r="H16" i="7"/>
  <c r="H19" i="7"/>
  <c r="H24" i="7"/>
  <c r="H27" i="7"/>
  <c r="H29" i="7"/>
  <c r="H37" i="7"/>
  <c r="H39" i="7"/>
  <c r="H43" i="7"/>
  <c r="H44" i="7"/>
  <c r="G46" i="7" l="1"/>
  <c r="I46" i="7" s="1"/>
  <c r="F45" i="7"/>
  <c r="E45" i="7"/>
  <c r="I44" i="7"/>
  <c r="I43" i="7"/>
  <c r="H42" i="7"/>
  <c r="I42" i="7" s="1"/>
  <c r="I40" i="7"/>
  <c r="I39" i="7"/>
  <c r="H38" i="7"/>
  <c r="G38" i="7"/>
  <c r="G37" i="7"/>
  <c r="I37" i="7" s="1"/>
  <c r="H36" i="7"/>
  <c r="I36" i="7" s="1"/>
  <c r="G35" i="7"/>
  <c r="G33" i="7"/>
  <c r="I32" i="7"/>
  <c r="H31" i="7"/>
  <c r="I31" i="7" s="1"/>
  <c r="H30" i="7"/>
  <c r="I30" i="7" s="1"/>
  <c r="I29" i="7"/>
  <c r="H28" i="7"/>
  <c r="I28" i="7" s="1"/>
  <c r="I27" i="7"/>
  <c r="H26" i="7"/>
  <c r="H25" i="7" s="1"/>
  <c r="G26" i="7"/>
  <c r="G25" i="7"/>
  <c r="I25" i="7" s="1"/>
  <c r="H23" i="7"/>
  <c r="H22" i="7" s="1"/>
  <c r="G24" i="7"/>
  <c r="I24" i="7" s="1"/>
  <c r="G23" i="7"/>
  <c r="I23" i="7" s="1"/>
  <c r="G22" i="7"/>
  <c r="G21" i="7"/>
  <c r="G20" i="7"/>
  <c r="G19" i="7"/>
  <c r="I19" i="7" s="1"/>
  <c r="H18" i="7"/>
  <c r="H17" i="7" s="1"/>
  <c r="G18" i="7"/>
  <c r="G17" i="7"/>
  <c r="H15" i="7"/>
  <c r="G16" i="7"/>
  <c r="I16" i="7" s="1"/>
  <c r="G15" i="7"/>
  <c r="F14" i="7"/>
  <c r="E14" i="7"/>
  <c r="E13" i="7"/>
  <c r="E12" i="7" s="1"/>
  <c r="E11" i="7" s="1"/>
  <c r="E10" i="7" s="1"/>
  <c r="E49" i="7" s="1"/>
  <c r="F12" i="7"/>
  <c r="F13" i="7" s="1"/>
  <c r="I17" i="7" l="1"/>
  <c r="G14" i="7"/>
  <c r="G13" i="7" s="1"/>
  <c r="I18" i="7"/>
  <c r="H41" i="7"/>
  <c r="I41" i="7" s="1"/>
  <c r="G45" i="7"/>
  <c r="I45" i="7"/>
  <c r="H21" i="7"/>
  <c r="H20" i="7" s="1"/>
  <c r="H14" i="7" s="1"/>
  <c r="H13" i="7" s="1"/>
  <c r="I26" i="7"/>
  <c r="H35" i="7"/>
  <c r="I35" i="7" s="1"/>
  <c r="I38" i="7"/>
  <c r="I20" i="7"/>
  <c r="I22" i="7"/>
  <c r="I15" i="7"/>
  <c r="F11" i="7"/>
  <c r="F10" i="7" s="1"/>
  <c r="F49" i="7" s="1"/>
  <c r="I21" i="7" l="1"/>
  <c r="H34" i="7"/>
  <c r="G12" i="7"/>
  <c r="I13" i="7"/>
  <c r="I14" i="7"/>
  <c r="H45" i="6"/>
  <c r="G45" i="6"/>
  <c r="I45" i="6" s="1"/>
  <c r="F45" i="6"/>
  <c r="E45" i="6"/>
  <c r="I34" i="7" l="1"/>
  <c r="H33" i="7"/>
  <c r="G11" i="7"/>
  <c r="I40" i="6"/>
  <c r="I29" i="6"/>
  <c r="H16" i="6"/>
  <c r="H24" i="6"/>
  <c r="H27" i="6"/>
  <c r="H37" i="6"/>
  <c r="H39" i="6"/>
  <c r="H38" i="6" s="1"/>
  <c r="H44" i="6"/>
  <c r="I33" i="7" l="1"/>
  <c r="H12" i="7"/>
  <c r="G10" i="7"/>
  <c r="I46" i="6"/>
  <c r="G46" i="6"/>
  <c r="I44" i="6"/>
  <c r="H43" i="6"/>
  <c r="I43" i="6" s="1"/>
  <c r="H42" i="6"/>
  <c r="I42" i="6" s="1"/>
  <c r="I39" i="6"/>
  <c r="G38" i="6"/>
  <c r="G37" i="6"/>
  <c r="I37" i="6" s="1"/>
  <c r="H36" i="6"/>
  <c r="I36" i="6" s="1"/>
  <c r="G35" i="6"/>
  <c r="G33" i="6"/>
  <c r="I32" i="6"/>
  <c r="H31" i="6"/>
  <c r="I31" i="6" s="1"/>
  <c r="H30" i="6"/>
  <c r="H28" i="6" s="1"/>
  <c r="I28" i="6" s="1"/>
  <c r="I27" i="6"/>
  <c r="H26" i="6"/>
  <c r="H25" i="6" s="1"/>
  <c r="G26" i="6"/>
  <c r="G25" i="6"/>
  <c r="G24" i="6"/>
  <c r="I24" i="6" s="1"/>
  <c r="H23" i="6"/>
  <c r="H22" i="6" s="1"/>
  <c r="G23" i="6"/>
  <c r="G22" i="6"/>
  <c r="G21" i="6"/>
  <c r="G20" i="6"/>
  <c r="H19" i="6"/>
  <c r="H18" i="6" s="1"/>
  <c r="H17" i="6" s="1"/>
  <c r="G19" i="6"/>
  <c r="I19" i="6" s="1"/>
  <c r="G18" i="6"/>
  <c r="I18" i="6" s="1"/>
  <c r="G17" i="6"/>
  <c r="I17" i="6" s="1"/>
  <c r="G16" i="6"/>
  <c r="I16" i="6" s="1"/>
  <c r="H15" i="6"/>
  <c r="G15" i="6"/>
  <c r="G14" i="6"/>
  <c r="G13" i="6" s="1"/>
  <c r="F14" i="6"/>
  <c r="E14" i="6"/>
  <c r="E13" i="6" s="1"/>
  <c r="E12" i="6" s="1"/>
  <c r="E11" i="6" s="1"/>
  <c r="E10" i="6" s="1"/>
  <c r="E49" i="6" s="1"/>
  <c r="F12" i="6"/>
  <c r="F11" i="6" s="1"/>
  <c r="F10" i="6" s="1"/>
  <c r="F49" i="6" s="1"/>
  <c r="F13" i="6" l="1"/>
  <c r="I30" i="6"/>
  <c r="H21" i="6"/>
  <c r="H20" i="6" s="1"/>
  <c r="I20" i="6" s="1"/>
  <c r="I22" i="6"/>
  <c r="I23" i="6"/>
  <c r="H35" i="6"/>
  <c r="H11" i="7"/>
  <c r="I12" i="7"/>
  <c r="G49" i="7"/>
  <c r="I15" i="6"/>
  <c r="H14" i="6"/>
  <c r="H13" i="6" s="1"/>
  <c r="I13" i="6" s="1"/>
  <c r="I25" i="6"/>
  <c r="I26" i="6"/>
  <c r="I35" i="6"/>
  <c r="H34" i="6"/>
  <c r="I34" i="6" s="1"/>
  <c r="I38" i="6"/>
  <c r="H41" i="6"/>
  <c r="I41" i="6" s="1"/>
  <c r="G12" i="6"/>
  <c r="H43" i="5"/>
  <c r="H42" i="5"/>
  <c r="H41" i="5"/>
  <c r="H40" i="5" s="1"/>
  <c r="H39" i="5" s="1"/>
  <c r="H38" i="5"/>
  <c r="H37" i="5" s="1"/>
  <c r="H36" i="5"/>
  <c r="H35" i="5" s="1"/>
  <c r="H34" i="5" s="1"/>
  <c r="H33" i="5" s="1"/>
  <c r="H30" i="5"/>
  <c r="H29" i="5"/>
  <c r="H27" i="5"/>
  <c r="H26" i="5" s="1"/>
  <c r="H25" i="5" s="1"/>
  <c r="H24" i="5"/>
  <c r="H23" i="5"/>
  <c r="H22" i="5" s="1"/>
  <c r="H21" i="5" s="1"/>
  <c r="H20" i="5" s="1"/>
  <c r="H19" i="5"/>
  <c r="H18" i="5" s="1"/>
  <c r="H17" i="5" s="1"/>
  <c r="H16" i="5"/>
  <c r="H15" i="5"/>
  <c r="H32" i="5" l="1"/>
  <c r="H28" i="5"/>
  <c r="H14" i="5" s="1"/>
  <c r="H13" i="5" s="1"/>
  <c r="H12" i="5" s="1"/>
  <c r="H11" i="5" s="1"/>
  <c r="H10" i="5" s="1"/>
  <c r="H47" i="5" s="1"/>
  <c r="I21" i="6"/>
  <c r="H10" i="7"/>
  <c r="I11" i="7"/>
  <c r="I14" i="6"/>
  <c r="H33" i="6"/>
  <c r="G11" i="6"/>
  <c r="I46" i="5"/>
  <c r="I45" i="5"/>
  <c r="G44" i="5"/>
  <c r="I44" i="5" s="1"/>
  <c r="F43" i="5"/>
  <c r="E43" i="5"/>
  <c r="G43" i="5" s="1"/>
  <c r="I43" i="5" s="1"/>
  <c r="I42" i="5"/>
  <c r="I41" i="5"/>
  <c r="I40" i="5"/>
  <c r="I39" i="5"/>
  <c r="I38" i="5"/>
  <c r="G37" i="5"/>
  <c r="I37" i="5" s="1"/>
  <c r="G36" i="5"/>
  <c r="I36" i="5" s="1"/>
  <c r="G34" i="5"/>
  <c r="G32" i="5"/>
  <c r="I31" i="5"/>
  <c r="I30" i="5"/>
  <c r="I29" i="5"/>
  <c r="I28" i="5"/>
  <c r="I27" i="5"/>
  <c r="G26" i="5"/>
  <c r="I26" i="5" s="1"/>
  <c r="G25" i="5"/>
  <c r="I25" i="5" s="1"/>
  <c r="G24" i="5"/>
  <c r="I24" i="5" s="1"/>
  <c r="G23" i="5"/>
  <c r="I23" i="5" s="1"/>
  <c r="G22" i="5"/>
  <c r="G21" i="5"/>
  <c r="I21" i="5" s="1"/>
  <c r="G20" i="5"/>
  <c r="G14" i="5" s="1"/>
  <c r="G13" i="5" s="1"/>
  <c r="G19" i="5"/>
  <c r="I19" i="5" s="1"/>
  <c r="G18" i="5"/>
  <c r="I18" i="5" s="1"/>
  <c r="G17" i="5"/>
  <c r="I17" i="5" s="1"/>
  <c r="G16" i="5"/>
  <c r="I16" i="5" s="1"/>
  <c r="G15" i="5"/>
  <c r="I15" i="5" s="1"/>
  <c r="F14" i="5"/>
  <c r="E14" i="5"/>
  <c r="E13" i="5" s="1"/>
  <c r="E12" i="5" s="1"/>
  <c r="E11" i="5" s="1"/>
  <c r="E10" i="5" s="1"/>
  <c r="F12" i="5"/>
  <c r="F13" i="5" s="1"/>
  <c r="F11" i="5"/>
  <c r="F10" i="5" s="1"/>
  <c r="F47" i="5" s="1"/>
  <c r="E47" i="5" l="1"/>
  <c r="G47" i="5" s="1"/>
  <c r="H49" i="7"/>
  <c r="I10" i="7"/>
  <c r="I49" i="7" s="1"/>
  <c r="H12" i="6"/>
  <c r="I33" i="6"/>
  <c r="G10" i="6"/>
  <c r="G49" i="6" s="1"/>
  <c r="I13" i="5"/>
  <c r="G12" i="5"/>
  <c r="I20" i="5"/>
  <c r="I22" i="5"/>
  <c r="I35" i="5"/>
  <c r="I14" i="5"/>
  <c r="I43" i="4"/>
  <c r="I42" i="4"/>
  <c r="G41" i="4"/>
  <c r="I41" i="4" s="1"/>
  <c r="H40" i="4"/>
  <c r="F40" i="4"/>
  <c r="E40" i="4"/>
  <c r="G40" i="4" s="1"/>
  <c r="I40" i="4" s="1"/>
  <c r="H39" i="4"/>
  <c r="I39" i="4" s="1"/>
  <c r="I38" i="4"/>
  <c r="H35" i="4"/>
  <c r="I35" i="4" s="1"/>
  <c r="G34" i="4"/>
  <c r="H33" i="4"/>
  <c r="H32" i="4" s="1"/>
  <c r="G33" i="4"/>
  <c r="G31" i="4"/>
  <c r="G29" i="4"/>
  <c r="I28" i="4"/>
  <c r="H27" i="4"/>
  <c r="I27" i="4" s="1"/>
  <c r="H26" i="4"/>
  <c r="H25" i="4" s="1"/>
  <c r="I25" i="4" s="1"/>
  <c r="H24" i="4"/>
  <c r="H23" i="4" s="1"/>
  <c r="G23" i="4"/>
  <c r="G22" i="4"/>
  <c r="H21" i="4"/>
  <c r="H20" i="4" s="1"/>
  <c r="H19" i="4" s="1"/>
  <c r="G21" i="4"/>
  <c r="I21" i="4" s="1"/>
  <c r="G20" i="4"/>
  <c r="I20" i="4" s="1"/>
  <c r="G19" i="4"/>
  <c r="G18" i="4"/>
  <c r="G17" i="4"/>
  <c r="I16" i="4"/>
  <c r="H16" i="4"/>
  <c r="H15" i="4"/>
  <c r="G15" i="4"/>
  <c r="G14" i="4" s="1"/>
  <c r="F14" i="4"/>
  <c r="E14" i="4"/>
  <c r="E13" i="4"/>
  <c r="E12" i="4" s="1"/>
  <c r="E11" i="4" s="1"/>
  <c r="E10" i="4" s="1"/>
  <c r="F12" i="4"/>
  <c r="F11" i="4" s="1"/>
  <c r="F10" i="4" s="1"/>
  <c r="F44" i="4" s="1"/>
  <c r="I15" i="4" l="1"/>
  <c r="H34" i="4"/>
  <c r="I34" i="4" s="1"/>
  <c r="E44" i="4"/>
  <c r="G44" i="4" s="1"/>
  <c r="I33" i="4"/>
  <c r="H11" i="6"/>
  <c r="I12" i="6"/>
  <c r="G11" i="5"/>
  <c r="I33" i="5"/>
  <c r="I34" i="5"/>
  <c r="I23" i="4"/>
  <c r="H22" i="4"/>
  <c r="I22" i="4" s="1"/>
  <c r="G13" i="4"/>
  <c r="H31" i="4"/>
  <c r="I32" i="4"/>
  <c r="I19" i="4"/>
  <c r="F13" i="4"/>
  <c r="I24" i="4"/>
  <c r="I26" i="4"/>
  <c r="H37" i="4"/>
  <c r="H10" i="6" l="1"/>
  <c r="H49" i="6" s="1"/>
  <c r="I11" i="6"/>
  <c r="G10" i="5"/>
  <c r="I32" i="5"/>
  <c r="I31" i="4"/>
  <c r="H30" i="4"/>
  <c r="G12" i="4"/>
  <c r="H36" i="4"/>
  <c r="I36" i="4" s="1"/>
  <c r="I37" i="4"/>
  <c r="H18" i="4"/>
  <c r="I10" i="6" l="1"/>
  <c r="I49" i="6" s="1"/>
  <c r="I12" i="5"/>
  <c r="G11" i="4"/>
  <c r="H29" i="4"/>
  <c r="I29" i="4" s="1"/>
  <c r="I30" i="4"/>
  <c r="H17" i="4"/>
  <c r="I18" i="4"/>
  <c r="I11" i="5" l="1"/>
  <c r="G10" i="4"/>
  <c r="H14" i="4"/>
  <c r="I17" i="4"/>
  <c r="I10" i="5" l="1"/>
  <c r="I47" i="5" s="1"/>
  <c r="H13" i="4"/>
  <c r="I14" i="4"/>
  <c r="H12" i="4" l="1"/>
  <c r="I13" i="4"/>
  <c r="H11" i="4" l="1"/>
  <c r="I12" i="4"/>
  <c r="H10" i="4" l="1"/>
  <c r="I11" i="4"/>
  <c r="H44" i="4" l="1"/>
  <c r="I10" i="4"/>
  <c r="I44" i="4" s="1"/>
  <c r="H16" i="3" l="1"/>
  <c r="H18" i="3"/>
  <c r="H17" i="3" s="1"/>
  <c r="G19" i="3"/>
  <c r="I19" i="3" s="1"/>
  <c r="G18" i="3"/>
  <c r="G17" i="3"/>
  <c r="G16" i="3"/>
  <c r="H24" i="3"/>
  <c r="H23" i="3" s="1"/>
  <c r="H22" i="3" s="1"/>
  <c r="H27" i="3"/>
  <c r="I27" i="3" s="1"/>
  <c r="H36" i="3"/>
  <c r="H35" i="3" s="1"/>
  <c r="H38" i="3"/>
  <c r="I38" i="3" s="1"/>
  <c r="H41" i="3"/>
  <c r="I41" i="3" s="1"/>
  <c r="H42" i="3"/>
  <c r="I42" i="3" s="1"/>
  <c r="I46" i="3"/>
  <c r="I45" i="3"/>
  <c r="G44" i="3"/>
  <c r="I44" i="3" s="1"/>
  <c r="F43" i="3"/>
  <c r="E43" i="3"/>
  <c r="G37" i="3"/>
  <c r="G36" i="3"/>
  <c r="G34" i="3"/>
  <c r="G32" i="3"/>
  <c r="I31" i="3"/>
  <c r="H30" i="3"/>
  <c r="I30" i="3" s="1"/>
  <c r="H29" i="3"/>
  <c r="I29" i="3" s="1"/>
  <c r="G26" i="3"/>
  <c r="G25" i="3"/>
  <c r="G24" i="3"/>
  <c r="G23" i="3"/>
  <c r="G22" i="3"/>
  <c r="G21" i="3"/>
  <c r="G20" i="3"/>
  <c r="G15" i="3"/>
  <c r="F14" i="3"/>
  <c r="E14" i="3"/>
  <c r="E13" i="3" s="1"/>
  <c r="E12" i="3" s="1"/>
  <c r="E11" i="3" s="1"/>
  <c r="E10" i="3" s="1"/>
  <c r="E47" i="3" s="1"/>
  <c r="F12" i="3"/>
  <c r="F13" i="3" s="1"/>
  <c r="I18" i="3" l="1"/>
  <c r="I16" i="3"/>
  <c r="H26" i="3"/>
  <c r="H25" i="3" s="1"/>
  <c r="H21" i="3" s="1"/>
  <c r="H20" i="3" s="1"/>
  <c r="I20" i="3" s="1"/>
  <c r="I17" i="3"/>
  <c r="I24" i="3"/>
  <c r="G14" i="3"/>
  <c r="G13" i="3" s="1"/>
  <c r="H37" i="3"/>
  <c r="I25" i="3"/>
  <c r="I23" i="3"/>
  <c r="H15" i="3"/>
  <c r="I15" i="3" s="1"/>
  <c r="H28" i="3"/>
  <c r="I28" i="3" s="1"/>
  <c r="G43" i="3"/>
  <c r="I43" i="3" s="1"/>
  <c r="I36" i="3"/>
  <c r="I37" i="3"/>
  <c r="H34" i="3"/>
  <c r="I35" i="3"/>
  <c r="I22" i="3"/>
  <c r="F11" i="3"/>
  <c r="F10" i="3" s="1"/>
  <c r="F47" i="3" s="1"/>
  <c r="G47" i="3" s="1"/>
  <c r="H40" i="3"/>
  <c r="I26" i="3" l="1"/>
  <c r="H33" i="3"/>
  <c r="H14" i="3"/>
  <c r="I21" i="3"/>
  <c r="I33" i="3"/>
  <c r="H39" i="3"/>
  <c r="I39" i="3" s="1"/>
  <c r="I40" i="3"/>
  <c r="G12" i="3"/>
  <c r="I34" i="3"/>
  <c r="H13" i="3" l="1"/>
  <c r="I13" i="3" s="1"/>
  <c r="I14" i="3"/>
  <c r="H32" i="3"/>
  <c r="G11" i="3"/>
  <c r="H12" i="3" l="1"/>
  <c r="I12" i="3" s="1"/>
  <c r="I32" i="3"/>
  <c r="G10" i="3"/>
  <c r="M40" i="1"/>
  <c r="O40" i="1" s="1"/>
  <c r="M39" i="1"/>
  <c r="M38" i="1"/>
  <c r="M27" i="1"/>
  <c r="H11" i="3" l="1"/>
  <c r="H10" i="3" s="1"/>
  <c r="H47" i="3" s="1"/>
  <c r="O16" i="1"/>
  <c r="O21" i="1"/>
  <c r="O24" i="1"/>
  <c r="O26" i="1"/>
  <c r="O33" i="1"/>
  <c r="O36" i="1"/>
  <c r="O38" i="1"/>
  <c r="O39" i="1"/>
  <c r="N15" i="1"/>
  <c r="N25" i="1"/>
  <c r="O25" i="1" s="1"/>
  <c r="N30" i="1"/>
  <c r="N29" i="1" s="1"/>
  <c r="N28" i="1" s="1"/>
  <c r="N32" i="1"/>
  <c r="O32" i="1" s="1"/>
  <c r="N35" i="1"/>
  <c r="N34" i="1" s="1"/>
  <c r="O34" i="1" s="1"/>
  <c r="L12" i="1"/>
  <c r="L11" i="1" s="1"/>
  <c r="L10" i="1" s="1"/>
  <c r="I11" i="3" l="1"/>
  <c r="I10" i="3"/>
  <c r="I47" i="3" s="1"/>
  <c r="O30" i="1"/>
  <c r="N27" i="1"/>
  <c r="O27" i="1" s="1"/>
  <c r="O28" i="1"/>
  <c r="O35" i="1"/>
  <c r="M15" i="1"/>
  <c r="L14" i="1"/>
  <c r="K14" i="1"/>
  <c r="K13" i="1" s="1"/>
  <c r="K12" i="1" s="1"/>
  <c r="K11" i="1" s="1"/>
  <c r="K10" i="1" s="1"/>
  <c r="L37" i="1"/>
  <c r="L41" i="1" s="1"/>
  <c r="N37" i="1"/>
  <c r="K37" i="1"/>
  <c r="M31" i="1"/>
  <c r="O31" i="1" s="1"/>
  <c r="M29" i="1"/>
  <c r="O29" i="1" s="1"/>
  <c r="N23" i="1"/>
  <c r="N22" i="1" s="1"/>
  <c r="M23" i="1"/>
  <c r="M22" i="1"/>
  <c r="N20" i="1"/>
  <c r="M18" i="1"/>
  <c r="M17" i="1"/>
  <c r="O23" i="1" l="1"/>
  <c r="M14" i="1"/>
  <c r="O15" i="1"/>
  <c r="N19" i="1"/>
  <c r="O19" i="1" s="1"/>
  <c r="O20" i="1"/>
  <c r="O22" i="1"/>
  <c r="K41" i="1"/>
  <c r="M41" i="1" s="1"/>
  <c r="M37" i="1"/>
  <c r="O37" i="1" s="1"/>
  <c r="N18" i="1" l="1"/>
  <c r="M13" i="1"/>
  <c r="L13" i="1"/>
  <c r="N17" i="1" l="1"/>
  <c r="O18" i="1"/>
  <c r="M12" i="1"/>
  <c r="N14" i="1" l="1"/>
  <c r="O17" i="1"/>
  <c r="M11" i="1"/>
  <c r="N13" i="1" l="1"/>
  <c r="O14" i="1"/>
  <c r="M10" i="1"/>
  <c r="N12" i="1" l="1"/>
  <c r="O13" i="1"/>
  <c r="N11" i="1" l="1"/>
  <c r="O12" i="1"/>
  <c r="N10" i="1" l="1"/>
  <c r="O11" i="1"/>
  <c r="N41" i="1" l="1"/>
  <c r="O10" i="1"/>
  <c r="O41" i="1" s="1"/>
</calcChain>
</file>

<file path=xl/sharedStrings.xml><?xml version="1.0" encoding="utf-8"?>
<sst xmlns="http://schemas.openxmlformats.org/spreadsheetml/2006/main" count="716" uniqueCount="126">
  <si>
    <t xml:space="preserve">SECCION:   2413 </t>
  </si>
  <si>
    <t xml:space="preserve"> UNIDAD EJECUTORA:        00</t>
  </si>
  <si>
    <t>CODIFICACION
PRESUPUESTAL</t>
  </si>
  <si>
    <t>DESCRIPCION</t>
  </si>
  <si>
    <t>AFORO
INICIAL
(1)</t>
  </si>
  <si>
    <t>MODIFICACIONES AFORO  (2)</t>
  </si>
  <si>
    <t>AFORO
DEFINITIVO
(3)= (1)-(2)</t>
  </si>
  <si>
    <t>RECAUDO EN EFECTIVO ACUMULADO
( 4 )</t>
  </si>
  <si>
    <t>SALDO DE AFORO POR RECAUDAR
( 5 ) =  ( 3 ) - ( 4 )</t>
  </si>
  <si>
    <t>3-1</t>
  </si>
  <si>
    <t>RECURSOS PROPIOS DE ESTABLECIMIENTOS PÚBLICOS</t>
  </si>
  <si>
    <t>01</t>
  </si>
  <si>
    <t>3-1-01</t>
  </si>
  <si>
    <t>3-1-01-1</t>
  </si>
  <si>
    <t>INGRESOS CORRIENTES</t>
  </si>
  <si>
    <t>02</t>
  </si>
  <si>
    <t>3-1-01-1-02</t>
  </si>
  <si>
    <t>INGRESOS NO TRIBUTARIOS</t>
  </si>
  <si>
    <t>3-1-01-1-02-2</t>
  </si>
  <si>
    <t>TASAS Y DERECHOS ADMINISTRATIVOS</t>
  </si>
  <si>
    <t>3-1-01-1-02-2-66</t>
  </si>
  <si>
    <t>TASA POR EL USO DE LA INFRAESTRUCTURA DE TRANSPORTE</t>
  </si>
  <si>
    <t>3-1-01-1-02-5</t>
  </si>
  <si>
    <t>VENTA DE BIENES Y SERVICIOS</t>
  </si>
  <si>
    <t>3-1-01-1-02-5-02</t>
  </si>
  <si>
    <t>VENTAS INCIDENTALES DE ESTABLECIMIENTO NO DE MERCADO</t>
  </si>
  <si>
    <t>3-1-01-1-02-5-02-07</t>
  </si>
  <si>
    <t>SERVICIOS FINANCIEROS Y SERVICIOS CONEXOS, SERVICIOS INMOBILIARIOS Y SERVICIOS DE LEASING</t>
  </si>
  <si>
    <t>3-1-01-1-02-5-02-07-3</t>
  </si>
  <si>
    <t>SERVICIOS DE ARRENDAMIENTO O ALQUILER SIN OPERARIO</t>
  </si>
  <si>
    <t>3-1-01-1-02-5-02-07-3-2</t>
  </si>
  <si>
    <t>SERVICIOS DE ARRENDAMIENTO SIN OPCIÓN DE COMPRA DE OTROS BIENES</t>
  </si>
  <si>
    <t>3-1-01-1-02-5-02-08</t>
  </si>
  <si>
    <t>SERVICIOS PRESTADOS A LAS EMPRESAS Y SERVICIOS DE PRODUCCIÓN</t>
  </si>
  <si>
    <t>3-1-01-1-02-5-02-08-9</t>
  </si>
  <si>
    <t>OTROS SERVICIOS DE FABRICACIÓN; SERVICIOS DE EDICIÓN, IMPRESIÓN Y REPRODUCCIÓN; SERVICIOS DE RECUPERACIÓN DE MATERIALES</t>
  </si>
  <si>
    <t>3-1-01-1-02-5-02-08-9-1</t>
  </si>
  <si>
    <t>SERVICIOS DE EDICIÓN, IMPRESIÓN Y REPRODUCCIÓN</t>
  </si>
  <si>
    <t>3-1-01-1-02-6</t>
  </si>
  <si>
    <t>TRANSFERENCIAS CORRIENTES</t>
  </si>
  <si>
    <t>3-1-01-1-02-6-02</t>
  </si>
  <si>
    <t>SENTENCIAS Y CONCILIACIONES</t>
  </si>
  <si>
    <t>3-1-01-2</t>
  </si>
  <si>
    <t>RECURSOS DE CAPITAL</t>
  </si>
  <si>
    <t>05</t>
  </si>
  <si>
    <t>3-1-01-2-05</t>
  </si>
  <si>
    <t>RENDIMIENTOS FINANCIEROS</t>
  </si>
  <si>
    <t>3-1-01-2-05-1</t>
  </si>
  <si>
    <t>RECURSOS DE LA ENTIDAD</t>
  </si>
  <si>
    <t>3-1-01-2-05-1-02</t>
  </si>
  <si>
    <t>DEPÓSITOS</t>
  </si>
  <si>
    <t>3-1-01-2-05-1-02-01</t>
  </si>
  <si>
    <t>INTERESES SOBRE DEPOSITOS EN INSTITUCIONES FINANCIERAS</t>
  </si>
  <si>
    <t>3-1-01-2-05-3</t>
  </si>
  <si>
    <t>RENDIMIENTOS RECURSOS TERCEROS</t>
  </si>
  <si>
    <t>3-1-01-2-05-3-01</t>
  </si>
  <si>
    <t>RENDIMIENTOS RECURSOS ENTREGADOS EN ADMINISTRACION</t>
  </si>
  <si>
    <t>3-1-01-2-13</t>
  </si>
  <si>
    <t>REINTEGROS Y OTROS RECURSOS NO APROPIADOS</t>
  </si>
  <si>
    <t>3-1-01-2-13-1</t>
  </si>
  <si>
    <t>REINTEGROS</t>
  </si>
  <si>
    <t>3-1-01-2-13-1-03</t>
  </si>
  <si>
    <t>REINTEGROS GASTOS DE FUNCIONAMIENTO</t>
  </si>
  <si>
    <t>FUNCIONAMIENTO</t>
  </si>
  <si>
    <t>DEUDA</t>
  </si>
  <si>
    <t>INVERSIÓN</t>
  </si>
  <si>
    <t xml:space="preserve">                                                                                     TOTALES:</t>
  </si>
  <si>
    <t xml:space="preserve">                                                                                                      </t>
  </si>
  <si>
    <t>___________________________________________</t>
  </si>
  <si>
    <t>ELIZABETH GOMEZ SANCHEZ</t>
  </si>
  <si>
    <t>NELCY JENITH MALDONADO BALLEN</t>
  </si>
  <si>
    <t>VICEPRESIDENTE ADMINISTRATIVA Y FINANCIERA</t>
  </si>
  <si>
    <t xml:space="preserve">COORD. GRUPO INT. TRAB ADTIVO Y FCRO  </t>
  </si>
  <si>
    <t xml:space="preserve">    _________________________________________</t>
  </si>
  <si>
    <t>________________________________________</t>
  </si>
  <si>
    <t>JUANA CELINA CARVAJAL REYES</t>
  </si>
  <si>
    <t xml:space="preserve"> </t>
  </si>
  <si>
    <t>ELSA LILIANA LIÉVANO TORRES</t>
  </si>
  <si>
    <t>EXP.G3-6 CON FUNCIONES DE TESORERA</t>
  </si>
  <si>
    <t>EXPG3-6 CON FUNCIONES JEFE DE PPTO</t>
  </si>
  <si>
    <t xml:space="preserve">RECURSOS PROPIOS DE ESTABLECIMIENTOS PÚBLICOS </t>
  </si>
  <si>
    <t>APORTES DE LA NACION</t>
  </si>
  <si>
    <t>Elaboró: Ludy Maritza Montoya Roberto - Contratista Grupo Presupuesto -VAF</t>
  </si>
  <si>
    <t xml:space="preserve">                           PERIODO: 01/01/2020 AL 31/01/2020</t>
  </si>
  <si>
    <t>Revisó: Juana Celina Carvajal Reyes  - Experto G3-6 Con Funciones De Tesorera</t>
  </si>
  <si>
    <t>INFORME  DE EJECUCION DEL PRESUPUESTO DE INGRESOS</t>
  </si>
  <si>
    <t>3-1-01-2-13-1-01</t>
  </si>
  <si>
    <t>REINTEGROS INCAPACIDADES</t>
  </si>
  <si>
    <t>3-1-01-1-02-6-05-02</t>
  </si>
  <si>
    <t>OTRAS UNIDADES DE GOBIERNO</t>
  </si>
  <si>
    <t>TRANSFERENCIAS DE OTRAS UNIDADES DE GOBIERNO</t>
  </si>
  <si>
    <t>3-1-01-1-02-6-05</t>
  </si>
  <si>
    <t>3-1-01-1-02-3</t>
  </si>
  <si>
    <t>MULTAS, SANCIONES E INTERESES DE MORA</t>
  </si>
  <si>
    <t>3-1-01-1-02-3-01</t>
  </si>
  <si>
    <t>MULTAS Y SANCIONES</t>
  </si>
  <si>
    <t>3-1-01-1-02-3-01-04</t>
  </si>
  <si>
    <t>SANCIONES CONTRACTUALES</t>
  </si>
  <si>
    <t>INFORME DE EJECUCIÓN DEL PRESUPUESTO DE INGRESOS</t>
  </si>
  <si>
    <t>PERIODO: 01/01/2020 AL 29/02/2020</t>
  </si>
  <si>
    <t>CODIFICACIÓN
PRESUPUESTAL</t>
  </si>
  <si>
    <t>TOTALES:</t>
  </si>
  <si>
    <t>Elaboró: Ludy Maritza Montoya Roberto - Contratista Área de Presupuesto -VAF</t>
  </si>
  <si>
    <t>Revisó: Juana Celina Carvajal Reyes  - Experto G3-6 Con Funciones de Tesorera</t>
  </si>
  <si>
    <t>____________________________________________________</t>
  </si>
  <si>
    <t xml:space="preserve">COORDINADORA GRUPO INT. DE TRABAJO ADTIVO Y FCRO  </t>
  </si>
  <si>
    <t xml:space="preserve">    ___________________________________________________</t>
  </si>
  <si>
    <t>___________________________________________________</t>
  </si>
  <si>
    <t>EXP. G3-6 CON FUNCIONES DE TESORERA</t>
  </si>
  <si>
    <t>EXP. G3-6 CON FUNCIONES JEFE DE PRESUPUESTO</t>
  </si>
  <si>
    <t>ORIGINAL FIRMADO</t>
  </si>
  <si>
    <t>PERIODO: 01/01/2020 AL 31/03/2020</t>
  </si>
  <si>
    <t>DESCRIPCIÓN</t>
  </si>
  <si>
    <t>4-1</t>
  </si>
  <si>
    <t>4-2</t>
  </si>
  <si>
    <t>4-3</t>
  </si>
  <si>
    <t>PERIODO: 01/01/2020 AL 30/04/2020</t>
  </si>
  <si>
    <t>PERIODO: 01/01/2020 AL 31/05/2020</t>
  </si>
  <si>
    <t>3-1-01-2-05-3-05</t>
  </si>
  <si>
    <t>RENDIMIENTOS RECURSOS ENTREGADOS POR LA ENTIDAD CONCEDENTE EN LOS PATRIMONIOS AUTONOMOS</t>
  </si>
  <si>
    <t>3-1-01-1-02-6-01</t>
  </si>
  <si>
    <t>INDEMNIZACIONES RELACIONADAS CON SEGUROS NO DE VIDA</t>
  </si>
  <si>
    <t>PERIODO: 01/01/2020 AL 30/06/2020</t>
  </si>
  <si>
    <t>PERIODO: 01/01/2020 AL 31/07/2020</t>
  </si>
  <si>
    <t>Aprobó: César Augusto García Montoya - Coordinador Administrativo y Financiero (E)</t>
  </si>
  <si>
    <t>______________________________________________________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</si>
</sst>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-* #,##0_-;\-* #,##0_-;_-* &quot;-&quot;_-;_-@_-"/>
    <numFmt numFmtId="43" formatCode="_-* #,##0.00_-;\-* #,##0.00_-;_-* &quot;-&quot;??_-;_-@_-"/>
    <numFmt numFmtId="164" formatCode="_-&quot;$&quot;* #,##0_-;\-&quot;$&quot;* #,##0_-;_-&quot;$&quot;* &quot;-&quot;_-;_-@_-"/>
    <numFmt numFmtId="165" formatCode="_(* #,##0.00_);_(* \(#,##0.00\);_(* &quot;-&quot;??_);_(@_)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u/>
      <sz val="10"/>
      <color theme="1"/>
      <name val="Calibri"/>
      <family val="2"/>
      <scheme val="minor"/>
    </font>
    <font>
      <sz val="9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name val="Calibri"/>
      <family val="2"/>
      <scheme val="minor"/>
    </font>
    <font>
      <u/>
      <sz val="12"/>
      <color theme="1"/>
      <name val="Calibri"/>
      <family val="2"/>
      <scheme val="minor"/>
    </font>
    <font>
      <sz val="12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229">
    <xf numFmtId="0" fontId="0" fillId="0" borderId="0" xfId="0"/>
    <xf numFmtId="0" fontId="2" fillId="2" borderId="1" xfId="0" applyFont="1" applyFill="1" applyBorder="1"/>
    <xf numFmtId="0" fontId="4" fillId="2" borderId="3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2" fillId="0" borderId="0" xfId="0" applyFont="1"/>
    <xf numFmtId="0" fontId="2" fillId="2" borderId="4" xfId="0" applyFont="1" applyFill="1" applyBorder="1"/>
    <xf numFmtId="0" fontId="2" fillId="2" borderId="0" xfId="0" applyFont="1" applyFill="1" applyBorder="1"/>
    <xf numFmtId="0" fontId="2" fillId="2" borderId="5" xfId="0" applyFont="1" applyFill="1" applyBorder="1"/>
    <xf numFmtId="0" fontId="2" fillId="2" borderId="0" xfId="0" applyFont="1" applyFill="1" applyBorder="1" applyAlignment="1">
      <alignment horizontal="right"/>
    </xf>
    <xf numFmtId="0" fontId="2" fillId="2" borderId="0" xfId="0" applyFont="1" applyFill="1" applyBorder="1" applyAlignment="1">
      <alignment horizontal="left"/>
    </xf>
    <xf numFmtId="0" fontId="2" fillId="0" borderId="0" xfId="0" applyFont="1" applyBorder="1"/>
    <xf numFmtId="0" fontId="4" fillId="2" borderId="0" xfId="0" applyFont="1" applyFill="1" applyBorder="1" applyAlignment="1">
      <alignment horizontal="left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/>
    </xf>
    <xf numFmtId="43" fontId="6" fillId="0" borderId="6" xfId="1" applyFont="1" applyFill="1" applyBorder="1" applyAlignment="1">
      <alignment horizontal="center" vertical="center" wrapText="1"/>
    </xf>
    <xf numFmtId="0" fontId="5" fillId="2" borderId="4" xfId="0" applyFont="1" applyFill="1" applyBorder="1"/>
    <xf numFmtId="0" fontId="7" fillId="2" borderId="7" xfId="0" applyNumberFormat="1" applyFont="1" applyFill="1" applyBorder="1" applyAlignment="1">
      <alignment horizontal="right" vertical="top" wrapText="1" readingOrder="1"/>
    </xf>
    <xf numFmtId="0" fontId="7" fillId="2" borderId="8" xfId="0" applyNumberFormat="1" applyFont="1" applyFill="1" applyBorder="1" applyAlignment="1">
      <alignment horizontal="right" vertical="top" wrapText="1" readingOrder="1"/>
    </xf>
    <xf numFmtId="0" fontId="7" fillId="2" borderId="9" xfId="0" applyNumberFormat="1" applyFont="1" applyFill="1" applyBorder="1" applyAlignment="1">
      <alignment horizontal="left" vertical="center" wrapText="1" readingOrder="1"/>
    </xf>
    <xf numFmtId="0" fontId="5" fillId="2" borderId="5" xfId="0" applyFont="1" applyFill="1" applyBorder="1"/>
    <xf numFmtId="0" fontId="5" fillId="0" borderId="0" xfId="0" applyFont="1"/>
    <xf numFmtId="0" fontId="7" fillId="2" borderId="10" xfId="0" applyNumberFormat="1" applyFont="1" applyFill="1" applyBorder="1" applyAlignment="1">
      <alignment horizontal="right" vertical="top" wrapText="1" readingOrder="1"/>
    </xf>
    <xf numFmtId="0" fontId="7" fillId="2" borderId="11" xfId="0" applyNumberFormat="1" applyFont="1" applyFill="1" applyBorder="1" applyAlignment="1">
      <alignment horizontal="right" vertical="top" wrapText="1" readingOrder="1"/>
    </xf>
    <xf numFmtId="49" fontId="7" fillId="2" borderId="12" xfId="0" applyNumberFormat="1" applyFont="1" applyFill="1" applyBorder="1" applyAlignment="1">
      <alignment horizontal="left" vertical="center" wrapText="1" readingOrder="1"/>
    </xf>
    <xf numFmtId="0" fontId="7" fillId="0" borderId="13" xfId="0" applyNumberFormat="1" applyFont="1" applyFill="1" applyBorder="1" applyAlignment="1">
      <alignment vertical="center" wrapText="1" readingOrder="1"/>
    </xf>
    <xf numFmtId="43" fontId="5" fillId="0" borderId="13" xfId="0" applyNumberFormat="1" applyFont="1" applyBorder="1" applyAlignment="1">
      <alignment vertical="center" readingOrder="1"/>
    </xf>
    <xf numFmtId="49" fontId="7" fillId="2" borderId="11" xfId="0" applyNumberFormat="1" applyFont="1" applyFill="1" applyBorder="1" applyAlignment="1">
      <alignment horizontal="right" vertical="top" wrapText="1" readingOrder="1"/>
    </xf>
    <xf numFmtId="43" fontId="5" fillId="0" borderId="0" xfId="0" applyNumberFormat="1" applyFont="1"/>
    <xf numFmtId="0" fontId="7" fillId="2" borderId="13" xfId="0" applyNumberFormat="1" applyFont="1" applyFill="1" applyBorder="1" applyAlignment="1">
      <alignment vertical="center" wrapText="1" readingOrder="1"/>
    </xf>
    <xf numFmtId="43" fontId="5" fillId="2" borderId="13" xfId="0" applyNumberFormat="1" applyFont="1" applyFill="1" applyBorder="1" applyAlignment="1">
      <alignment vertical="center" readingOrder="1"/>
    </xf>
    <xf numFmtId="49" fontId="8" fillId="2" borderId="12" xfId="0" applyNumberFormat="1" applyFont="1" applyFill="1" applyBorder="1" applyAlignment="1">
      <alignment horizontal="left" vertical="center" wrapText="1" readingOrder="1"/>
    </xf>
    <xf numFmtId="0" fontId="8" fillId="2" borderId="13" xfId="0" applyNumberFormat="1" applyFont="1" applyFill="1" applyBorder="1" applyAlignment="1">
      <alignment vertical="center" wrapText="1" readingOrder="1"/>
    </xf>
    <xf numFmtId="43" fontId="2" fillId="2" borderId="13" xfId="0" applyNumberFormat="1" applyFont="1" applyFill="1" applyBorder="1" applyAlignment="1">
      <alignment vertical="center" readingOrder="1"/>
    </xf>
    <xf numFmtId="0" fontId="5" fillId="2" borderId="0" xfId="0" applyFont="1" applyFill="1"/>
    <xf numFmtId="0" fontId="2" fillId="2" borderId="0" xfId="0" applyFont="1" applyFill="1"/>
    <xf numFmtId="0" fontId="4" fillId="2" borderId="13" xfId="0" applyFont="1" applyFill="1" applyBorder="1" applyAlignment="1"/>
    <xf numFmtId="0" fontId="8" fillId="2" borderId="13" xfId="0" applyNumberFormat="1" applyFont="1" applyFill="1" applyBorder="1" applyAlignment="1">
      <alignment vertical="top" wrapText="1" readingOrder="1"/>
    </xf>
    <xf numFmtId="2" fontId="5" fillId="2" borderId="0" xfId="0" applyNumberFormat="1" applyFont="1" applyFill="1"/>
    <xf numFmtId="43" fontId="5" fillId="2" borderId="0" xfId="0" applyNumberFormat="1" applyFont="1" applyFill="1"/>
    <xf numFmtId="43" fontId="2" fillId="2" borderId="0" xfId="0" applyNumberFormat="1" applyFont="1" applyFill="1"/>
    <xf numFmtId="0" fontId="7" fillId="2" borderId="14" xfId="0" applyNumberFormat="1" applyFont="1" applyFill="1" applyBorder="1" applyAlignment="1">
      <alignment horizontal="right" vertical="top" wrapText="1" readingOrder="1"/>
    </xf>
    <xf numFmtId="0" fontId="7" fillId="2" borderId="15" xfId="0" applyNumberFormat="1" applyFont="1" applyFill="1" applyBorder="1" applyAlignment="1">
      <alignment horizontal="right" vertical="top" wrapText="1" readingOrder="1"/>
    </xf>
    <xf numFmtId="49" fontId="7" fillId="2" borderId="15" xfId="0" applyNumberFormat="1" applyFont="1" applyFill="1" applyBorder="1" applyAlignment="1">
      <alignment horizontal="right" vertical="top" wrapText="1" readingOrder="1"/>
    </xf>
    <xf numFmtId="0" fontId="7" fillId="2" borderId="16" xfId="0" applyNumberFormat="1" applyFont="1" applyFill="1" applyBorder="1" applyAlignment="1">
      <alignment horizontal="right" vertical="top" wrapText="1" readingOrder="1"/>
    </xf>
    <xf numFmtId="0" fontId="7" fillId="2" borderId="17" xfId="0" applyNumberFormat="1" applyFont="1" applyFill="1" applyBorder="1" applyAlignment="1">
      <alignment horizontal="right" vertical="top" wrapText="1" readingOrder="1"/>
    </xf>
    <xf numFmtId="49" fontId="7" fillId="2" borderId="17" xfId="0" applyNumberFormat="1" applyFont="1" applyFill="1" applyBorder="1" applyAlignment="1">
      <alignment horizontal="right" vertical="top" wrapText="1" readingOrder="1"/>
    </xf>
    <xf numFmtId="0" fontId="7" fillId="2" borderId="0" xfId="0" applyNumberFormat="1" applyFont="1" applyFill="1" applyBorder="1" applyAlignment="1">
      <alignment horizontal="right" vertical="top" wrapText="1" readingOrder="1"/>
    </xf>
    <xf numFmtId="49" fontId="7" fillId="2" borderId="0" xfId="0" applyNumberFormat="1" applyFont="1" applyFill="1" applyBorder="1" applyAlignment="1">
      <alignment horizontal="right" vertical="top" wrapText="1" readingOrder="1"/>
    </xf>
    <xf numFmtId="0" fontId="4" fillId="2" borderId="12" xfId="0" applyFont="1" applyFill="1" applyBorder="1" applyAlignment="1">
      <alignment horizontal="left" vertical="center" readingOrder="1"/>
    </xf>
    <xf numFmtId="0" fontId="4" fillId="2" borderId="13" xfId="0" applyFont="1" applyFill="1" applyBorder="1" applyAlignment="1">
      <alignment vertical="center" readingOrder="1"/>
    </xf>
    <xf numFmtId="43" fontId="2" fillId="0" borderId="13" xfId="0" applyNumberFormat="1" applyFont="1" applyBorder="1" applyAlignment="1">
      <alignment vertical="center" readingOrder="1"/>
    </xf>
    <xf numFmtId="43" fontId="2" fillId="2" borderId="0" xfId="0" applyNumberFormat="1" applyFont="1" applyFill="1" applyAlignment="1">
      <alignment horizontal="right" vertical="center"/>
    </xf>
    <xf numFmtId="0" fontId="2" fillId="2" borderId="2" xfId="0" applyFont="1" applyFill="1" applyBorder="1" applyAlignment="1">
      <alignment horizontal="right"/>
    </xf>
    <xf numFmtId="0" fontId="4" fillId="2" borderId="18" xfId="0" applyFont="1" applyFill="1" applyBorder="1" applyAlignment="1">
      <alignment horizontal="left" vertical="center" readingOrder="1"/>
    </xf>
    <xf numFmtId="0" fontId="4" fillId="2" borderId="19" xfId="0" applyFont="1" applyFill="1" applyBorder="1" applyAlignment="1">
      <alignment vertical="center" readingOrder="1"/>
    </xf>
    <xf numFmtId="43" fontId="2" fillId="2" borderId="19" xfId="0" applyNumberFormat="1" applyFont="1" applyFill="1" applyBorder="1" applyAlignment="1">
      <alignment vertical="center" readingOrder="1"/>
    </xf>
    <xf numFmtId="0" fontId="2" fillId="2" borderId="4" xfId="0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right" vertical="center"/>
    </xf>
    <xf numFmtId="43" fontId="6" fillId="2" borderId="6" xfId="1" applyFont="1" applyFill="1" applyBorder="1" applyAlignment="1">
      <alignment horizontal="right" vertical="center" readingOrder="1"/>
    </xf>
    <xf numFmtId="43" fontId="5" fillId="2" borderId="6" xfId="0" applyNumberFormat="1" applyFont="1" applyFill="1" applyBorder="1" applyAlignment="1">
      <alignment vertical="center" readingOrder="1"/>
    </xf>
    <xf numFmtId="0" fontId="2" fillId="2" borderId="5" xfId="0" applyFont="1" applyFill="1" applyBorder="1" applyAlignment="1">
      <alignment horizontal="right" vertical="center"/>
    </xf>
    <xf numFmtId="0" fontId="2" fillId="2" borderId="0" xfId="0" applyFont="1" applyFill="1" applyAlignment="1">
      <alignment horizontal="right" vertical="center"/>
    </xf>
    <xf numFmtId="43" fontId="2" fillId="0" borderId="0" xfId="0" applyNumberFormat="1" applyFont="1"/>
    <xf numFmtId="0" fontId="6" fillId="2" borderId="0" xfId="0" applyFont="1" applyFill="1" applyBorder="1" applyAlignment="1">
      <alignment vertical="center"/>
    </xf>
    <xf numFmtId="0" fontId="6" fillId="2" borderId="0" xfId="0" applyFont="1" applyFill="1" applyBorder="1" applyAlignment="1"/>
    <xf numFmtId="43" fontId="4" fillId="2" borderId="0" xfId="1" applyFont="1" applyFill="1" applyBorder="1" applyAlignment="1"/>
    <xf numFmtId="43" fontId="4" fillId="2" borderId="0" xfId="1" applyFont="1" applyFill="1" applyBorder="1" applyAlignment="1">
      <alignment horizontal="left"/>
    </xf>
    <xf numFmtId="43" fontId="4" fillId="2" borderId="0" xfId="1" applyFont="1" applyFill="1" applyBorder="1" applyAlignment="1">
      <alignment vertical="center"/>
    </xf>
    <xf numFmtId="43" fontId="4" fillId="2" borderId="0" xfId="1" applyFont="1" applyFill="1" applyBorder="1" applyAlignment="1">
      <alignment vertical="top"/>
    </xf>
    <xf numFmtId="0" fontId="2" fillId="2" borderId="20" xfId="0" applyFont="1" applyFill="1" applyBorder="1"/>
    <xf numFmtId="0" fontId="2" fillId="2" borderId="21" xfId="0" applyFont="1" applyFill="1" applyBorder="1" applyAlignment="1">
      <alignment horizontal="right"/>
    </xf>
    <xf numFmtId="0" fontId="2" fillId="2" borderId="21" xfId="0" applyFont="1" applyFill="1" applyBorder="1" applyAlignment="1">
      <alignment horizontal="left"/>
    </xf>
    <xf numFmtId="0" fontId="2" fillId="2" borderId="21" xfId="0" applyFont="1" applyFill="1" applyBorder="1"/>
    <xf numFmtId="165" fontId="4" fillId="2" borderId="21" xfId="0" applyNumberFormat="1" applyFont="1" applyFill="1" applyBorder="1" applyAlignment="1">
      <alignment vertical="top"/>
    </xf>
    <xf numFmtId="43" fontId="4" fillId="2" borderId="21" xfId="1" applyFont="1" applyFill="1" applyBorder="1" applyAlignment="1">
      <alignment vertical="top"/>
    </xf>
    <xf numFmtId="43" fontId="6" fillId="2" borderId="21" xfId="1" applyFont="1" applyFill="1" applyBorder="1" applyAlignment="1">
      <alignment vertical="top"/>
    </xf>
    <xf numFmtId="43" fontId="4" fillId="2" borderId="21" xfId="1" applyFont="1" applyFill="1" applyBorder="1" applyAlignment="1">
      <alignment vertical="center"/>
    </xf>
    <xf numFmtId="0" fontId="2" fillId="2" borderId="22" xfId="0" applyFont="1" applyFill="1" applyBorder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2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left" vertical="center" wrapText="1"/>
    </xf>
    <xf numFmtId="0" fontId="7" fillId="0" borderId="23" xfId="0" applyNumberFormat="1" applyFont="1" applyFill="1" applyBorder="1" applyAlignment="1">
      <alignment vertical="center" wrapText="1" readingOrder="1"/>
    </xf>
    <xf numFmtId="43" fontId="5" fillId="0" borderId="23" xfId="0" applyNumberFormat="1" applyFont="1" applyBorder="1" applyAlignment="1">
      <alignment vertical="center" readingOrder="1"/>
    </xf>
    <xf numFmtId="43" fontId="5" fillId="0" borderId="24" xfId="0" applyNumberFormat="1" applyFont="1" applyBorder="1" applyAlignment="1">
      <alignment vertical="center" readingOrder="1"/>
    </xf>
    <xf numFmtId="43" fontId="5" fillId="0" borderId="25" xfId="0" applyNumberFormat="1" applyFont="1" applyBorder="1" applyAlignment="1">
      <alignment vertical="center" readingOrder="1"/>
    </xf>
    <xf numFmtId="43" fontId="2" fillId="0" borderId="25" xfId="0" applyNumberFormat="1" applyFont="1" applyBorder="1" applyAlignment="1">
      <alignment vertical="center" readingOrder="1"/>
    </xf>
    <xf numFmtId="0" fontId="6" fillId="2" borderId="12" xfId="0" applyFont="1" applyFill="1" applyBorder="1" applyAlignment="1">
      <alignment horizontal="left" vertical="center" readingOrder="1"/>
    </xf>
    <xf numFmtId="0" fontId="6" fillId="2" borderId="13" xfId="0" applyFont="1" applyFill="1" applyBorder="1" applyAlignment="1">
      <alignment vertical="center" readingOrder="1"/>
    </xf>
    <xf numFmtId="43" fontId="2" fillId="0" borderId="26" xfId="0" applyNumberFormat="1" applyFont="1" applyBorder="1" applyAlignment="1">
      <alignment vertical="center" readingOrder="1"/>
    </xf>
    <xf numFmtId="0" fontId="5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43" fontId="6" fillId="2" borderId="2" xfId="1" applyFont="1" applyFill="1" applyBorder="1" applyAlignment="1">
      <alignment horizontal="right" vertical="center" readingOrder="1"/>
    </xf>
    <xf numFmtId="43" fontId="5" fillId="2" borderId="2" xfId="0" applyNumberFormat="1" applyFont="1" applyFill="1" applyBorder="1" applyAlignment="1">
      <alignment vertical="center" readingOrder="1"/>
    </xf>
    <xf numFmtId="0" fontId="11" fillId="0" borderId="0" xfId="0" applyFont="1" applyAlignment="1">
      <alignment vertical="center"/>
    </xf>
    <xf numFmtId="0" fontId="11" fillId="2" borderId="1" xfId="0" applyFont="1" applyFill="1" applyBorder="1" applyAlignment="1">
      <alignment vertical="center"/>
    </xf>
    <xf numFmtId="0" fontId="13" fillId="2" borderId="3" xfId="0" applyFont="1" applyFill="1" applyBorder="1" applyAlignment="1">
      <alignment vertical="center"/>
    </xf>
    <xf numFmtId="0" fontId="11" fillId="2" borderId="4" xfId="0" applyFont="1" applyFill="1" applyBorder="1" applyAlignment="1">
      <alignment vertical="center"/>
    </xf>
    <xf numFmtId="0" fontId="11" fillId="2" borderId="5" xfId="0" applyFont="1" applyFill="1" applyBorder="1" applyAlignment="1">
      <alignment vertical="center"/>
    </xf>
    <xf numFmtId="43" fontId="15" fillId="0" borderId="6" xfId="1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vertical="center"/>
    </xf>
    <xf numFmtId="0" fontId="16" fillId="2" borderId="9" xfId="0" applyNumberFormat="1" applyFont="1" applyFill="1" applyBorder="1" applyAlignment="1">
      <alignment horizontal="left" vertical="center" wrapText="1" readingOrder="1"/>
    </xf>
    <xf numFmtId="0" fontId="16" fillId="0" borderId="23" xfId="0" applyNumberFormat="1" applyFont="1" applyFill="1" applyBorder="1" applyAlignment="1">
      <alignment vertical="center" wrapText="1" readingOrder="1"/>
    </xf>
    <xf numFmtId="43" fontId="17" fillId="0" borderId="23" xfId="0" applyNumberFormat="1" applyFont="1" applyBorder="1" applyAlignment="1">
      <alignment horizontal="right" vertical="center" readingOrder="1"/>
    </xf>
    <xf numFmtId="43" fontId="17" fillId="2" borderId="13" xfId="0" applyNumberFormat="1" applyFont="1" applyFill="1" applyBorder="1" applyAlignment="1">
      <alignment horizontal="right" vertical="center" readingOrder="1"/>
    </xf>
    <xf numFmtId="43" fontId="17" fillId="0" borderId="23" xfId="0" applyNumberFormat="1" applyFont="1" applyBorder="1" applyAlignment="1">
      <alignment vertical="center" readingOrder="1"/>
    </xf>
    <xf numFmtId="43" fontId="17" fillId="0" borderId="24" xfId="0" applyNumberFormat="1" applyFont="1" applyBorder="1" applyAlignment="1">
      <alignment vertical="center" readingOrder="1"/>
    </xf>
    <xf numFmtId="0" fontId="14" fillId="2" borderId="5" xfId="0" applyFont="1" applyFill="1" applyBorder="1" applyAlignment="1">
      <alignment vertical="center"/>
    </xf>
    <xf numFmtId="0" fontId="14" fillId="0" borderId="0" xfId="0" applyFont="1" applyAlignment="1">
      <alignment vertical="center"/>
    </xf>
    <xf numFmtId="49" fontId="18" fillId="2" borderId="12" xfId="0" applyNumberFormat="1" applyFont="1" applyFill="1" applyBorder="1" applyAlignment="1">
      <alignment horizontal="left" vertical="center" wrapText="1" readingOrder="1"/>
    </xf>
    <xf numFmtId="0" fontId="18" fillId="0" borderId="13" xfId="0" applyNumberFormat="1" applyFont="1" applyFill="1" applyBorder="1" applyAlignment="1">
      <alignment vertical="center" wrapText="1" readingOrder="1"/>
    </xf>
    <xf numFmtId="43" fontId="14" fillId="0" borderId="13" xfId="0" applyNumberFormat="1" applyFont="1" applyBorder="1" applyAlignment="1">
      <alignment horizontal="right" vertical="center" readingOrder="1"/>
    </xf>
    <xf numFmtId="43" fontId="14" fillId="2" borderId="13" xfId="0" applyNumberFormat="1" applyFont="1" applyFill="1" applyBorder="1" applyAlignment="1">
      <alignment horizontal="right" vertical="center" readingOrder="1"/>
    </xf>
    <xf numFmtId="43" fontId="14" fillId="0" borderId="13" xfId="0" applyNumberFormat="1" applyFont="1" applyBorder="1" applyAlignment="1">
      <alignment vertical="center" readingOrder="1"/>
    </xf>
    <xf numFmtId="43" fontId="14" fillId="0" borderId="25" xfId="0" applyNumberFormat="1" applyFont="1" applyBorder="1" applyAlignment="1">
      <alignment vertical="center" readingOrder="1"/>
    </xf>
    <xf numFmtId="43" fontId="14" fillId="0" borderId="0" xfId="0" applyNumberFormat="1" applyFont="1" applyAlignment="1">
      <alignment vertical="center"/>
    </xf>
    <xf numFmtId="0" fontId="18" fillId="2" borderId="13" xfId="0" applyNumberFormat="1" applyFont="1" applyFill="1" applyBorder="1" applyAlignment="1">
      <alignment vertical="center" wrapText="1" readingOrder="1"/>
    </xf>
    <xf numFmtId="43" fontId="14" fillId="2" borderId="13" xfId="0" applyNumberFormat="1" applyFont="1" applyFill="1" applyBorder="1" applyAlignment="1">
      <alignment vertical="center" readingOrder="1"/>
    </xf>
    <xf numFmtId="49" fontId="19" fillId="2" borderId="12" xfId="0" applyNumberFormat="1" applyFont="1" applyFill="1" applyBorder="1" applyAlignment="1">
      <alignment horizontal="left" vertical="center" wrapText="1" readingOrder="1"/>
    </xf>
    <xf numFmtId="0" fontId="19" fillId="2" borderId="13" xfId="0" applyNumberFormat="1" applyFont="1" applyFill="1" applyBorder="1" applyAlignment="1">
      <alignment vertical="center" wrapText="1" readingOrder="1"/>
    </xf>
    <xf numFmtId="43" fontId="11" fillId="2" borderId="13" xfId="0" applyNumberFormat="1" applyFont="1" applyFill="1" applyBorder="1" applyAlignment="1">
      <alignment horizontal="right" vertical="center" readingOrder="1"/>
    </xf>
    <xf numFmtId="43" fontId="11" fillId="2" borderId="13" xfId="0" applyNumberFormat="1" applyFont="1" applyFill="1" applyBorder="1" applyAlignment="1">
      <alignment vertical="center" readingOrder="1"/>
    </xf>
    <xf numFmtId="43" fontId="11" fillId="0" borderId="25" xfId="0" applyNumberFormat="1" applyFont="1" applyBorder="1" applyAlignment="1">
      <alignment vertical="center" readingOrder="1"/>
    </xf>
    <xf numFmtId="0" fontId="11" fillId="2" borderId="0" xfId="0" applyFont="1" applyFill="1" applyAlignment="1">
      <alignment vertical="center"/>
    </xf>
    <xf numFmtId="0" fontId="14" fillId="2" borderId="0" xfId="0" applyFont="1" applyFill="1" applyAlignment="1">
      <alignment vertical="center"/>
    </xf>
    <xf numFmtId="2" fontId="14" fillId="2" borderId="0" xfId="0" applyNumberFormat="1" applyFont="1" applyFill="1" applyAlignment="1">
      <alignment vertical="center"/>
    </xf>
    <xf numFmtId="43" fontId="14" fillId="2" borderId="0" xfId="0" applyNumberFormat="1" applyFont="1" applyFill="1" applyAlignment="1">
      <alignment vertical="center"/>
    </xf>
    <xf numFmtId="43" fontId="11" fillId="2" borderId="0" xfId="0" applyNumberFormat="1" applyFont="1" applyFill="1" applyAlignment="1">
      <alignment vertical="center"/>
    </xf>
    <xf numFmtId="0" fontId="12" fillId="2" borderId="12" xfId="0" applyFont="1" applyFill="1" applyBorder="1" applyAlignment="1">
      <alignment horizontal="left" vertical="center" readingOrder="1"/>
    </xf>
    <xf numFmtId="0" fontId="12" fillId="2" borderId="13" xfId="0" applyFont="1" applyFill="1" applyBorder="1" applyAlignment="1">
      <alignment vertical="center" readingOrder="1"/>
    </xf>
    <xf numFmtId="43" fontId="17" fillId="2" borderId="13" xfId="0" applyNumberFormat="1" applyFont="1" applyFill="1" applyBorder="1" applyAlignment="1">
      <alignment vertical="center" readingOrder="1"/>
    </xf>
    <xf numFmtId="43" fontId="17" fillId="0" borderId="25" xfId="0" applyNumberFormat="1" applyFont="1" applyBorder="1" applyAlignment="1">
      <alignment vertical="center" readingOrder="1"/>
    </xf>
    <xf numFmtId="0" fontId="13" fillId="2" borderId="12" xfId="0" applyFont="1" applyFill="1" applyBorder="1" applyAlignment="1">
      <alignment horizontal="left" vertical="center" readingOrder="1"/>
    </xf>
    <xf numFmtId="0" fontId="13" fillId="2" borderId="13" xfId="0" applyFont="1" applyFill="1" applyBorder="1" applyAlignment="1">
      <alignment vertical="center" readingOrder="1"/>
    </xf>
    <xf numFmtId="43" fontId="11" fillId="0" borderId="13" xfId="0" applyNumberFormat="1" applyFont="1" applyBorder="1" applyAlignment="1">
      <alignment vertical="center" readingOrder="1"/>
    </xf>
    <xf numFmtId="43" fontId="11" fillId="2" borderId="0" xfId="0" applyNumberFormat="1" applyFont="1" applyFill="1" applyAlignment="1">
      <alignment horizontal="right" vertical="center"/>
    </xf>
    <xf numFmtId="0" fontId="13" fillId="2" borderId="18" xfId="0" applyFont="1" applyFill="1" applyBorder="1" applyAlignment="1">
      <alignment horizontal="left" vertical="center" readingOrder="1"/>
    </xf>
    <xf numFmtId="0" fontId="13" fillId="2" borderId="19" xfId="0" applyFont="1" applyFill="1" applyBorder="1" applyAlignment="1">
      <alignment vertical="center" readingOrder="1"/>
    </xf>
    <xf numFmtId="43" fontId="11" fillId="2" borderId="19" xfId="0" applyNumberFormat="1" applyFont="1" applyFill="1" applyBorder="1" applyAlignment="1">
      <alignment horizontal="right" vertical="center" readingOrder="1"/>
    </xf>
    <xf numFmtId="43" fontId="11" fillId="2" borderId="19" xfId="0" applyNumberFormat="1" applyFont="1" applyFill="1" applyBorder="1" applyAlignment="1">
      <alignment vertical="center" readingOrder="1"/>
    </xf>
    <xf numFmtId="43" fontId="11" fillId="0" borderId="26" xfId="0" applyNumberFormat="1" applyFont="1" applyBorder="1" applyAlignment="1">
      <alignment vertical="center" readingOrder="1"/>
    </xf>
    <xf numFmtId="0" fontId="11" fillId="2" borderId="4" xfId="0" applyFont="1" applyFill="1" applyBorder="1" applyAlignment="1">
      <alignment horizontal="right" vertical="center"/>
    </xf>
    <xf numFmtId="43" fontId="12" fillId="2" borderId="6" xfId="1" applyFont="1" applyFill="1" applyBorder="1" applyAlignment="1">
      <alignment horizontal="right" vertical="center" readingOrder="1"/>
    </xf>
    <xf numFmtId="43" fontId="17" fillId="2" borderId="6" xfId="0" applyNumberFormat="1" applyFont="1" applyFill="1" applyBorder="1" applyAlignment="1">
      <alignment vertical="center" readingOrder="1"/>
    </xf>
    <xf numFmtId="0" fontId="11" fillId="2" borderId="5" xfId="0" applyFont="1" applyFill="1" applyBorder="1" applyAlignment="1">
      <alignment horizontal="right" vertical="center"/>
    </xf>
    <xf numFmtId="0" fontId="11" fillId="2" borderId="0" xfId="0" applyFont="1" applyFill="1" applyAlignment="1">
      <alignment horizontal="right" vertical="center"/>
    </xf>
    <xf numFmtId="43" fontId="15" fillId="2" borderId="2" xfId="1" applyFont="1" applyFill="1" applyBorder="1" applyAlignment="1">
      <alignment horizontal="right" vertical="center" readingOrder="1"/>
    </xf>
    <xf numFmtId="43" fontId="14" fillId="2" borderId="2" xfId="0" applyNumberFormat="1" applyFont="1" applyFill="1" applyBorder="1" applyAlignment="1">
      <alignment vertical="center" readingOrder="1"/>
    </xf>
    <xf numFmtId="43" fontId="11" fillId="0" borderId="0" xfId="0" applyNumberFormat="1" applyFont="1" applyAlignment="1">
      <alignment vertical="center"/>
    </xf>
    <xf numFmtId="43" fontId="13" fillId="2" borderId="0" xfId="1" applyFont="1" applyFill="1" applyBorder="1" applyAlignment="1">
      <alignment vertical="center"/>
    </xf>
    <xf numFmtId="43" fontId="13" fillId="2" borderId="0" xfId="1" applyFont="1" applyFill="1" applyBorder="1" applyAlignment="1">
      <alignment horizontal="left" vertical="center"/>
    </xf>
    <xf numFmtId="0" fontId="11" fillId="2" borderId="20" xfId="0" applyFont="1" applyFill="1" applyBorder="1" applyAlignment="1">
      <alignment vertical="center"/>
    </xf>
    <xf numFmtId="0" fontId="11" fillId="2" borderId="21" xfId="0" applyFont="1" applyFill="1" applyBorder="1" applyAlignment="1">
      <alignment horizontal="left" vertical="center"/>
    </xf>
    <xf numFmtId="0" fontId="11" fillId="2" borderId="21" xfId="0" applyFont="1" applyFill="1" applyBorder="1" applyAlignment="1">
      <alignment vertical="center"/>
    </xf>
    <xf numFmtId="165" fontId="13" fillId="2" borderId="21" xfId="0" applyNumberFormat="1" applyFont="1" applyFill="1" applyBorder="1" applyAlignment="1">
      <alignment vertical="center"/>
    </xf>
    <xf numFmtId="43" fontId="13" fillId="2" borderId="21" xfId="1" applyFont="1" applyFill="1" applyBorder="1" applyAlignment="1">
      <alignment vertical="center"/>
    </xf>
    <xf numFmtId="43" fontId="15" fillId="2" borderId="21" xfId="1" applyFont="1" applyFill="1" applyBorder="1" applyAlignment="1">
      <alignment vertical="center"/>
    </xf>
    <xf numFmtId="0" fontId="11" fillId="2" borderId="22" xfId="0" applyFont="1" applyFill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13" fillId="2" borderId="0" xfId="0" applyFont="1" applyFill="1" applyAlignment="1">
      <alignment vertical="center"/>
    </xf>
    <xf numFmtId="0" fontId="11" fillId="2" borderId="0" xfId="0" applyFont="1" applyFill="1" applyAlignment="1">
      <alignment horizontal="left" vertical="center"/>
    </xf>
    <xf numFmtId="0" fontId="13" fillId="2" borderId="0" xfId="0" applyFont="1" applyFill="1" applyAlignment="1">
      <alignment horizontal="left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/>
    </xf>
    <xf numFmtId="0" fontId="16" fillId="2" borderId="9" xfId="0" applyFont="1" applyFill="1" applyBorder="1" applyAlignment="1">
      <alignment horizontal="left" vertical="center" wrapText="1" readingOrder="1"/>
    </xf>
    <xf numFmtId="0" fontId="16" fillId="0" borderId="23" xfId="0" applyFont="1" applyBorder="1" applyAlignment="1">
      <alignment vertical="center" wrapText="1" readingOrder="1"/>
    </xf>
    <xf numFmtId="0" fontId="18" fillId="0" borderId="13" xfId="0" applyFont="1" applyBorder="1" applyAlignment="1">
      <alignment vertical="center" wrapText="1" readingOrder="1"/>
    </xf>
    <xf numFmtId="0" fontId="18" fillId="2" borderId="13" xfId="0" applyFont="1" applyFill="1" applyBorder="1" applyAlignment="1">
      <alignment vertical="center" wrapText="1" readingOrder="1"/>
    </xf>
    <xf numFmtId="0" fontId="19" fillId="2" borderId="13" xfId="0" applyFont="1" applyFill="1" applyBorder="1" applyAlignment="1">
      <alignment vertical="center" wrapText="1" readingOrder="1"/>
    </xf>
    <xf numFmtId="0" fontId="13" fillId="2" borderId="0" xfId="0" applyFont="1" applyFill="1" applyAlignment="1">
      <alignment vertical="center" wrapText="1"/>
    </xf>
    <xf numFmtId="0" fontId="12" fillId="2" borderId="0" xfId="0" applyFont="1" applyFill="1" applyAlignment="1">
      <alignment horizontal="left" vertical="center" wrapText="1"/>
    </xf>
    <xf numFmtId="0" fontId="15" fillId="2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2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2" fillId="0" borderId="0" xfId="0" applyFont="1" applyAlignment="1">
      <alignment horizontal="left" vertical="center"/>
    </xf>
    <xf numFmtId="0" fontId="5" fillId="0" borderId="4" xfId="0" applyFont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2" borderId="5" xfId="0" applyFont="1" applyFill="1" applyBorder="1" applyAlignment="1">
      <alignment vertical="center"/>
    </xf>
    <xf numFmtId="0" fontId="11" fillId="2" borderId="0" xfId="0" applyFont="1" applyFill="1" applyAlignment="1">
      <alignment horizontal="left" vertical="center"/>
    </xf>
    <xf numFmtId="0" fontId="11" fillId="2" borderId="0" xfId="0" applyFont="1" applyFill="1" applyAlignment="1">
      <alignment horizontal="left" vertical="center"/>
    </xf>
    <xf numFmtId="43" fontId="13" fillId="2" borderId="0" xfId="0" applyNumberFormat="1" applyFont="1" applyFill="1" applyAlignment="1">
      <alignment vertical="center" wrapText="1"/>
    </xf>
    <xf numFmtId="0" fontId="11" fillId="2" borderId="0" xfId="0" applyFont="1" applyFill="1" applyAlignment="1">
      <alignment horizontal="left" vertical="center"/>
    </xf>
    <xf numFmtId="41" fontId="22" fillId="2" borderId="0" xfId="2" applyNumberFormat="1" applyFont="1" applyFill="1" applyAlignment="1">
      <alignment vertical="center"/>
    </xf>
    <xf numFmtId="43" fontId="2" fillId="2" borderId="0" xfId="0" applyNumberFormat="1" applyFont="1" applyFill="1" applyAlignment="1">
      <alignment vertical="center"/>
    </xf>
    <xf numFmtId="0" fontId="11" fillId="2" borderId="0" xfId="0" applyFont="1" applyFill="1" applyAlignment="1">
      <alignment horizontal="left" vertical="center"/>
    </xf>
    <xf numFmtId="43" fontId="5" fillId="2" borderId="0" xfId="0" applyNumberFormat="1" applyFont="1" applyFill="1" applyAlignment="1">
      <alignment vertical="center"/>
    </xf>
    <xf numFmtId="43" fontId="12" fillId="2" borderId="0" xfId="0" applyNumberFormat="1" applyFont="1" applyFill="1" applyAlignment="1">
      <alignment horizontal="left" vertical="center" wrapText="1"/>
    </xf>
    <xf numFmtId="0" fontId="6" fillId="2" borderId="0" xfId="0" applyFont="1" applyFill="1" applyBorder="1" applyAlignment="1">
      <alignment horizontal="center" vertical="center"/>
    </xf>
    <xf numFmtId="43" fontId="6" fillId="2" borderId="0" xfId="1" applyFont="1" applyFill="1" applyBorder="1" applyAlignment="1">
      <alignment horizontal="center" vertical="center"/>
    </xf>
    <xf numFmtId="43" fontId="6" fillId="2" borderId="0" xfId="0" applyNumberFormat="1" applyFont="1" applyFill="1" applyBorder="1" applyAlignment="1">
      <alignment horizontal="center" vertical="top"/>
    </xf>
    <xf numFmtId="43" fontId="6" fillId="2" borderId="0" xfId="1" applyFont="1" applyFill="1" applyBorder="1" applyAlignment="1">
      <alignment horizontal="center" vertical="top"/>
    </xf>
    <xf numFmtId="0" fontId="6" fillId="2" borderId="0" xfId="0" applyFont="1" applyFill="1" applyBorder="1" applyAlignment="1">
      <alignment horizontal="center"/>
    </xf>
    <xf numFmtId="43" fontId="6" fillId="2" borderId="0" xfId="1" applyFont="1" applyFill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left" vertical="center" wrapText="1"/>
    </xf>
    <xf numFmtId="0" fontId="10" fillId="2" borderId="2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right" vertical="center" wrapText="1"/>
    </xf>
    <xf numFmtId="0" fontId="6" fillId="2" borderId="6" xfId="0" applyFont="1" applyFill="1" applyBorder="1" applyAlignment="1">
      <alignment horizontal="center" vertical="center" readingOrder="1"/>
    </xf>
    <xf numFmtId="0" fontId="9" fillId="2" borderId="0" xfId="0" applyFont="1" applyFill="1" applyBorder="1" applyAlignment="1">
      <alignment horizontal="center"/>
    </xf>
    <xf numFmtId="0" fontId="20" fillId="2" borderId="2" xfId="0" applyFont="1" applyFill="1" applyBorder="1" applyAlignment="1">
      <alignment horizontal="left" vertical="center" wrapText="1"/>
    </xf>
    <xf numFmtId="0" fontId="11" fillId="0" borderId="21" xfId="0" applyFont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left" vertical="center"/>
    </xf>
    <xf numFmtId="0" fontId="12" fillId="2" borderId="27" xfId="0" applyFont="1" applyFill="1" applyBorder="1" applyAlignment="1">
      <alignment horizontal="center" vertical="center" readingOrder="1"/>
    </xf>
    <xf numFmtId="0" fontId="12" fillId="2" borderId="28" xfId="0" applyFont="1" applyFill="1" applyBorder="1" applyAlignment="1">
      <alignment horizontal="center" vertical="center" readingOrder="1"/>
    </xf>
    <xf numFmtId="0" fontId="20" fillId="2" borderId="0" xfId="0" applyFont="1" applyFill="1" applyAlignment="1">
      <alignment horizontal="left" vertical="center"/>
    </xf>
    <xf numFmtId="0" fontId="12" fillId="2" borderId="0" xfId="0" applyFont="1" applyFill="1" applyAlignment="1">
      <alignment horizontal="center" vertical="center" wrapText="1"/>
    </xf>
    <xf numFmtId="0" fontId="21" fillId="2" borderId="0" xfId="0" applyFont="1" applyFill="1" applyAlignment="1">
      <alignment horizontal="center"/>
    </xf>
    <xf numFmtId="0" fontId="11" fillId="2" borderId="0" xfId="0" applyFont="1" applyFill="1" applyAlignment="1">
      <alignment horizontal="center"/>
    </xf>
    <xf numFmtId="0" fontId="15" fillId="2" borderId="0" xfId="0" applyFont="1" applyFill="1" applyAlignment="1">
      <alignment horizontal="center" vertical="center"/>
    </xf>
    <xf numFmtId="43" fontId="15" fillId="2" borderId="0" xfId="1" applyFont="1" applyFill="1" applyBorder="1" applyAlignment="1">
      <alignment horizontal="center" vertical="center"/>
    </xf>
    <xf numFmtId="43" fontId="15" fillId="2" borderId="0" xfId="0" applyNumberFormat="1" applyFont="1" applyFill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0" fillId="2" borderId="0" xfId="0" applyFont="1" applyFill="1" applyAlignment="1">
      <alignment vertical="center"/>
    </xf>
    <xf numFmtId="43" fontId="14" fillId="2" borderId="0" xfId="1" applyFont="1" applyFill="1" applyBorder="1" applyAlignment="1">
      <alignment vertical="center"/>
    </xf>
    <xf numFmtId="0" fontId="21" fillId="2" borderId="0" xfId="0" applyFont="1" applyFill="1" applyAlignment="1"/>
    <xf numFmtId="0" fontId="11" fillId="2" borderId="0" xfId="0" applyFont="1" applyFill="1" applyAlignment="1"/>
  </cellXfs>
  <cellStyles count="3">
    <cellStyle name="Millares" xfId="1" builtinId="3"/>
    <cellStyle name="Moneda [0]" xfId="2" builtinId="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323850</xdr:colOff>
      <xdr:row>1</xdr:row>
      <xdr:rowOff>180974</xdr:rowOff>
    </xdr:from>
    <xdr:to>
      <xdr:col>9</xdr:col>
      <xdr:colOff>390525</xdr:colOff>
      <xdr:row>4</xdr:row>
      <xdr:rowOff>361950</xdr:rowOff>
    </xdr:to>
    <xdr:pic>
      <xdr:nvPicPr>
        <xdr:cNvPr id="2" name="Imagen 1" descr="LOGO ANI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grayscl/>
        </a:blip>
        <a:srcRect/>
        <a:stretch>
          <a:fillRect/>
        </a:stretch>
      </xdr:blipFill>
      <xdr:spPr bwMode="auto">
        <a:xfrm>
          <a:off x="504825" y="304799"/>
          <a:ext cx="1552575" cy="10001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238125</xdr:colOff>
      <xdr:row>1</xdr:row>
      <xdr:rowOff>190500</xdr:rowOff>
    </xdr:from>
    <xdr:to>
      <xdr:col>3</xdr:col>
      <xdr:colOff>72482</xdr:colOff>
      <xdr:row>6</xdr:row>
      <xdr:rowOff>19050</xdr:rowOff>
    </xdr:to>
    <xdr:pic>
      <xdr:nvPicPr>
        <xdr:cNvPr id="2" name="Imagen 1" descr="LOGO ANI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>
          <a:grayscl/>
        </a:blip>
        <a:srcRect/>
        <a:stretch>
          <a:fillRect/>
        </a:stretch>
      </xdr:blipFill>
      <xdr:spPr bwMode="auto">
        <a:xfrm>
          <a:off x="619125" y="314325"/>
          <a:ext cx="1552807" cy="1190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238125</xdr:colOff>
      <xdr:row>1</xdr:row>
      <xdr:rowOff>190500</xdr:rowOff>
    </xdr:from>
    <xdr:to>
      <xdr:col>3</xdr:col>
      <xdr:colOff>68532</xdr:colOff>
      <xdr:row>6</xdr:row>
      <xdr:rowOff>19050</xdr:rowOff>
    </xdr:to>
    <xdr:pic>
      <xdr:nvPicPr>
        <xdr:cNvPr id="3" name="Imagen 2" descr="LOGO ANI">
          <a:extLst>
            <a:ext uri="{FF2B5EF4-FFF2-40B4-BE49-F238E27FC236}">
              <a16:creationId xmlns:a16="http://schemas.microsoft.com/office/drawing/2014/main" id="{BF4B569A-23FC-4B73-BA79-2A52CF9CC7D2}"/>
            </a:ext>
          </a:extLst>
        </xdr:cNvPr>
        <xdr:cNvPicPr/>
      </xdr:nvPicPr>
      <xdr:blipFill>
        <a:blip xmlns:r="http://schemas.openxmlformats.org/officeDocument/2006/relationships" r:embed="rId1">
          <a:grayscl/>
        </a:blip>
        <a:srcRect/>
        <a:stretch>
          <a:fillRect/>
        </a:stretch>
      </xdr:blipFill>
      <xdr:spPr bwMode="auto">
        <a:xfrm>
          <a:off x="619125" y="314325"/>
          <a:ext cx="1548857" cy="1190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17908</xdr:colOff>
      <xdr:row>1</xdr:row>
      <xdr:rowOff>187354</xdr:rowOff>
    </xdr:from>
    <xdr:to>
      <xdr:col>2</xdr:col>
      <xdr:colOff>1567540</xdr:colOff>
      <xdr:row>6</xdr:row>
      <xdr:rowOff>15904</xdr:rowOff>
    </xdr:to>
    <xdr:pic>
      <xdr:nvPicPr>
        <xdr:cNvPr id="6" name="Imagen 5" descr="LOGO ANI">
          <a:extLst>
            <a:ext uri="{FF2B5EF4-FFF2-40B4-BE49-F238E27FC236}">
              <a16:creationId xmlns:a16="http://schemas.microsoft.com/office/drawing/2014/main" id="{3D9CD3A5-3E49-4432-81B6-FA3CCC298751}"/>
            </a:ext>
          </a:extLst>
        </xdr:cNvPr>
        <xdr:cNvPicPr/>
      </xdr:nvPicPr>
      <xdr:blipFill>
        <a:blip xmlns:r="http://schemas.openxmlformats.org/officeDocument/2006/relationships" r:embed="rId1">
          <a:grayscl/>
        </a:blip>
        <a:srcRect/>
        <a:stretch>
          <a:fillRect/>
        </a:stretch>
      </xdr:blipFill>
      <xdr:spPr bwMode="auto">
        <a:xfrm>
          <a:off x="454471" y="306417"/>
          <a:ext cx="1549632" cy="1177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17908</xdr:colOff>
      <xdr:row>1</xdr:row>
      <xdr:rowOff>187354</xdr:rowOff>
    </xdr:from>
    <xdr:to>
      <xdr:col>2</xdr:col>
      <xdr:colOff>1567540</xdr:colOff>
      <xdr:row>6</xdr:row>
      <xdr:rowOff>15904</xdr:rowOff>
    </xdr:to>
    <xdr:pic>
      <xdr:nvPicPr>
        <xdr:cNvPr id="2" name="Imagen 5" descr="LOGO ANI">
          <a:extLst>
            <a:ext uri="{FF2B5EF4-FFF2-40B4-BE49-F238E27FC236}">
              <a16:creationId xmlns:a16="http://schemas.microsoft.com/office/drawing/2014/main" id="{3D9CD3A5-3E49-4432-81B6-FA3CCC298751}"/>
            </a:ext>
          </a:extLst>
        </xdr:cNvPr>
        <xdr:cNvPicPr/>
      </xdr:nvPicPr>
      <xdr:blipFill>
        <a:blip xmlns:r="http://schemas.openxmlformats.org/officeDocument/2006/relationships" r:embed="rId1">
          <a:grayscl/>
        </a:blip>
        <a:srcRect/>
        <a:stretch>
          <a:fillRect/>
        </a:stretch>
      </xdr:blipFill>
      <xdr:spPr bwMode="auto">
        <a:xfrm>
          <a:off x="456058" y="311179"/>
          <a:ext cx="1549632" cy="1190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17908</xdr:colOff>
      <xdr:row>1</xdr:row>
      <xdr:rowOff>187354</xdr:rowOff>
    </xdr:from>
    <xdr:to>
      <xdr:col>2</xdr:col>
      <xdr:colOff>1567540</xdr:colOff>
      <xdr:row>6</xdr:row>
      <xdr:rowOff>15904</xdr:rowOff>
    </xdr:to>
    <xdr:pic>
      <xdr:nvPicPr>
        <xdr:cNvPr id="2" name="Imagen 5" descr="LOGO ANI">
          <a:extLst>
            <a:ext uri="{FF2B5EF4-FFF2-40B4-BE49-F238E27FC236}">
              <a16:creationId xmlns:a16="http://schemas.microsoft.com/office/drawing/2014/main" id="{3D9CD3A5-3E49-4432-81B6-FA3CCC298751}"/>
            </a:ext>
          </a:extLst>
        </xdr:cNvPr>
        <xdr:cNvPicPr/>
      </xdr:nvPicPr>
      <xdr:blipFill>
        <a:blip xmlns:r="http://schemas.openxmlformats.org/officeDocument/2006/relationships" r:embed="rId1">
          <a:grayscl/>
        </a:blip>
        <a:srcRect/>
        <a:stretch>
          <a:fillRect/>
        </a:stretch>
      </xdr:blipFill>
      <xdr:spPr bwMode="auto">
        <a:xfrm>
          <a:off x="456058" y="311179"/>
          <a:ext cx="1549632" cy="1190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17908</xdr:colOff>
      <xdr:row>1</xdr:row>
      <xdr:rowOff>187354</xdr:rowOff>
    </xdr:from>
    <xdr:to>
      <xdr:col>2</xdr:col>
      <xdr:colOff>1567540</xdr:colOff>
      <xdr:row>6</xdr:row>
      <xdr:rowOff>15904</xdr:rowOff>
    </xdr:to>
    <xdr:pic>
      <xdr:nvPicPr>
        <xdr:cNvPr id="2" name="Imagen 5" descr="LOGO ANI">
          <a:extLst>
            <a:ext uri="{FF2B5EF4-FFF2-40B4-BE49-F238E27FC236}">
              <a16:creationId xmlns:a16="http://schemas.microsoft.com/office/drawing/2014/main" id="{3D9CD3A5-3E49-4432-81B6-FA3CCC298751}"/>
            </a:ext>
          </a:extLst>
        </xdr:cNvPr>
        <xdr:cNvPicPr/>
      </xdr:nvPicPr>
      <xdr:blipFill>
        <a:blip xmlns:r="http://schemas.openxmlformats.org/officeDocument/2006/relationships" r:embed="rId1">
          <a:grayscl/>
        </a:blip>
        <a:srcRect/>
        <a:stretch>
          <a:fillRect/>
        </a:stretch>
      </xdr:blipFill>
      <xdr:spPr bwMode="auto">
        <a:xfrm>
          <a:off x="456058" y="311179"/>
          <a:ext cx="1549632" cy="1190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17908</xdr:colOff>
      <xdr:row>1</xdr:row>
      <xdr:rowOff>187354</xdr:rowOff>
    </xdr:from>
    <xdr:to>
      <xdr:col>2</xdr:col>
      <xdr:colOff>1567540</xdr:colOff>
      <xdr:row>5</xdr:row>
      <xdr:rowOff>26980</xdr:rowOff>
    </xdr:to>
    <xdr:pic>
      <xdr:nvPicPr>
        <xdr:cNvPr id="2" name="Imagen 5" descr="LOGO ANI">
          <a:extLst>
            <a:ext uri="{FF2B5EF4-FFF2-40B4-BE49-F238E27FC236}">
              <a16:creationId xmlns:a16="http://schemas.microsoft.com/office/drawing/2014/main" id="{3D9CD3A5-3E49-4432-81B6-FA3CCC298751}"/>
            </a:ext>
          </a:extLst>
        </xdr:cNvPr>
        <xdr:cNvPicPr/>
      </xdr:nvPicPr>
      <xdr:blipFill>
        <a:blip xmlns:r="http://schemas.openxmlformats.org/officeDocument/2006/relationships" r:embed="rId1">
          <a:grayscl/>
        </a:blip>
        <a:srcRect/>
        <a:stretch>
          <a:fillRect/>
        </a:stretch>
      </xdr:blipFill>
      <xdr:spPr bwMode="auto">
        <a:xfrm>
          <a:off x="456058" y="311179"/>
          <a:ext cx="1549632" cy="1190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ERFIL/Documents/LUDY/CIERRE%20DE%20MES/GASTOS%20MARZO%202020_revisi&#243;n_para%20Ingres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ROPIACIONES VIGENCIA"/>
      <sheetName val="EJECUCIÓN VIGENCIA cruce(2)"/>
      <sheetName val="GASTOS MARZO (2)"/>
    </sheetNames>
    <sheetDataSet>
      <sheetData sheetId="0"/>
      <sheetData sheetId="1"/>
      <sheetData sheetId="2">
        <row r="113">
          <cell r="I113">
            <v>0</v>
          </cell>
        </row>
        <row r="114">
          <cell r="I114">
            <v>0</v>
          </cell>
        </row>
        <row r="115">
          <cell r="I115">
            <v>0</v>
          </cell>
        </row>
        <row r="116">
          <cell r="I116">
            <v>0</v>
          </cell>
        </row>
        <row r="117">
          <cell r="I117">
            <v>0</v>
          </cell>
        </row>
        <row r="118">
          <cell r="I118">
            <v>279800</v>
          </cell>
        </row>
        <row r="119">
          <cell r="I119">
            <v>279800</v>
          </cell>
        </row>
        <row r="120">
          <cell r="I120">
            <v>279800</v>
          </cell>
        </row>
        <row r="121">
          <cell r="I121">
            <v>279800</v>
          </cell>
        </row>
        <row r="122">
          <cell r="I122">
            <v>0</v>
          </cell>
        </row>
        <row r="123">
          <cell r="I123">
            <v>0</v>
          </cell>
        </row>
        <row r="124">
          <cell r="I124">
            <v>0</v>
          </cell>
        </row>
        <row r="125">
          <cell r="I125">
            <v>0</v>
          </cell>
        </row>
        <row r="126">
          <cell r="I126">
            <v>0</v>
          </cell>
        </row>
        <row r="127">
          <cell r="I127">
            <v>0</v>
          </cell>
        </row>
        <row r="128">
          <cell r="I128">
            <v>0</v>
          </cell>
        </row>
        <row r="129">
          <cell r="I129">
            <v>0</v>
          </cell>
        </row>
        <row r="130">
          <cell r="I130">
            <v>0</v>
          </cell>
        </row>
        <row r="131">
          <cell r="I131">
            <v>0</v>
          </cell>
        </row>
        <row r="132">
          <cell r="I132">
            <v>0</v>
          </cell>
        </row>
        <row r="133">
          <cell r="I133">
            <v>0</v>
          </cell>
        </row>
        <row r="134">
          <cell r="I134">
            <v>1908414423</v>
          </cell>
        </row>
        <row r="135">
          <cell r="I135">
            <v>1908414423</v>
          </cell>
        </row>
        <row r="136">
          <cell r="I136">
            <v>1908414423</v>
          </cell>
        </row>
        <row r="137">
          <cell r="I137">
            <v>1908414423</v>
          </cell>
        </row>
        <row r="138">
          <cell r="I138">
            <v>343211668</v>
          </cell>
        </row>
        <row r="139">
          <cell r="I139">
            <v>343211668</v>
          </cell>
        </row>
        <row r="140">
          <cell r="I140">
            <v>343211668</v>
          </cell>
        </row>
        <row r="141">
          <cell r="I141">
            <v>343211668</v>
          </cell>
        </row>
        <row r="142">
          <cell r="I142">
            <v>5845478217</v>
          </cell>
        </row>
        <row r="143">
          <cell r="I143">
            <v>5845478217</v>
          </cell>
        </row>
        <row r="144">
          <cell r="I144">
            <v>5845478217</v>
          </cell>
        </row>
        <row r="145">
          <cell r="I145">
            <v>5845478217</v>
          </cell>
        </row>
        <row r="146">
          <cell r="I146">
            <v>0</v>
          </cell>
        </row>
        <row r="147">
          <cell r="I147">
            <v>0</v>
          </cell>
        </row>
        <row r="148">
          <cell r="I148">
            <v>0</v>
          </cell>
        </row>
        <row r="149">
          <cell r="I149">
            <v>0</v>
          </cell>
        </row>
        <row r="150">
          <cell r="I150">
            <v>1319630289</v>
          </cell>
        </row>
        <row r="151">
          <cell r="I151">
            <v>1319630289</v>
          </cell>
        </row>
        <row r="152">
          <cell r="I152">
            <v>1319630289</v>
          </cell>
        </row>
        <row r="153">
          <cell r="I153">
            <v>1319630289</v>
          </cell>
        </row>
        <row r="154">
          <cell r="I154">
            <v>0</v>
          </cell>
        </row>
        <row r="155">
          <cell r="I155">
            <v>0</v>
          </cell>
        </row>
        <row r="156">
          <cell r="I156">
            <v>0</v>
          </cell>
        </row>
        <row r="157">
          <cell r="I157">
            <v>0</v>
          </cell>
        </row>
        <row r="158">
          <cell r="I158">
            <v>0</v>
          </cell>
        </row>
        <row r="159">
          <cell r="I159">
            <v>0</v>
          </cell>
        </row>
        <row r="160">
          <cell r="I160">
            <v>0</v>
          </cell>
        </row>
        <row r="161">
          <cell r="I161">
            <v>0</v>
          </cell>
        </row>
        <row r="162">
          <cell r="I162">
            <v>285664845</v>
          </cell>
        </row>
        <row r="163">
          <cell r="I163">
            <v>285664845</v>
          </cell>
        </row>
        <row r="164">
          <cell r="I164">
            <v>285664845</v>
          </cell>
        </row>
        <row r="165">
          <cell r="I165">
            <v>285664845</v>
          </cell>
        </row>
        <row r="166">
          <cell r="I166">
            <v>344477421</v>
          </cell>
        </row>
        <row r="167">
          <cell r="I167">
            <v>344477421</v>
          </cell>
        </row>
        <row r="168">
          <cell r="I168">
            <v>344477421</v>
          </cell>
        </row>
        <row r="169">
          <cell r="I169">
            <v>344477421</v>
          </cell>
        </row>
        <row r="170">
          <cell r="I170">
            <v>4927812930</v>
          </cell>
        </row>
        <row r="171">
          <cell r="I171">
            <v>4927812930</v>
          </cell>
        </row>
        <row r="172">
          <cell r="I172">
            <v>4927812930</v>
          </cell>
        </row>
        <row r="173">
          <cell r="I173">
            <v>4927812930</v>
          </cell>
        </row>
        <row r="174">
          <cell r="I174">
            <v>0</v>
          </cell>
        </row>
        <row r="175">
          <cell r="I175">
            <v>0</v>
          </cell>
        </row>
        <row r="176">
          <cell r="I176">
            <v>0</v>
          </cell>
        </row>
        <row r="177">
          <cell r="I177">
            <v>0</v>
          </cell>
        </row>
        <row r="178">
          <cell r="I178">
            <v>6449073251</v>
          </cell>
        </row>
        <row r="179">
          <cell r="I179">
            <v>6449073251</v>
          </cell>
        </row>
        <row r="180">
          <cell r="I180">
            <v>6449073251</v>
          </cell>
        </row>
        <row r="181">
          <cell r="I181">
            <v>6449073251</v>
          </cell>
        </row>
        <row r="182">
          <cell r="I182">
            <v>486123833</v>
          </cell>
        </row>
        <row r="183">
          <cell r="I183">
            <v>486123833</v>
          </cell>
        </row>
        <row r="184">
          <cell r="I184">
            <v>486123833</v>
          </cell>
        </row>
        <row r="185">
          <cell r="I185">
            <v>486123833</v>
          </cell>
        </row>
        <row r="186">
          <cell r="I186">
            <v>20861854400</v>
          </cell>
        </row>
        <row r="187">
          <cell r="I187">
            <v>20861854400</v>
          </cell>
        </row>
        <row r="188">
          <cell r="I188">
            <v>20861854400</v>
          </cell>
        </row>
        <row r="189">
          <cell r="I189">
            <v>20861854400</v>
          </cell>
        </row>
        <row r="190">
          <cell r="I190">
            <v>82652382</v>
          </cell>
        </row>
        <row r="191">
          <cell r="I191">
            <v>82652382</v>
          </cell>
        </row>
        <row r="192">
          <cell r="I192">
            <v>82652382</v>
          </cell>
        </row>
        <row r="193">
          <cell r="I193">
            <v>82652382</v>
          </cell>
        </row>
        <row r="194">
          <cell r="I194">
            <v>3221790928</v>
          </cell>
        </row>
        <row r="195">
          <cell r="I195">
            <v>3221790928</v>
          </cell>
        </row>
        <row r="196">
          <cell r="I196">
            <v>3221790928</v>
          </cell>
        </row>
        <row r="197">
          <cell r="I197">
            <v>3221790928</v>
          </cell>
        </row>
        <row r="198">
          <cell r="I198">
            <v>0</v>
          </cell>
        </row>
        <row r="199">
          <cell r="I199">
            <v>0</v>
          </cell>
        </row>
        <row r="200">
          <cell r="I200">
            <v>0</v>
          </cell>
        </row>
        <row r="201">
          <cell r="I201">
            <v>0</v>
          </cell>
        </row>
        <row r="202">
          <cell r="I202">
            <v>0</v>
          </cell>
        </row>
        <row r="203">
          <cell r="I203">
            <v>0</v>
          </cell>
        </row>
        <row r="204">
          <cell r="I204">
            <v>0</v>
          </cell>
        </row>
        <row r="205">
          <cell r="I205">
            <v>0</v>
          </cell>
        </row>
        <row r="206">
          <cell r="I206">
            <v>148204738</v>
          </cell>
        </row>
        <row r="207">
          <cell r="I207">
            <v>148204738</v>
          </cell>
        </row>
        <row r="208">
          <cell r="I208">
            <v>148204738</v>
          </cell>
        </row>
        <row r="209">
          <cell r="I209">
            <v>148204738</v>
          </cell>
        </row>
        <row r="210">
          <cell r="I210">
            <v>148204738</v>
          </cell>
        </row>
        <row r="211">
          <cell r="I211">
            <v>148204738</v>
          </cell>
        </row>
        <row r="212">
          <cell r="I212">
            <v>3814416039</v>
          </cell>
        </row>
        <row r="213">
          <cell r="I213">
            <v>3814416039</v>
          </cell>
        </row>
        <row r="214">
          <cell r="I214">
            <v>3774970393</v>
          </cell>
        </row>
        <row r="215">
          <cell r="I215">
            <v>3774970393</v>
          </cell>
        </row>
        <row r="216">
          <cell r="I216">
            <v>2810354278</v>
          </cell>
        </row>
        <row r="217">
          <cell r="I217">
            <v>2810354278</v>
          </cell>
        </row>
        <row r="218">
          <cell r="I218">
            <v>964616115</v>
          </cell>
        </row>
        <row r="219">
          <cell r="I219">
            <v>964616115</v>
          </cell>
        </row>
        <row r="220">
          <cell r="I220">
            <v>39445646</v>
          </cell>
        </row>
        <row r="221">
          <cell r="I221">
            <v>39445646</v>
          </cell>
        </row>
        <row r="222">
          <cell r="I222">
            <v>39445646</v>
          </cell>
        </row>
        <row r="223">
          <cell r="I223">
            <v>39445646</v>
          </cell>
        </row>
        <row r="224">
          <cell r="I224">
            <v>280094701</v>
          </cell>
        </row>
        <row r="225">
          <cell r="I225">
            <v>280094701</v>
          </cell>
        </row>
        <row r="226">
          <cell r="I226">
            <v>280094701</v>
          </cell>
        </row>
        <row r="227">
          <cell r="I227">
            <v>0</v>
          </cell>
        </row>
        <row r="228">
          <cell r="I228">
            <v>0</v>
          </cell>
        </row>
        <row r="229">
          <cell r="I229">
            <v>0</v>
          </cell>
        </row>
        <row r="230">
          <cell r="I230">
            <v>280094701</v>
          </cell>
        </row>
        <row r="231">
          <cell r="I231">
            <v>280094701</v>
          </cell>
        </row>
        <row r="232">
          <cell r="I232">
            <v>280094701</v>
          </cell>
        </row>
        <row r="233">
          <cell r="I233">
            <v>280094701</v>
          </cell>
        </row>
        <row r="234">
          <cell r="I234">
            <v>690592870</v>
          </cell>
        </row>
        <row r="235">
          <cell r="I235">
            <v>690592870</v>
          </cell>
        </row>
        <row r="236">
          <cell r="I236">
            <v>0</v>
          </cell>
        </row>
        <row r="237">
          <cell r="I237">
            <v>0</v>
          </cell>
        </row>
        <row r="238">
          <cell r="I238">
            <v>0</v>
          </cell>
        </row>
        <row r="239">
          <cell r="I239">
            <v>0</v>
          </cell>
        </row>
        <row r="240">
          <cell r="I240">
            <v>458569270</v>
          </cell>
        </row>
        <row r="241">
          <cell r="I241">
            <v>458569270</v>
          </cell>
        </row>
        <row r="242">
          <cell r="I242">
            <v>458569270</v>
          </cell>
        </row>
        <row r="243">
          <cell r="I243">
            <v>458569270</v>
          </cell>
        </row>
        <row r="244">
          <cell r="I244">
            <v>0</v>
          </cell>
        </row>
        <row r="245">
          <cell r="I245">
            <v>0</v>
          </cell>
        </row>
        <row r="246">
          <cell r="I246">
            <v>200660400</v>
          </cell>
        </row>
        <row r="247">
          <cell r="I247">
            <v>200660400</v>
          </cell>
        </row>
        <row r="248">
          <cell r="I248">
            <v>200660400</v>
          </cell>
        </row>
        <row r="249">
          <cell r="I249">
            <v>200660400</v>
          </cell>
        </row>
        <row r="250">
          <cell r="I250">
            <v>31363200</v>
          </cell>
        </row>
        <row r="251">
          <cell r="I251">
            <v>31363200</v>
          </cell>
        </row>
        <row r="252">
          <cell r="I252">
            <v>31363200</v>
          </cell>
        </row>
        <row r="253">
          <cell r="I253">
            <v>31363200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3"/>
  <sheetViews>
    <sheetView topLeftCell="A34" zoomScaleNormal="100" workbookViewId="0">
      <selection activeCell="N40" sqref="N40"/>
    </sheetView>
  </sheetViews>
  <sheetFormatPr baseColWidth="10" defaultRowHeight="12.75" x14ac:dyDescent="0.2"/>
  <cols>
    <col min="1" max="1" width="2.7109375" style="4" customWidth="1"/>
    <col min="2" max="3" width="1.85546875" style="78" hidden="1" customWidth="1"/>
    <col min="4" max="4" width="2.7109375" style="78" hidden="1" customWidth="1"/>
    <col min="5" max="5" width="1.7109375" style="78" hidden="1" customWidth="1"/>
    <col min="6" max="6" width="3.140625" style="78" hidden="1" customWidth="1"/>
    <col min="7" max="7" width="1.85546875" style="78" hidden="1" customWidth="1"/>
    <col min="8" max="8" width="3" style="78" hidden="1" customWidth="1"/>
    <col min="9" max="9" width="22.28515625" style="79" customWidth="1"/>
    <col min="10" max="10" width="44.28515625" style="4" customWidth="1"/>
    <col min="11" max="11" width="20.42578125" style="4" customWidth="1"/>
    <col min="12" max="12" width="21.42578125" style="4" customWidth="1"/>
    <col min="13" max="13" width="22.28515625" style="4" customWidth="1"/>
    <col min="14" max="14" width="20.5703125" style="4" customWidth="1"/>
    <col min="15" max="15" width="21" style="4" customWidth="1"/>
    <col min="16" max="16" width="3.140625" style="4" customWidth="1"/>
    <col min="17" max="17" width="19.42578125" style="4" bestFit="1" customWidth="1"/>
    <col min="18" max="18" width="20.42578125" style="4" bestFit="1" customWidth="1"/>
    <col min="19" max="16384" width="11.42578125" style="4"/>
  </cols>
  <sheetData>
    <row r="1" spans="1:22" ht="9.75" customHeight="1" thickBot="1" x14ac:dyDescent="0.25">
      <c r="A1" s="200"/>
      <c r="B1" s="200"/>
      <c r="C1" s="200"/>
      <c r="D1" s="200"/>
      <c r="E1" s="200"/>
      <c r="F1" s="200"/>
      <c r="G1" s="200"/>
      <c r="H1" s="200"/>
      <c r="I1" s="200"/>
      <c r="J1" s="200"/>
      <c r="K1" s="200"/>
      <c r="L1" s="200"/>
      <c r="M1" s="200"/>
      <c r="N1" s="200"/>
      <c r="O1" s="200"/>
      <c r="P1" s="200"/>
    </row>
    <row r="2" spans="1:22" ht="31.5" customHeight="1" x14ac:dyDescent="0.2">
      <c r="A2" s="1"/>
      <c r="B2" s="205" t="s">
        <v>85</v>
      </c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"/>
      <c r="Q2" s="3"/>
      <c r="R2" s="3"/>
      <c r="S2" s="3"/>
      <c r="T2" s="3"/>
      <c r="U2" s="3"/>
      <c r="V2" s="3"/>
    </row>
    <row r="3" spans="1:22" ht="12.75" customHeight="1" x14ac:dyDescent="0.2">
      <c r="A3" s="5"/>
      <c r="B3" s="90"/>
      <c r="C3" s="90"/>
      <c r="D3" s="90"/>
      <c r="E3" s="90"/>
      <c r="F3" s="90"/>
      <c r="G3" s="90"/>
      <c r="H3" s="90"/>
      <c r="I3" s="90"/>
      <c r="J3" s="201" t="s">
        <v>83</v>
      </c>
      <c r="K3" s="201"/>
      <c r="L3" s="201"/>
      <c r="M3" s="201"/>
      <c r="N3" s="80"/>
      <c r="O3" s="80"/>
      <c r="P3" s="7"/>
      <c r="Q3" s="6"/>
      <c r="R3" s="6"/>
      <c r="S3" s="6"/>
      <c r="T3" s="6"/>
      <c r="U3" s="6"/>
      <c r="V3" s="6"/>
    </row>
    <row r="4" spans="1:22" ht="20.25" customHeight="1" x14ac:dyDescent="0.2">
      <c r="A4" s="5"/>
      <c r="B4" s="8"/>
      <c r="C4" s="8"/>
      <c r="D4" s="8"/>
      <c r="E4" s="8"/>
      <c r="F4" s="8"/>
      <c r="G4" s="8"/>
      <c r="H4" s="8"/>
      <c r="I4" s="9"/>
      <c r="J4" s="6"/>
      <c r="K4" s="92"/>
      <c r="L4" s="6"/>
      <c r="M4" s="6"/>
      <c r="N4" s="6"/>
      <c r="O4" s="6"/>
      <c r="P4" s="7"/>
      <c r="Q4" s="10"/>
      <c r="R4" s="10"/>
      <c r="S4" s="10"/>
      <c r="T4" s="10"/>
      <c r="U4" s="10"/>
      <c r="V4" s="10"/>
    </row>
    <row r="5" spans="1:22" ht="30" customHeight="1" x14ac:dyDescent="0.2">
      <c r="A5" s="5"/>
      <c r="B5" s="8"/>
      <c r="C5" s="8"/>
      <c r="D5" s="8"/>
      <c r="E5" s="8"/>
      <c r="F5" s="8"/>
      <c r="G5" s="8"/>
      <c r="H5" s="8"/>
      <c r="I5" s="9"/>
      <c r="J5" s="6"/>
      <c r="K5" s="6"/>
      <c r="L5" s="6"/>
      <c r="M5" s="6"/>
      <c r="N5" s="6"/>
      <c r="O5" s="6"/>
      <c r="P5" s="7"/>
      <c r="Q5" s="10"/>
      <c r="R5" s="10"/>
      <c r="S5" s="10"/>
      <c r="T5" s="10"/>
      <c r="U5" s="10"/>
      <c r="V5" s="10"/>
    </row>
    <row r="6" spans="1:22" ht="12.75" customHeight="1" x14ac:dyDescent="0.2">
      <c r="A6" s="5"/>
      <c r="B6" s="8"/>
      <c r="C6" s="8"/>
      <c r="D6" s="8"/>
      <c r="E6" s="8"/>
      <c r="F6" s="8"/>
      <c r="G6" s="8"/>
      <c r="H6" s="8"/>
      <c r="I6" s="9"/>
      <c r="J6" s="6"/>
      <c r="K6" s="6"/>
      <c r="L6" s="6"/>
      <c r="M6" s="6"/>
      <c r="N6" s="6"/>
      <c r="O6" s="6"/>
      <c r="P6" s="7"/>
      <c r="Q6" s="10"/>
      <c r="R6" s="10"/>
      <c r="S6" s="10"/>
      <c r="T6" s="10"/>
      <c r="U6" s="10"/>
      <c r="V6" s="10"/>
    </row>
    <row r="7" spans="1:22" s="96" customFormat="1" ht="24.75" customHeight="1" x14ac:dyDescent="0.25">
      <c r="A7" s="93"/>
      <c r="B7" s="206" t="s">
        <v>0</v>
      </c>
      <c r="C7" s="206"/>
      <c r="D7" s="206"/>
      <c r="E7" s="206"/>
      <c r="F7" s="206"/>
      <c r="G7" s="206"/>
      <c r="H7" s="206"/>
      <c r="J7" s="92"/>
      <c r="K7" s="92"/>
      <c r="M7" s="81" t="s">
        <v>0</v>
      </c>
      <c r="N7" s="57" t="s">
        <v>1</v>
      </c>
      <c r="O7" s="92"/>
      <c r="P7" s="94"/>
      <c r="Q7" s="95"/>
      <c r="R7" s="95"/>
      <c r="S7" s="95"/>
      <c r="T7" s="95"/>
      <c r="U7" s="95"/>
      <c r="V7" s="95"/>
    </row>
    <row r="8" spans="1:22" ht="11.25" customHeight="1" thickBot="1" x14ac:dyDescent="0.25">
      <c r="A8" s="5"/>
      <c r="B8" s="8"/>
      <c r="C8" s="8"/>
      <c r="D8" s="8"/>
      <c r="E8" s="8"/>
      <c r="F8" s="8"/>
      <c r="G8" s="8"/>
      <c r="H8" s="8"/>
      <c r="I8" s="9"/>
      <c r="J8" s="6"/>
      <c r="K8" s="6"/>
      <c r="L8" s="6"/>
      <c r="M8" s="6"/>
      <c r="N8" s="6"/>
      <c r="O8" s="6"/>
      <c r="P8" s="7"/>
      <c r="Q8" s="10"/>
      <c r="R8" s="10"/>
      <c r="S8" s="10"/>
      <c r="T8" s="10"/>
      <c r="U8" s="10"/>
      <c r="V8" s="10"/>
    </row>
    <row r="9" spans="1:22" ht="60" customHeight="1" thickBot="1" x14ac:dyDescent="0.25">
      <c r="A9" s="5"/>
      <c r="B9" s="207"/>
      <c r="C9" s="207"/>
      <c r="D9" s="207"/>
      <c r="E9" s="207"/>
      <c r="F9" s="207"/>
      <c r="G9" s="207"/>
      <c r="H9" s="207"/>
      <c r="I9" s="12" t="s">
        <v>2</v>
      </c>
      <c r="J9" s="13" t="s">
        <v>3</v>
      </c>
      <c r="K9" s="14" t="s">
        <v>4</v>
      </c>
      <c r="L9" s="14" t="s">
        <v>5</v>
      </c>
      <c r="M9" s="14" t="s">
        <v>6</v>
      </c>
      <c r="N9" s="14" t="s">
        <v>7</v>
      </c>
      <c r="O9" s="14" t="s">
        <v>8</v>
      </c>
      <c r="P9" s="7"/>
    </row>
    <row r="10" spans="1:22" s="20" customFormat="1" ht="24" customHeight="1" x14ac:dyDescent="0.2">
      <c r="A10" s="15"/>
      <c r="B10" s="16">
        <v>3</v>
      </c>
      <c r="C10" s="17"/>
      <c r="D10" s="17"/>
      <c r="E10" s="17"/>
      <c r="F10" s="17"/>
      <c r="G10" s="17"/>
      <c r="H10" s="17"/>
      <c r="I10" s="18">
        <v>3</v>
      </c>
      <c r="J10" s="82" t="s">
        <v>80</v>
      </c>
      <c r="K10" s="83">
        <f t="shared" ref="K10:N11" si="0">K11</f>
        <v>262400000600</v>
      </c>
      <c r="L10" s="83">
        <f t="shared" si="0"/>
        <v>0</v>
      </c>
      <c r="M10" s="83">
        <f t="shared" si="0"/>
        <v>262400000600</v>
      </c>
      <c r="N10" s="83">
        <f t="shared" si="0"/>
        <v>20495510229.790001</v>
      </c>
      <c r="O10" s="84">
        <f>M10-N10</f>
        <v>241904490370.20999</v>
      </c>
      <c r="P10" s="19"/>
    </row>
    <row r="11" spans="1:22" s="20" customFormat="1" ht="24.75" customHeight="1" x14ac:dyDescent="0.2">
      <c r="A11" s="15"/>
      <c r="B11" s="21">
        <v>3</v>
      </c>
      <c r="C11" s="22">
        <v>1</v>
      </c>
      <c r="D11" s="22"/>
      <c r="E11" s="22"/>
      <c r="F11" s="22"/>
      <c r="G11" s="22"/>
      <c r="H11" s="22"/>
      <c r="I11" s="23" t="s">
        <v>9</v>
      </c>
      <c r="J11" s="24" t="s">
        <v>10</v>
      </c>
      <c r="K11" s="25">
        <f t="shared" si="0"/>
        <v>262400000600</v>
      </c>
      <c r="L11" s="25">
        <f t="shared" si="0"/>
        <v>0</v>
      </c>
      <c r="M11" s="25">
        <f t="shared" si="0"/>
        <v>262400000600</v>
      </c>
      <c r="N11" s="25">
        <f t="shared" si="0"/>
        <v>20495510229.790001</v>
      </c>
      <c r="O11" s="85">
        <f>M11-N11</f>
        <v>241904490370.20999</v>
      </c>
      <c r="P11" s="19"/>
    </row>
    <row r="12" spans="1:22" s="20" customFormat="1" ht="25.5" customHeight="1" x14ac:dyDescent="0.2">
      <c r="A12" s="15"/>
      <c r="B12" s="21">
        <v>3</v>
      </c>
      <c r="C12" s="22">
        <v>1</v>
      </c>
      <c r="D12" s="26" t="s">
        <v>11</v>
      </c>
      <c r="E12" s="22"/>
      <c r="F12" s="22"/>
      <c r="G12" s="22"/>
      <c r="H12" s="22"/>
      <c r="I12" s="23" t="s">
        <v>12</v>
      </c>
      <c r="J12" s="24" t="s">
        <v>10</v>
      </c>
      <c r="K12" s="25">
        <f>K13</f>
        <v>262400000600</v>
      </c>
      <c r="L12" s="25">
        <f>0</f>
        <v>0</v>
      </c>
      <c r="M12" s="25">
        <f>M13</f>
        <v>262400000600</v>
      </c>
      <c r="N12" s="25">
        <f>N13+N27</f>
        <v>20495510229.790001</v>
      </c>
      <c r="O12" s="85">
        <f t="shared" ref="O12:O39" si="1">M12-N12</f>
        <v>241904490370.20999</v>
      </c>
      <c r="P12" s="19"/>
      <c r="R12" s="27"/>
    </row>
    <row r="13" spans="1:22" s="20" customFormat="1" ht="26.25" customHeight="1" x14ac:dyDescent="0.2">
      <c r="A13" s="15"/>
      <c r="B13" s="21">
        <v>3</v>
      </c>
      <c r="C13" s="22">
        <v>1</v>
      </c>
      <c r="D13" s="26" t="s">
        <v>11</v>
      </c>
      <c r="E13" s="22">
        <v>1</v>
      </c>
      <c r="F13" s="22"/>
      <c r="G13" s="22"/>
      <c r="H13" s="22"/>
      <c r="I13" s="23" t="s">
        <v>13</v>
      </c>
      <c r="J13" s="24" t="s">
        <v>14</v>
      </c>
      <c r="K13" s="25">
        <f>K14</f>
        <v>262400000600</v>
      </c>
      <c r="L13" s="25">
        <f>L12</f>
        <v>0</v>
      </c>
      <c r="M13" s="25">
        <f>M14</f>
        <v>262400000600</v>
      </c>
      <c r="N13" s="25">
        <f>N14</f>
        <v>20100585293</v>
      </c>
      <c r="O13" s="85">
        <f t="shared" si="1"/>
        <v>242299415307</v>
      </c>
      <c r="P13" s="19"/>
    </row>
    <row r="14" spans="1:22" s="20" customFormat="1" ht="21" customHeight="1" x14ac:dyDescent="0.2">
      <c r="A14" s="15"/>
      <c r="B14" s="21">
        <v>3</v>
      </c>
      <c r="C14" s="22">
        <v>1</v>
      </c>
      <c r="D14" s="26" t="s">
        <v>11</v>
      </c>
      <c r="E14" s="22">
        <v>1</v>
      </c>
      <c r="F14" s="26" t="s">
        <v>15</v>
      </c>
      <c r="G14" s="22"/>
      <c r="H14" s="22"/>
      <c r="I14" s="23" t="s">
        <v>16</v>
      </c>
      <c r="J14" s="28" t="s">
        <v>17</v>
      </c>
      <c r="K14" s="29">
        <f>K15+K17</f>
        <v>262400000600</v>
      </c>
      <c r="L14" s="29">
        <f t="shared" ref="L14:M14" si="2">L15+L17</f>
        <v>0</v>
      </c>
      <c r="M14" s="29">
        <f t="shared" si="2"/>
        <v>262400000600</v>
      </c>
      <c r="N14" s="29">
        <f>N15+N17++N25</f>
        <v>20100585293</v>
      </c>
      <c r="O14" s="85">
        <f t="shared" si="1"/>
        <v>242299415307</v>
      </c>
      <c r="P14" s="19"/>
      <c r="R14" s="27"/>
    </row>
    <row r="15" spans="1:22" s="20" customFormat="1" ht="21" customHeight="1" x14ac:dyDescent="0.2">
      <c r="A15" s="15"/>
      <c r="B15" s="21">
        <v>3</v>
      </c>
      <c r="C15" s="22">
        <v>1</v>
      </c>
      <c r="D15" s="26" t="s">
        <v>11</v>
      </c>
      <c r="E15" s="22">
        <v>1</v>
      </c>
      <c r="F15" s="26" t="s">
        <v>15</v>
      </c>
      <c r="G15" s="22">
        <v>2</v>
      </c>
      <c r="H15" s="22"/>
      <c r="I15" s="23" t="s">
        <v>18</v>
      </c>
      <c r="J15" s="28" t="s">
        <v>19</v>
      </c>
      <c r="K15" s="29">
        <v>262004000600</v>
      </c>
      <c r="L15" s="29">
        <v>0</v>
      </c>
      <c r="M15" s="29">
        <f>K15-L15</f>
        <v>262004000600</v>
      </c>
      <c r="N15" s="29">
        <f>N16</f>
        <v>18237964291</v>
      </c>
      <c r="O15" s="85">
        <f t="shared" si="1"/>
        <v>243766036309</v>
      </c>
      <c r="P15" s="19"/>
    </row>
    <row r="16" spans="1:22" s="34" customFormat="1" ht="27.75" customHeight="1" x14ac:dyDescent="0.2">
      <c r="A16" s="5"/>
      <c r="B16" s="21">
        <v>3</v>
      </c>
      <c r="C16" s="22">
        <v>1</v>
      </c>
      <c r="D16" s="26" t="s">
        <v>11</v>
      </c>
      <c r="E16" s="22">
        <v>1</v>
      </c>
      <c r="F16" s="26" t="s">
        <v>15</v>
      </c>
      <c r="G16" s="22">
        <v>2</v>
      </c>
      <c r="H16" s="26">
        <v>66</v>
      </c>
      <c r="I16" s="30" t="s">
        <v>20</v>
      </c>
      <c r="J16" s="31" t="s">
        <v>21</v>
      </c>
      <c r="K16" s="32">
        <v>0</v>
      </c>
      <c r="L16" s="32">
        <v>0</v>
      </c>
      <c r="M16" s="32">
        <v>0</v>
      </c>
      <c r="N16" s="32">
        <v>18237964291</v>
      </c>
      <c r="O16" s="86">
        <f t="shared" si="1"/>
        <v>-18237964291</v>
      </c>
      <c r="P16" s="7"/>
    </row>
    <row r="17" spans="1:18" s="33" customFormat="1" ht="21" customHeight="1" x14ac:dyDescent="0.2">
      <c r="A17" s="15"/>
      <c r="B17" s="21">
        <v>3</v>
      </c>
      <c r="C17" s="22">
        <v>1</v>
      </c>
      <c r="D17" s="26" t="s">
        <v>11</v>
      </c>
      <c r="E17" s="22">
        <v>1</v>
      </c>
      <c r="F17" s="26" t="s">
        <v>15</v>
      </c>
      <c r="G17" s="22">
        <v>5</v>
      </c>
      <c r="H17" s="26"/>
      <c r="I17" s="23" t="s">
        <v>22</v>
      </c>
      <c r="J17" s="28" t="s">
        <v>23</v>
      </c>
      <c r="K17" s="29">
        <v>396000000</v>
      </c>
      <c r="L17" s="29">
        <v>0</v>
      </c>
      <c r="M17" s="29">
        <f>K17+L17</f>
        <v>396000000</v>
      </c>
      <c r="N17" s="29">
        <f>N18</f>
        <v>66192945</v>
      </c>
      <c r="O17" s="85">
        <f t="shared" si="1"/>
        <v>329807055</v>
      </c>
      <c r="P17" s="19"/>
    </row>
    <row r="18" spans="1:18" s="33" customFormat="1" ht="27" customHeight="1" x14ac:dyDescent="0.2">
      <c r="A18" s="15"/>
      <c r="B18" s="21"/>
      <c r="C18" s="22"/>
      <c r="D18" s="26"/>
      <c r="E18" s="22"/>
      <c r="F18" s="26"/>
      <c r="G18" s="22"/>
      <c r="H18" s="26"/>
      <c r="I18" s="23" t="s">
        <v>24</v>
      </c>
      <c r="J18" s="28" t="s">
        <v>25</v>
      </c>
      <c r="K18" s="29">
        <v>0</v>
      </c>
      <c r="L18" s="29">
        <v>0</v>
      </c>
      <c r="M18" s="29">
        <f>K18-L18</f>
        <v>0</v>
      </c>
      <c r="N18" s="29">
        <f>N19+N22</f>
        <v>66192945</v>
      </c>
      <c r="O18" s="85">
        <f t="shared" si="1"/>
        <v>-66192945</v>
      </c>
      <c r="P18" s="19"/>
    </row>
    <row r="19" spans="1:18" s="33" customFormat="1" ht="36" customHeight="1" x14ac:dyDescent="0.2">
      <c r="A19" s="15"/>
      <c r="B19" s="21"/>
      <c r="C19" s="22"/>
      <c r="D19" s="26"/>
      <c r="E19" s="22"/>
      <c r="F19" s="26"/>
      <c r="G19" s="22"/>
      <c r="H19" s="26"/>
      <c r="I19" s="23" t="s">
        <v>26</v>
      </c>
      <c r="J19" s="28" t="s">
        <v>27</v>
      </c>
      <c r="K19" s="35"/>
      <c r="L19" s="35"/>
      <c r="M19" s="29"/>
      <c r="N19" s="29">
        <f>N20</f>
        <v>66116162</v>
      </c>
      <c r="O19" s="85">
        <f t="shared" si="1"/>
        <v>-66116162</v>
      </c>
      <c r="P19" s="19"/>
    </row>
    <row r="20" spans="1:18" s="33" customFormat="1" ht="29.25" customHeight="1" x14ac:dyDescent="0.2">
      <c r="A20" s="15"/>
      <c r="B20" s="21"/>
      <c r="C20" s="22"/>
      <c r="D20" s="26"/>
      <c r="E20" s="22"/>
      <c r="F20" s="26"/>
      <c r="G20" s="22"/>
      <c r="H20" s="26"/>
      <c r="I20" s="23" t="s">
        <v>28</v>
      </c>
      <c r="J20" s="28" t="s">
        <v>29</v>
      </c>
      <c r="K20" s="35"/>
      <c r="L20" s="35"/>
      <c r="M20" s="29"/>
      <c r="N20" s="29">
        <f>N21</f>
        <v>66116162</v>
      </c>
      <c r="O20" s="85">
        <f t="shared" si="1"/>
        <v>-66116162</v>
      </c>
      <c r="P20" s="19"/>
    </row>
    <row r="21" spans="1:18" s="33" customFormat="1" ht="26.25" customHeight="1" x14ac:dyDescent="0.2">
      <c r="A21" s="15"/>
      <c r="B21" s="21"/>
      <c r="C21" s="22"/>
      <c r="D21" s="26"/>
      <c r="E21" s="22"/>
      <c r="F21" s="26"/>
      <c r="G21" s="22"/>
      <c r="H21" s="26"/>
      <c r="I21" s="30" t="s">
        <v>30</v>
      </c>
      <c r="J21" s="36" t="s">
        <v>31</v>
      </c>
      <c r="K21" s="35"/>
      <c r="L21" s="35"/>
      <c r="M21" s="32"/>
      <c r="N21" s="32">
        <v>66116162</v>
      </c>
      <c r="O21" s="86">
        <f t="shared" si="1"/>
        <v>-66116162</v>
      </c>
      <c r="P21" s="19"/>
    </row>
    <row r="22" spans="1:18" s="33" customFormat="1" ht="28.5" customHeight="1" x14ac:dyDescent="0.2">
      <c r="A22" s="15"/>
      <c r="B22" s="21"/>
      <c r="C22" s="22"/>
      <c r="D22" s="26"/>
      <c r="E22" s="22"/>
      <c r="F22" s="26"/>
      <c r="G22" s="22"/>
      <c r="H22" s="26"/>
      <c r="I22" s="23" t="s">
        <v>32</v>
      </c>
      <c r="J22" s="28" t="s">
        <v>33</v>
      </c>
      <c r="K22" s="29">
        <v>0</v>
      </c>
      <c r="L22" s="29">
        <v>0</v>
      </c>
      <c r="M22" s="29">
        <f t="shared" ref="M22:M23" si="3">K22-L22</f>
        <v>0</v>
      </c>
      <c r="N22" s="29">
        <f>N23</f>
        <v>76783</v>
      </c>
      <c r="O22" s="85">
        <f t="shared" si="1"/>
        <v>-76783</v>
      </c>
      <c r="P22" s="19"/>
    </row>
    <row r="23" spans="1:18" s="33" customFormat="1" ht="43.5" customHeight="1" x14ac:dyDescent="0.2">
      <c r="A23" s="15"/>
      <c r="B23" s="21"/>
      <c r="C23" s="22"/>
      <c r="D23" s="26"/>
      <c r="E23" s="22"/>
      <c r="F23" s="26"/>
      <c r="G23" s="22"/>
      <c r="H23" s="26"/>
      <c r="I23" s="23" t="s">
        <v>34</v>
      </c>
      <c r="J23" s="28" t="s">
        <v>35</v>
      </c>
      <c r="K23" s="29">
        <v>0</v>
      </c>
      <c r="L23" s="29">
        <v>0</v>
      </c>
      <c r="M23" s="29">
        <f t="shared" si="3"/>
        <v>0</v>
      </c>
      <c r="N23" s="29">
        <f>N24</f>
        <v>76783</v>
      </c>
      <c r="O23" s="85">
        <f t="shared" si="1"/>
        <v>-76783</v>
      </c>
      <c r="P23" s="19"/>
    </row>
    <row r="24" spans="1:18" s="34" customFormat="1" ht="21" customHeight="1" x14ac:dyDescent="0.2">
      <c r="A24" s="5"/>
      <c r="B24" s="21">
        <v>3</v>
      </c>
      <c r="C24" s="22">
        <v>1</v>
      </c>
      <c r="D24" s="26" t="s">
        <v>11</v>
      </c>
      <c r="E24" s="22">
        <v>1</v>
      </c>
      <c r="F24" s="26" t="s">
        <v>15</v>
      </c>
      <c r="G24" s="22">
        <v>5</v>
      </c>
      <c r="H24" s="26" t="s">
        <v>15</v>
      </c>
      <c r="I24" s="30" t="s">
        <v>36</v>
      </c>
      <c r="J24" s="31" t="s">
        <v>37</v>
      </c>
      <c r="K24" s="32">
        <v>0</v>
      </c>
      <c r="L24" s="32">
        <v>0</v>
      </c>
      <c r="M24" s="32">
        <v>0</v>
      </c>
      <c r="N24" s="32">
        <v>76783</v>
      </c>
      <c r="O24" s="86">
        <f t="shared" si="1"/>
        <v>-76783</v>
      </c>
      <c r="P24" s="7"/>
    </row>
    <row r="25" spans="1:18" s="33" customFormat="1" ht="27.75" customHeight="1" x14ac:dyDescent="0.2">
      <c r="A25" s="15"/>
      <c r="B25" s="21"/>
      <c r="C25" s="22"/>
      <c r="D25" s="26"/>
      <c r="E25" s="22"/>
      <c r="F25" s="26"/>
      <c r="G25" s="22"/>
      <c r="H25" s="26"/>
      <c r="I25" s="23" t="s">
        <v>38</v>
      </c>
      <c r="J25" s="28" t="s">
        <v>39</v>
      </c>
      <c r="K25" s="29">
        <v>0</v>
      </c>
      <c r="L25" s="29">
        <v>0</v>
      </c>
      <c r="M25" s="29">
        <v>0</v>
      </c>
      <c r="N25" s="29">
        <f>N26</f>
        <v>1796428057</v>
      </c>
      <c r="O25" s="85">
        <f t="shared" si="1"/>
        <v>-1796428057</v>
      </c>
      <c r="P25" s="19"/>
    </row>
    <row r="26" spans="1:18" s="33" customFormat="1" ht="25.5" customHeight="1" x14ac:dyDescent="0.2">
      <c r="A26" s="15"/>
      <c r="B26" s="21"/>
      <c r="C26" s="22"/>
      <c r="D26" s="26"/>
      <c r="E26" s="22"/>
      <c r="F26" s="26"/>
      <c r="G26" s="22"/>
      <c r="H26" s="26"/>
      <c r="I26" s="23" t="s">
        <v>40</v>
      </c>
      <c r="J26" s="28" t="s">
        <v>41</v>
      </c>
      <c r="K26" s="29">
        <v>0</v>
      </c>
      <c r="L26" s="29">
        <v>0</v>
      </c>
      <c r="M26" s="29">
        <v>0</v>
      </c>
      <c r="N26" s="29">
        <v>1796428057</v>
      </c>
      <c r="O26" s="85">
        <f t="shared" si="1"/>
        <v>-1796428057</v>
      </c>
      <c r="P26" s="19"/>
      <c r="R26" s="37"/>
    </row>
    <row r="27" spans="1:18" s="33" customFormat="1" ht="29.25" customHeight="1" x14ac:dyDescent="0.2">
      <c r="A27" s="15"/>
      <c r="B27" s="21">
        <v>3</v>
      </c>
      <c r="C27" s="22">
        <v>1</v>
      </c>
      <c r="D27" s="26" t="s">
        <v>11</v>
      </c>
      <c r="E27" s="22">
        <v>2</v>
      </c>
      <c r="F27" s="26"/>
      <c r="G27" s="22"/>
      <c r="H27" s="26"/>
      <c r="I27" s="23" t="s">
        <v>42</v>
      </c>
      <c r="J27" s="28" t="s">
        <v>43</v>
      </c>
      <c r="K27" s="29">
        <v>0</v>
      </c>
      <c r="L27" s="29">
        <v>0</v>
      </c>
      <c r="M27" s="29">
        <f>K27-L27</f>
        <v>0</v>
      </c>
      <c r="N27" s="29">
        <f>N28+N34</f>
        <v>394924936.79000002</v>
      </c>
      <c r="O27" s="85">
        <f t="shared" si="1"/>
        <v>-394924936.79000002</v>
      </c>
      <c r="P27" s="19"/>
      <c r="R27" s="38"/>
    </row>
    <row r="28" spans="1:18" s="33" customFormat="1" ht="19.5" customHeight="1" x14ac:dyDescent="0.2">
      <c r="A28" s="15"/>
      <c r="B28" s="21">
        <v>3</v>
      </c>
      <c r="C28" s="22">
        <v>1</v>
      </c>
      <c r="D28" s="26" t="s">
        <v>11</v>
      </c>
      <c r="E28" s="22">
        <v>2</v>
      </c>
      <c r="F28" s="26" t="s">
        <v>44</v>
      </c>
      <c r="G28" s="22"/>
      <c r="H28" s="26"/>
      <c r="I28" s="23" t="s">
        <v>45</v>
      </c>
      <c r="J28" s="28" t="s">
        <v>46</v>
      </c>
      <c r="K28" s="29">
        <v>0</v>
      </c>
      <c r="L28" s="29">
        <v>0</v>
      </c>
      <c r="M28" s="29">
        <v>0</v>
      </c>
      <c r="N28" s="29">
        <f>N29+N32</f>
        <v>394537065.79000002</v>
      </c>
      <c r="O28" s="85">
        <f t="shared" si="1"/>
        <v>-394537065.79000002</v>
      </c>
      <c r="P28" s="19"/>
      <c r="R28" s="38"/>
    </row>
    <row r="29" spans="1:18" s="33" customFormat="1" ht="24.75" customHeight="1" x14ac:dyDescent="0.2">
      <c r="A29" s="15"/>
      <c r="B29" s="21"/>
      <c r="C29" s="22"/>
      <c r="D29" s="26"/>
      <c r="E29" s="22"/>
      <c r="F29" s="26"/>
      <c r="G29" s="22"/>
      <c r="H29" s="26"/>
      <c r="I29" s="23" t="s">
        <v>47</v>
      </c>
      <c r="J29" s="28" t="s">
        <v>48</v>
      </c>
      <c r="K29" s="29">
        <v>0</v>
      </c>
      <c r="L29" s="29">
        <v>0</v>
      </c>
      <c r="M29" s="29">
        <f>K29-L29</f>
        <v>0</v>
      </c>
      <c r="N29" s="29">
        <f>N30</f>
        <v>379019154.60000002</v>
      </c>
      <c r="O29" s="85">
        <f t="shared" si="1"/>
        <v>-379019154.60000002</v>
      </c>
      <c r="P29" s="19"/>
    </row>
    <row r="30" spans="1:18" s="33" customFormat="1" ht="25.5" customHeight="1" x14ac:dyDescent="0.2">
      <c r="A30" s="15"/>
      <c r="B30" s="21">
        <v>3</v>
      </c>
      <c r="C30" s="22">
        <v>1</v>
      </c>
      <c r="D30" s="26" t="s">
        <v>11</v>
      </c>
      <c r="E30" s="22">
        <v>2</v>
      </c>
      <c r="F30" s="26" t="s">
        <v>44</v>
      </c>
      <c r="G30" s="22">
        <v>1</v>
      </c>
      <c r="H30" s="26" t="s">
        <v>15</v>
      </c>
      <c r="I30" s="23" t="s">
        <v>49</v>
      </c>
      <c r="J30" s="28" t="s">
        <v>50</v>
      </c>
      <c r="K30" s="29">
        <v>0</v>
      </c>
      <c r="L30" s="29">
        <v>0</v>
      </c>
      <c r="M30" s="29">
        <v>0</v>
      </c>
      <c r="N30" s="29">
        <f>N31</f>
        <v>379019154.60000002</v>
      </c>
      <c r="O30" s="85">
        <f t="shared" si="1"/>
        <v>-379019154.60000002</v>
      </c>
      <c r="P30" s="19"/>
    </row>
    <row r="31" spans="1:18" s="34" customFormat="1" ht="25.5" customHeight="1" x14ac:dyDescent="0.2">
      <c r="A31" s="5"/>
      <c r="B31" s="21"/>
      <c r="C31" s="22"/>
      <c r="D31" s="26"/>
      <c r="E31" s="22"/>
      <c r="F31" s="26"/>
      <c r="G31" s="22"/>
      <c r="H31" s="26"/>
      <c r="I31" s="30" t="s">
        <v>51</v>
      </c>
      <c r="J31" s="31" t="s">
        <v>52</v>
      </c>
      <c r="K31" s="32">
        <v>0</v>
      </c>
      <c r="L31" s="32">
        <v>0</v>
      </c>
      <c r="M31" s="32">
        <f>K31-L31</f>
        <v>0</v>
      </c>
      <c r="N31" s="32">
        <v>379019154.60000002</v>
      </c>
      <c r="O31" s="86">
        <f t="shared" si="1"/>
        <v>-379019154.60000002</v>
      </c>
      <c r="P31" s="7"/>
      <c r="R31" s="39"/>
    </row>
    <row r="32" spans="1:18" s="33" customFormat="1" ht="18.75" customHeight="1" x14ac:dyDescent="0.2">
      <c r="A32" s="15"/>
      <c r="B32" s="40"/>
      <c r="C32" s="41"/>
      <c r="D32" s="42"/>
      <c r="E32" s="41"/>
      <c r="F32" s="42"/>
      <c r="G32" s="41"/>
      <c r="H32" s="42"/>
      <c r="I32" s="23" t="s">
        <v>53</v>
      </c>
      <c r="J32" s="28" t="s">
        <v>54</v>
      </c>
      <c r="K32" s="29"/>
      <c r="L32" s="29"/>
      <c r="M32" s="29"/>
      <c r="N32" s="29">
        <f>N33</f>
        <v>15517911.189999999</v>
      </c>
      <c r="O32" s="85">
        <f t="shared" si="1"/>
        <v>-15517911.189999999</v>
      </c>
      <c r="P32" s="19"/>
      <c r="R32" s="38"/>
    </row>
    <row r="33" spans="1:18" s="34" customFormat="1" ht="27.75" customHeight="1" x14ac:dyDescent="0.2">
      <c r="A33" s="5"/>
      <c r="B33" s="40"/>
      <c r="C33" s="41"/>
      <c r="D33" s="42"/>
      <c r="E33" s="41"/>
      <c r="F33" s="42"/>
      <c r="G33" s="41"/>
      <c r="H33" s="42"/>
      <c r="I33" s="30" t="s">
        <v>55</v>
      </c>
      <c r="J33" s="31" t="s">
        <v>56</v>
      </c>
      <c r="K33" s="32">
        <v>0</v>
      </c>
      <c r="L33" s="32">
        <v>0</v>
      </c>
      <c r="M33" s="32">
        <v>0</v>
      </c>
      <c r="N33" s="32">
        <v>15517911.189999999</v>
      </c>
      <c r="O33" s="86">
        <f t="shared" si="1"/>
        <v>-15517911.189999999</v>
      </c>
      <c r="P33" s="7"/>
    </row>
    <row r="34" spans="1:18" s="33" customFormat="1" ht="24.95" customHeight="1" thickBot="1" x14ac:dyDescent="0.25">
      <c r="A34" s="15"/>
      <c r="B34" s="43">
        <v>3</v>
      </c>
      <c r="C34" s="44">
        <v>1</v>
      </c>
      <c r="D34" s="45" t="s">
        <v>11</v>
      </c>
      <c r="E34" s="44">
        <v>2</v>
      </c>
      <c r="F34" s="45">
        <v>13</v>
      </c>
      <c r="G34" s="44"/>
      <c r="H34" s="45"/>
      <c r="I34" s="23" t="s">
        <v>57</v>
      </c>
      <c r="J34" s="28" t="s">
        <v>58</v>
      </c>
      <c r="K34" s="29">
        <v>0</v>
      </c>
      <c r="L34" s="29">
        <v>0</v>
      </c>
      <c r="M34" s="29">
        <v>0</v>
      </c>
      <c r="N34" s="29">
        <f>N35</f>
        <v>387871</v>
      </c>
      <c r="O34" s="85">
        <f t="shared" si="1"/>
        <v>-387871</v>
      </c>
      <c r="P34" s="19"/>
      <c r="R34" s="38"/>
    </row>
    <row r="35" spans="1:18" s="33" customFormat="1" ht="24.95" customHeight="1" x14ac:dyDescent="0.2">
      <c r="A35" s="15"/>
      <c r="B35" s="46"/>
      <c r="C35" s="46"/>
      <c r="D35" s="47"/>
      <c r="E35" s="46"/>
      <c r="F35" s="47"/>
      <c r="G35" s="46"/>
      <c r="H35" s="47"/>
      <c r="I35" s="23" t="s">
        <v>59</v>
      </c>
      <c r="J35" s="28" t="s">
        <v>60</v>
      </c>
      <c r="K35" s="29">
        <v>0</v>
      </c>
      <c r="L35" s="29">
        <v>0</v>
      </c>
      <c r="M35" s="29">
        <v>0</v>
      </c>
      <c r="N35" s="29">
        <f>N36</f>
        <v>387871</v>
      </c>
      <c r="O35" s="85">
        <f t="shared" si="1"/>
        <v>-387871</v>
      </c>
      <c r="P35" s="19"/>
    </row>
    <row r="36" spans="1:18" s="33" customFormat="1" ht="20.25" customHeight="1" x14ac:dyDescent="0.2">
      <c r="A36" s="15"/>
      <c r="B36" s="46"/>
      <c r="C36" s="46"/>
      <c r="D36" s="47"/>
      <c r="E36" s="46"/>
      <c r="F36" s="47"/>
      <c r="G36" s="46"/>
      <c r="H36" s="47"/>
      <c r="I36" s="30" t="s">
        <v>61</v>
      </c>
      <c r="J36" s="31" t="s">
        <v>62</v>
      </c>
      <c r="K36" s="32">
        <v>0</v>
      </c>
      <c r="L36" s="32">
        <v>0</v>
      </c>
      <c r="M36" s="32">
        <v>0</v>
      </c>
      <c r="N36" s="32">
        <v>387871</v>
      </c>
      <c r="O36" s="86">
        <f t="shared" si="1"/>
        <v>-387871</v>
      </c>
      <c r="P36" s="19"/>
    </row>
    <row r="37" spans="1:18" s="33" customFormat="1" ht="24.95" customHeight="1" x14ac:dyDescent="0.2">
      <c r="A37" s="15"/>
      <c r="B37" s="46"/>
      <c r="C37" s="46"/>
      <c r="D37" s="47"/>
      <c r="E37" s="46"/>
      <c r="F37" s="47"/>
      <c r="G37" s="46"/>
      <c r="H37" s="47"/>
      <c r="I37" s="87">
        <v>4</v>
      </c>
      <c r="J37" s="88" t="s">
        <v>81</v>
      </c>
      <c r="K37" s="29">
        <f>K38+K39+K40</f>
        <v>4425451246744</v>
      </c>
      <c r="L37" s="29">
        <f>L38+L39+L40</f>
        <v>0</v>
      </c>
      <c r="M37" s="29">
        <f>K37+L37</f>
        <v>4425451246744</v>
      </c>
      <c r="N37" s="29">
        <f>N38+N39+N40</f>
        <v>44756554298</v>
      </c>
      <c r="O37" s="85">
        <f t="shared" si="1"/>
        <v>4380694692446</v>
      </c>
      <c r="P37" s="19"/>
      <c r="Q37" s="38"/>
      <c r="R37" s="38"/>
    </row>
    <row r="38" spans="1:18" s="34" customFormat="1" ht="19.5" customHeight="1" x14ac:dyDescent="0.2">
      <c r="A38" s="5"/>
      <c r="B38" s="46"/>
      <c r="C38" s="46"/>
      <c r="D38" s="47"/>
      <c r="E38" s="46"/>
      <c r="F38" s="47"/>
      <c r="G38" s="46"/>
      <c r="H38" s="47"/>
      <c r="I38" s="48">
        <v>41</v>
      </c>
      <c r="J38" s="49" t="s">
        <v>63</v>
      </c>
      <c r="K38" s="32">
        <v>0</v>
      </c>
      <c r="L38" s="29">
        <v>0</v>
      </c>
      <c r="M38" s="32">
        <f>K38+L38</f>
        <v>0</v>
      </c>
      <c r="N38" s="32">
        <v>0</v>
      </c>
      <c r="O38" s="86">
        <f t="shared" si="1"/>
        <v>0</v>
      </c>
      <c r="P38" s="7"/>
      <c r="R38" s="39"/>
    </row>
    <row r="39" spans="1:18" s="34" customFormat="1" ht="19.5" customHeight="1" thickBot="1" x14ac:dyDescent="0.25">
      <c r="A39" s="5"/>
      <c r="B39" s="46"/>
      <c r="C39" s="46"/>
      <c r="D39" s="47"/>
      <c r="E39" s="46"/>
      <c r="F39" s="47"/>
      <c r="G39" s="46"/>
      <c r="H39" s="47"/>
      <c r="I39" s="48">
        <v>42</v>
      </c>
      <c r="J39" s="49" t="s">
        <v>64</v>
      </c>
      <c r="K39" s="32">
        <v>896061000000</v>
      </c>
      <c r="L39" s="29">
        <v>0</v>
      </c>
      <c r="M39" s="32">
        <f>K39+L39</f>
        <v>896061000000</v>
      </c>
      <c r="N39" s="50">
        <v>0</v>
      </c>
      <c r="O39" s="86">
        <f t="shared" si="1"/>
        <v>896061000000</v>
      </c>
      <c r="P39" s="7"/>
      <c r="Q39" s="51"/>
      <c r="R39" s="39"/>
    </row>
    <row r="40" spans="1:18" s="34" customFormat="1" ht="18.75" customHeight="1" thickBot="1" x14ac:dyDescent="0.25">
      <c r="A40" s="5"/>
      <c r="B40" s="52"/>
      <c r="C40" s="52"/>
      <c r="D40" s="52"/>
      <c r="E40" s="52"/>
      <c r="F40" s="52"/>
      <c r="G40" s="52"/>
      <c r="H40" s="52"/>
      <c r="I40" s="53">
        <v>43</v>
      </c>
      <c r="J40" s="54" t="s">
        <v>65</v>
      </c>
      <c r="K40" s="55">
        <v>3529390246744</v>
      </c>
      <c r="L40" s="55">
        <v>0</v>
      </c>
      <c r="M40" s="55">
        <f>K40+L40</f>
        <v>3529390246744</v>
      </c>
      <c r="N40" s="55">
        <v>44756554298</v>
      </c>
      <c r="O40" s="89">
        <f>M40-N40</f>
        <v>3484633692446</v>
      </c>
      <c r="P40" s="7"/>
      <c r="Q40" s="39"/>
      <c r="R40" s="39"/>
    </row>
    <row r="41" spans="1:18" s="61" customFormat="1" ht="31.5" customHeight="1" thickBot="1" x14ac:dyDescent="0.3">
      <c r="A41" s="56"/>
      <c r="B41" s="57"/>
      <c r="C41" s="57"/>
      <c r="D41" s="57"/>
      <c r="E41" s="57"/>
      <c r="F41" s="57"/>
      <c r="G41" s="57"/>
      <c r="H41" s="57"/>
      <c r="I41" s="208" t="s">
        <v>66</v>
      </c>
      <c r="J41" s="208"/>
      <c r="K41" s="58">
        <f>K10+K37</f>
        <v>4687851247344</v>
      </c>
      <c r="L41" s="58">
        <f>L10+L37</f>
        <v>0</v>
      </c>
      <c r="M41" s="58">
        <f>K41+L41</f>
        <v>4687851247344</v>
      </c>
      <c r="N41" s="58">
        <f>N10+N37</f>
        <v>65252064527.790001</v>
      </c>
      <c r="O41" s="59">
        <f>O10+O37</f>
        <v>4622599182816.21</v>
      </c>
      <c r="P41" s="60"/>
      <c r="Q41" s="51"/>
      <c r="R41" s="51"/>
    </row>
    <row r="42" spans="1:18" s="61" customFormat="1" ht="15" customHeight="1" x14ac:dyDescent="0.25">
      <c r="A42" s="56"/>
      <c r="B42" s="57"/>
      <c r="C42" s="57"/>
      <c r="D42" s="57"/>
      <c r="E42" s="57"/>
      <c r="F42" s="57"/>
      <c r="G42" s="57"/>
      <c r="H42" s="57"/>
      <c r="I42" s="203" t="s">
        <v>82</v>
      </c>
      <c r="J42" s="203"/>
      <c r="K42" s="97"/>
      <c r="L42" s="97"/>
      <c r="M42" s="97"/>
      <c r="N42" s="97"/>
      <c r="O42" s="98"/>
      <c r="P42" s="60"/>
      <c r="Q42" s="51"/>
      <c r="R42" s="51"/>
    </row>
    <row r="43" spans="1:18" ht="11.25" customHeight="1" x14ac:dyDescent="0.2">
      <c r="A43" s="5"/>
      <c r="B43" s="8"/>
      <c r="C43" s="8"/>
      <c r="D43" s="8"/>
      <c r="E43" s="8"/>
      <c r="F43" s="8"/>
      <c r="G43" s="8"/>
      <c r="H43" s="8"/>
      <c r="I43" s="202" t="s">
        <v>84</v>
      </c>
      <c r="J43" s="202"/>
      <c r="K43" s="91"/>
      <c r="L43" s="91"/>
      <c r="M43" s="91"/>
      <c r="N43" s="91"/>
      <c r="O43" s="91"/>
      <c r="P43" s="7"/>
      <c r="Q43" s="62"/>
      <c r="R43" s="62"/>
    </row>
    <row r="44" spans="1:18" ht="15" customHeight="1" x14ac:dyDescent="0.2">
      <c r="A44" s="5"/>
      <c r="B44" s="8"/>
      <c r="C44" s="8"/>
      <c r="D44" s="8"/>
      <c r="E44" s="8"/>
      <c r="F44" s="8"/>
      <c r="G44" s="8"/>
      <c r="H44" s="8"/>
      <c r="I44" s="4"/>
      <c r="K44" s="91"/>
      <c r="L44" s="91"/>
      <c r="M44" s="91"/>
      <c r="N44" s="91"/>
      <c r="O44" s="91"/>
      <c r="P44" s="7"/>
      <c r="Q44" s="62"/>
      <c r="R44" s="62"/>
    </row>
    <row r="45" spans="1:18" ht="38.25" customHeight="1" x14ac:dyDescent="0.2">
      <c r="A45" s="5"/>
      <c r="B45" s="8"/>
      <c r="C45" s="8"/>
      <c r="D45" s="8"/>
      <c r="E45" s="8"/>
      <c r="F45" s="8"/>
      <c r="G45" s="8"/>
      <c r="H45" s="8"/>
      <c r="I45" s="11"/>
      <c r="J45" s="11"/>
      <c r="K45" s="11"/>
      <c r="L45" s="11"/>
      <c r="M45" s="11"/>
      <c r="N45" s="11"/>
      <c r="O45" s="11"/>
      <c r="P45" s="7"/>
      <c r="Q45" s="62"/>
      <c r="R45" s="62"/>
    </row>
    <row r="46" spans="1:18" ht="8.25" customHeight="1" x14ac:dyDescent="0.2">
      <c r="A46" s="5"/>
      <c r="B46" s="8"/>
      <c r="C46" s="8"/>
      <c r="D46" s="8"/>
      <c r="E46" s="8"/>
      <c r="F46" s="8"/>
      <c r="G46" s="8"/>
      <c r="H46" s="8"/>
      <c r="I46" s="9"/>
      <c r="J46" s="209" t="s">
        <v>67</v>
      </c>
      <c r="K46" s="209"/>
      <c r="L46" s="6"/>
      <c r="M46" s="204" t="s">
        <v>68</v>
      </c>
      <c r="N46" s="204"/>
      <c r="O46" s="204"/>
      <c r="P46" s="7"/>
      <c r="R46" s="62"/>
    </row>
    <row r="47" spans="1:18" x14ac:dyDescent="0.2">
      <c r="A47" s="5"/>
      <c r="B47" s="8"/>
      <c r="C47" s="8"/>
      <c r="D47" s="8"/>
      <c r="E47" s="8"/>
      <c r="F47" s="8"/>
      <c r="G47" s="8"/>
      <c r="H47" s="8"/>
      <c r="I47" s="9"/>
      <c r="J47" s="194" t="s">
        <v>69</v>
      </c>
      <c r="K47" s="194"/>
      <c r="L47" s="63"/>
      <c r="M47" s="195" t="s">
        <v>70</v>
      </c>
      <c r="N47" s="195"/>
      <c r="O47" s="195"/>
      <c r="P47" s="7"/>
    </row>
    <row r="48" spans="1:18" x14ac:dyDescent="0.2">
      <c r="A48" s="5"/>
      <c r="B48" s="8"/>
      <c r="C48" s="8"/>
      <c r="D48" s="8"/>
      <c r="E48" s="8"/>
      <c r="F48" s="8"/>
      <c r="G48" s="8"/>
      <c r="H48" s="8"/>
      <c r="I48" s="9"/>
      <c r="J48" s="198" t="s">
        <v>71</v>
      </c>
      <c r="K48" s="198"/>
      <c r="L48" s="64"/>
      <c r="M48" s="199" t="s">
        <v>72</v>
      </c>
      <c r="N48" s="199"/>
      <c r="O48" s="199"/>
      <c r="P48" s="7"/>
    </row>
    <row r="49" spans="1:16" ht="21.75" customHeight="1" x14ac:dyDescent="0.2">
      <c r="A49" s="5"/>
      <c r="B49" s="8"/>
      <c r="C49" s="8"/>
      <c r="D49" s="8"/>
      <c r="E49" s="8"/>
      <c r="F49" s="8"/>
      <c r="G49" s="8"/>
      <c r="H49" s="8"/>
      <c r="I49" s="9"/>
      <c r="J49" s="6"/>
      <c r="K49" s="65"/>
      <c r="L49" s="66"/>
      <c r="M49" s="67"/>
      <c r="N49" s="65"/>
      <c r="O49" s="6"/>
      <c r="P49" s="7"/>
    </row>
    <row r="50" spans="1:16" ht="33" customHeight="1" x14ac:dyDescent="0.2">
      <c r="A50" s="5"/>
      <c r="B50" s="8"/>
      <c r="C50" s="8"/>
      <c r="D50" s="8"/>
      <c r="E50" s="8"/>
      <c r="F50" s="8"/>
      <c r="G50" s="8"/>
      <c r="H50" s="8"/>
      <c r="I50" s="9"/>
      <c r="J50" s="204" t="s">
        <v>73</v>
      </c>
      <c r="K50" s="204"/>
      <c r="L50" s="6"/>
      <c r="M50" s="204" t="s">
        <v>74</v>
      </c>
      <c r="N50" s="204"/>
      <c r="O50" s="204"/>
      <c r="P50" s="7"/>
    </row>
    <row r="51" spans="1:16" x14ac:dyDescent="0.2">
      <c r="A51" s="5"/>
      <c r="B51" s="8"/>
      <c r="C51" s="8"/>
      <c r="D51" s="8"/>
      <c r="E51" s="8"/>
      <c r="F51" s="8"/>
      <c r="G51" s="8"/>
      <c r="H51" s="8"/>
      <c r="I51" s="9"/>
      <c r="J51" s="194" t="s">
        <v>75</v>
      </c>
      <c r="K51" s="194"/>
      <c r="L51" s="67" t="s">
        <v>76</v>
      </c>
      <c r="M51" s="195" t="s">
        <v>77</v>
      </c>
      <c r="N51" s="195"/>
      <c r="O51" s="195"/>
      <c r="P51" s="7"/>
    </row>
    <row r="52" spans="1:16" x14ac:dyDescent="0.2">
      <c r="A52" s="5"/>
      <c r="B52" s="8"/>
      <c r="C52" s="8"/>
      <c r="D52" s="8"/>
      <c r="E52" s="8"/>
      <c r="F52" s="8"/>
      <c r="G52" s="8"/>
      <c r="H52" s="8"/>
      <c r="I52" s="9"/>
      <c r="J52" s="196" t="s">
        <v>78</v>
      </c>
      <c r="K52" s="196"/>
      <c r="L52" s="68"/>
      <c r="M52" s="197" t="s">
        <v>79</v>
      </c>
      <c r="N52" s="197"/>
      <c r="O52" s="197"/>
      <c r="P52" s="7"/>
    </row>
    <row r="53" spans="1:16" ht="13.5" thickBot="1" x14ac:dyDescent="0.25">
      <c r="A53" s="69"/>
      <c r="B53" s="70"/>
      <c r="C53" s="70"/>
      <c r="D53" s="70"/>
      <c r="E53" s="70"/>
      <c r="F53" s="70"/>
      <c r="G53" s="70"/>
      <c r="H53" s="70"/>
      <c r="I53" s="71"/>
      <c r="J53" s="72"/>
      <c r="K53" s="73"/>
      <c r="L53" s="74"/>
      <c r="M53" s="75"/>
      <c r="N53" s="76"/>
      <c r="O53" s="72"/>
      <c r="P53" s="77"/>
    </row>
  </sheetData>
  <mergeCells count="20">
    <mergeCell ref="A1:P1"/>
    <mergeCell ref="J3:M3"/>
    <mergeCell ref="I43:J43"/>
    <mergeCell ref="I42:J42"/>
    <mergeCell ref="J50:K50"/>
    <mergeCell ref="M50:O50"/>
    <mergeCell ref="B2:O2"/>
    <mergeCell ref="B7:H7"/>
    <mergeCell ref="B9:H9"/>
    <mergeCell ref="I41:J41"/>
    <mergeCell ref="J46:K46"/>
    <mergeCell ref="M46:O46"/>
    <mergeCell ref="J47:K47"/>
    <mergeCell ref="M47:O47"/>
    <mergeCell ref="J51:K51"/>
    <mergeCell ref="M51:O51"/>
    <mergeCell ref="J52:K52"/>
    <mergeCell ref="M52:O52"/>
    <mergeCell ref="J48:K48"/>
    <mergeCell ref="M48:O48"/>
  </mergeCells>
  <printOptions horizontalCentered="1"/>
  <pageMargins left="0.17" right="0.15748031496062992" top="0.81" bottom="0.39370078740157483" header="0.23622047244094491" footer="0.27559055118110237"/>
  <pageSetup scale="75" orientation="landscape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58"/>
  <sheetViews>
    <sheetView topLeftCell="A37" zoomScale="82" zoomScaleNormal="82" workbookViewId="0">
      <selection activeCell="H43" sqref="H43"/>
    </sheetView>
  </sheetViews>
  <sheetFormatPr baseColWidth="10" defaultRowHeight="15.75" x14ac:dyDescent="0.25"/>
  <cols>
    <col min="1" max="1" width="3" style="99" customWidth="1"/>
    <col min="2" max="2" width="2.7109375" style="99" customWidth="1"/>
    <col min="3" max="3" width="25.7109375" style="163" customWidth="1"/>
    <col min="4" max="4" width="50.7109375" style="99" customWidth="1"/>
    <col min="5" max="5" width="28.85546875" style="99" customWidth="1"/>
    <col min="6" max="6" width="21.42578125" style="99" customWidth="1"/>
    <col min="7" max="7" width="28.42578125" style="99" customWidth="1"/>
    <col min="8" max="8" width="24.42578125" style="99" customWidth="1"/>
    <col min="9" max="9" width="27.85546875" style="99" customWidth="1"/>
    <col min="10" max="10" width="3.140625" style="99" customWidth="1"/>
    <col min="11" max="11" width="19.42578125" style="99" bestFit="1" customWidth="1"/>
    <col min="12" max="12" width="20.42578125" style="99" bestFit="1" customWidth="1"/>
    <col min="13" max="16384" width="11.42578125" style="99"/>
  </cols>
  <sheetData>
    <row r="1" spans="2:16" ht="9.75" customHeight="1" thickBot="1" x14ac:dyDescent="0.3">
      <c r="B1" s="211"/>
      <c r="C1" s="211"/>
      <c r="D1" s="211"/>
      <c r="E1" s="211"/>
      <c r="F1" s="211"/>
      <c r="G1" s="211"/>
      <c r="H1" s="211"/>
      <c r="I1" s="211"/>
      <c r="J1" s="211"/>
    </row>
    <row r="2" spans="2:16" ht="31.5" customHeight="1" x14ac:dyDescent="0.25">
      <c r="B2" s="100"/>
      <c r="C2" s="212" t="s">
        <v>98</v>
      </c>
      <c r="D2" s="212"/>
      <c r="E2" s="212"/>
      <c r="F2" s="212"/>
      <c r="G2" s="212"/>
      <c r="H2" s="212"/>
      <c r="I2" s="212"/>
      <c r="J2" s="101"/>
      <c r="K2" s="164"/>
      <c r="L2" s="164"/>
      <c r="M2" s="164"/>
      <c r="N2" s="164"/>
      <c r="O2" s="164"/>
      <c r="P2" s="164"/>
    </row>
    <row r="3" spans="2:16" ht="12.75" customHeight="1" x14ac:dyDescent="0.25">
      <c r="B3" s="102"/>
      <c r="C3" s="213" t="s">
        <v>99</v>
      </c>
      <c r="D3" s="213"/>
      <c r="E3" s="213"/>
      <c r="F3" s="213"/>
      <c r="G3" s="213"/>
      <c r="H3" s="213"/>
      <c r="I3" s="213"/>
      <c r="J3" s="103"/>
      <c r="K3" s="128"/>
      <c r="L3" s="128"/>
      <c r="M3" s="128"/>
      <c r="N3" s="128"/>
      <c r="O3" s="128"/>
      <c r="P3" s="128"/>
    </row>
    <row r="4" spans="2:16" ht="20.25" customHeight="1" x14ac:dyDescent="0.25">
      <c r="B4" s="102"/>
      <c r="C4" s="165"/>
      <c r="D4" s="128"/>
      <c r="E4" s="128"/>
      <c r="F4" s="128"/>
      <c r="G4" s="128"/>
      <c r="H4" s="128"/>
      <c r="I4" s="128"/>
      <c r="J4" s="103"/>
    </row>
    <row r="5" spans="2:16" ht="30" customHeight="1" x14ac:dyDescent="0.25">
      <c r="B5" s="102"/>
      <c r="C5" s="165"/>
      <c r="D5" s="128"/>
      <c r="E5" s="128"/>
      <c r="F5" s="128"/>
      <c r="G5" s="128"/>
      <c r="H5" s="128"/>
      <c r="I5" s="128"/>
      <c r="J5" s="103"/>
    </row>
    <row r="6" spans="2:16" ht="12.75" customHeight="1" x14ac:dyDescent="0.25">
      <c r="B6" s="102"/>
      <c r="C6" s="165"/>
      <c r="D6" s="128"/>
      <c r="E6" s="128"/>
      <c r="F6" s="128"/>
      <c r="G6" s="128"/>
      <c r="H6" s="128"/>
      <c r="I6" s="128"/>
      <c r="J6" s="103"/>
    </row>
    <row r="7" spans="2:16" ht="24.75" customHeight="1" x14ac:dyDescent="0.25">
      <c r="B7" s="102"/>
      <c r="C7" s="99"/>
      <c r="D7" s="128"/>
      <c r="E7" s="128"/>
      <c r="G7" s="166" t="s">
        <v>0</v>
      </c>
      <c r="H7" s="214" t="s">
        <v>1</v>
      </c>
      <c r="I7" s="214"/>
      <c r="J7" s="103"/>
    </row>
    <row r="8" spans="2:16" ht="11.25" customHeight="1" thickBot="1" x14ac:dyDescent="0.3">
      <c r="B8" s="102"/>
      <c r="C8" s="165"/>
      <c r="D8" s="128"/>
      <c r="E8" s="128"/>
      <c r="F8" s="128"/>
      <c r="G8" s="128"/>
      <c r="H8" s="128"/>
      <c r="I8" s="128"/>
      <c r="J8" s="103"/>
    </row>
    <row r="9" spans="2:16" ht="60" customHeight="1" thickBot="1" x14ac:dyDescent="0.3">
      <c r="B9" s="102"/>
      <c r="C9" s="167" t="s">
        <v>100</v>
      </c>
      <c r="D9" s="168" t="s">
        <v>3</v>
      </c>
      <c r="E9" s="104" t="s">
        <v>4</v>
      </c>
      <c r="F9" s="104" t="s">
        <v>5</v>
      </c>
      <c r="G9" s="104" t="s">
        <v>6</v>
      </c>
      <c r="H9" s="104" t="s">
        <v>7</v>
      </c>
      <c r="I9" s="104" t="s">
        <v>8</v>
      </c>
      <c r="J9" s="103"/>
    </row>
    <row r="10" spans="2:16" s="113" customFormat="1" ht="39.75" customHeight="1" x14ac:dyDescent="0.25">
      <c r="B10" s="105"/>
      <c r="C10" s="169">
        <v>3</v>
      </c>
      <c r="D10" s="170" t="s">
        <v>80</v>
      </c>
      <c r="E10" s="108">
        <f t="shared" ref="E10:H11" si="0">E11</f>
        <v>262400000600</v>
      </c>
      <c r="F10" s="109">
        <f t="shared" si="0"/>
        <v>0</v>
      </c>
      <c r="G10" s="108">
        <f t="shared" si="0"/>
        <v>262400000600</v>
      </c>
      <c r="H10" s="110">
        <f t="shared" si="0"/>
        <v>40841661619.150002</v>
      </c>
      <c r="I10" s="111">
        <f>G10-H10</f>
        <v>221558338980.85001</v>
      </c>
      <c r="J10" s="112"/>
    </row>
    <row r="11" spans="2:16" s="113" customFormat="1" ht="39" customHeight="1" x14ac:dyDescent="0.25">
      <c r="B11" s="105"/>
      <c r="C11" s="114" t="s">
        <v>9</v>
      </c>
      <c r="D11" s="171" t="s">
        <v>10</v>
      </c>
      <c r="E11" s="116">
        <f t="shared" si="0"/>
        <v>262400000600</v>
      </c>
      <c r="F11" s="117">
        <f t="shared" si="0"/>
        <v>0</v>
      </c>
      <c r="G11" s="116">
        <f t="shared" si="0"/>
        <v>262400000600</v>
      </c>
      <c r="H11" s="118">
        <f t="shared" si="0"/>
        <v>40841661619.150002</v>
      </c>
      <c r="I11" s="119">
        <f>G11-H11</f>
        <v>221558338980.85001</v>
      </c>
      <c r="J11" s="112"/>
    </row>
    <row r="12" spans="2:16" s="113" customFormat="1" ht="36.75" customHeight="1" x14ac:dyDescent="0.25">
      <c r="B12" s="105"/>
      <c r="C12" s="114" t="s">
        <v>12</v>
      </c>
      <c r="D12" s="171" t="s">
        <v>10</v>
      </c>
      <c r="E12" s="116">
        <f>E13</f>
        <v>262400000600</v>
      </c>
      <c r="F12" s="117">
        <f>0</f>
        <v>0</v>
      </c>
      <c r="G12" s="116">
        <f>G13</f>
        <v>262400000600</v>
      </c>
      <c r="H12" s="118">
        <f>H13+H29</f>
        <v>40841661619.150002</v>
      </c>
      <c r="I12" s="119">
        <f t="shared" ref="I12:I41" si="1">G12-H12</f>
        <v>221558338980.85001</v>
      </c>
      <c r="J12" s="112"/>
      <c r="L12" s="120"/>
    </row>
    <row r="13" spans="2:16" s="113" customFormat="1" ht="26.25" customHeight="1" x14ac:dyDescent="0.25">
      <c r="B13" s="105"/>
      <c r="C13" s="114" t="s">
        <v>13</v>
      </c>
      <c r="D13" s="171" t="s">
        <v>14</v>
      </c>
      <c r="E13" s="116">
        <f>E14</f>
        <v>262400000600</v>
      </c>
      <c r="F13" s="117">
        <f>F12</f>
        <v>0</v>
      </c>
      <c r="G13" s="116">
        <f>G14</f>
        <v>262400000600</v>
      </c>
      <c r="H13" s="118">
        <f>H14</f>
        <v>40416276705</v>
      </c>
      <c r="I13" s="119">
        <f t="shared" si="1"/>
        <v>221983723895</v>
      </c>
      <c r="J13" s="112"/>
    </row>
    <row r="14" spans="2:16" s="113" customFormat="1" ht="21" customHeight="1" x14ac:dyDescent="0.25">
      <c r="B14" s="105"/>
      <c r="C14" s="114" t="s">
        <v>16</v>
      </c>
      <c r="D14" s="172" t="s">
        <v>17</v>
      </c>
      <c r="E14" s="117">
        <f>E15+E17</f>
        <v>262400000600</v>
      </c>
      <c r="F14" s="117">
        <f t="shared" ref="F14:G14" si="2">F15+F17</f>
        <v>0</v>
      </c>
      <c r="G14" s="117">
        <f t="shared" si="2"/>
        <v>262400000600</v>
      </c>
      <c r="H14" s="122">
        <f>H15+H17++H25</f>
        <v>40416276705</v>
      </c>
      <c r="I14" s="119">
        <f t="shared" si="1"/>
        <v>221983723895</v>
      </c>
      <c r="J14" s="112"/>
      <c r="L14" s="120"/>
    </row>
    <row r="15" spans="2:16" s="113" customFormat="1" ht="21" customHeight="1" x14ac:dyDescent="0.25">
      <c r="B15" s="105"/>
      <c r="C15" s="114" t="s">
        <v>18</v>
      </c>
      <c r="D15" s="172" t="s">
        <v>19</v>
      </c>
      <c r="E15" s="117">
        <v>262004000600</v>
      </c>
      <c r="F15" s="117">
        <v>0</v>
      </c>
      <c r="G15" s="117">
        <f>E15-F15</f>
        <v>262004000600</v>
      </c>
      <c r="H15" s="122">
        <f>H16</f>
        <v>37985040765</v>
      </c>
      <c r="I15" s="119">
        <f t="shared" si="1"/>
        <v>224018959835</v>
      </c>
      <c r="J15" s="112"/>
    </row>
    <row r="16" spans="2:16" s="128" customFormat="1" ht="32.25" customHeight="1" x14ac:dyDescent="0.25">
      <c r="B16" s="102"/>
      <c r="C16" s="123" t="s">
        <v>20</v>
      </c>
      <c r="D16" s="173" t="s">
        <v>21</v>
      </c>
      <c r="E16" s="125">
        <v>0</v>
      </c>
      <c r="F16" s="117">
        <v>0</v>
      </c>
      <c r="G16" s="125">
        <v>0</v>
      </c>
      <c r="H16" s="126">
        <f>18237964291+19747076474</f>
        <v>37985040765</v>
      </c>
      <c r="I16" s="127">
        <f t="shared" si="1"/>
        <v>-37985040765</v>
      </c>
      <c r="J16" s="103"/>
    </row>
    <row r="17" spans="2:12" s="129" customFormat="1" ht="21" customHeight="1" x14ac:dyDescent="0.25">
      <c r="B17" s="105"/>
      <c r="C17" s="114" t="s">
        <v>22</v>
      </c>
      <c r="D17" s="172" t="s">
        <v>23</v>
      </c>
      <c r="E17" s="117">
        <v>396000000</v>
      </c>
      <c r="F17" s="117">
        <v>0</v>
      </c>
      <c r="G17" s="117">
        <f>E17+F17</f>
        <v>396000000</v>
      </c>
      <c r="H17" s="122">
        <f>H18</f>
        <v>126526723</v>
      </c>
      <c r="I17" s="119">
        <f t="shared" si="1"/>
        <v>269473277</v>
      </c>
      <c r="J17" s="112"/>
    </row>
    <row r="18" spans="2:12" s="129" customFormat="1" ht="39.75" customHeight="1" x14ac:dyDescent="0.25">
      <c r="B18" s="105"/>
      <c r="C18" s="114" t="s">
        <v>24</v>
      </c>
      <c r="D18" s="172" t="s">
        <v>25</v>
      </c>
      <c r="E18" s="117">
        <v>0</v>
      </c>
      <c r="F18" s="117">
        <v>0</v>
      </c>
      <c r="G18" s="117">
        <f>E18-F18</f>
        <v>0</v>
      </c>
      <c r="H18" s="122">
        <f>H19+H22</f>
        <v>126526723</v>
      </c>
      <c r="I18" s="119">
        <f t="shared" si="1"/>
        <v>-126526723</v>
      </c>
      <c r="J18" s="112"/>
    </row>
    <row r="19" spans="2:12" s="129" customFormat="1" ht="51.75" customHeight="1" x14ac:dyDescent="0.25">
      <c r="B19" s="105"/>
      <c r="C19" s="114" t="s">
        <v>26</v>
      </c>
      <c r="D19" s="172" t="s">
        <v>27</v>
      </c>
      <c r="E19" s="117">
        <v>0</v>
      </c>
      <c r="F19" s="117">
        <v>0</v>
      </c>
      <c r="G19" s="117">
        <f>E19-F19</f>
        <v>0</v>
      </c>
      <c r="H19" s="122">
        <f>H20</f>
        <v>125958944</v>
      </c>
      <c r="I19" s="119">
        <f>G19-H19</f>
        <v>-125958944</v>
      </c>
      <c r="J19" s="112"/>
    </row>
    <row r="20" spans="2:12" s="129" customFormat="1" ht="34.5" customHeight="1" x14ac:dyDescent="0.25">
      <c r="B20" s="105"/>
      <c r="C20" s="114" t="s">
        <v>28</v>
      </c>
      <c r="D20" s="172" t="s">
        <v>29</v>
      </c>
      <c r="E20" s="117">
        <v>0</v>
      </c>
      <c r="F20" s="117">
        <v>0</v>
      </c>
      <c r="G20" s="117">
        <f>E20-F20</f>
        <v>0</v>
      </c>
      <c r="H20" s="122">
        <f>H21</f>
        <v>125958944</v>
      </c>
      <c r="I20" s="119">
        <f t="shared" si="1"/>
        <v>-125958944</v>
      </c>
      <c r="J20" s="112"/>
    </row>
    <row r="21" spans="2:12" s="129" customFormat="1" ht="35.25" customHeight="1" x14ac:dyDescent="0.25">
      <c r="B21" s="105"/>
      <c r="C21" s="123" t="s">
        <v>30</v>
      </c>
      <c r="D21" s="173" t="s">
        <v>31</v>
      </c>
      <c r="E21" s="117">
        <v>0</v>
      </c>
      <c r="F21" s="117">
        <v>0</v>
      </c>
      <c r="G21" s="117">
        <f>E21-F21</f>
        <v>0</v>
      </c>
      <c r="H21" s="126">
        <f>66116162+59842782</f>
        <v>125958944</v>
      </c>
      <c r="I21" s="127">
        <f t="shared" si="1"/>
        <v>-125958944</v>
      </c>
      <c r="J21" s="112"/>
    </row>
    <row r="22" spans="2:12" s="129" customFormat="1" ht="36.75" customHeight="1" x14ac:dyDescent="0.25">
      <c r="B22" s="105"/>
      <c r="C22" s="114" t="s">
        <v>32</v>
      </c>
      <c r="D22" s="172" t="s">
        <v>33</v>
      </c>
      <c r="E22" s="117">
        <v>0</v>
      </c>
      <c r="F22" s="117">
        <v>0</v>
      </c>
      <c r="G22" s="117">
        <f t="shared" ref="G22:G23" si="3">E22-F22</f>
        <v>0</v>
      </c>
      <c r="H22" s="122">
        <f>H23</f>
        <v>567779</v>
      </c>
      <c r="I22" s="119">
        <f t="shared" si="1"/>
        <v>-567779</v>
      </c>
      <c r="J22" s="112"/>
    </row>
    <row r="23" spans="2:12" s="129" customFormat="1" ht="76.5" customHeight="1" x14ac:dyDescent="0.25">
      <c r="B23" s="105"/>
      <c r="C23" s="114" t="s">
        <v>34</v>
      </c>
      <c r="D23" s="172" t="s">
        <v>35</v>
      </c>
      <c r="E23" s="117">
        <v>0</v>
      </c>
      <c r="F23" s="117">
        <v>0</v>
      </c>
      <c r="G23" s="117">
        <f t="shared" si="3"/>
        <v>0</v>
      </c>
      <c r="H23" s="122">
        <f>H24</f>
        <v>567779</v>
      </c>
      <c r="I23" s="119">
        <f t="shared" si="1"/>
        <v>-567779</v>
      </c>
      <c r="J23" s="112"/>
    </row>
    <row r="24" spans="2:12" s="128" customFormat="1" ht="34.5" customHeight="1" x14ac:dyDescent="0.25">
      <c r="B24" s="102"/>
      <c r="C24" s="123" t="s">
        <v>36</v>
      </c>
      <c r="D24" s="173" t="s">
        <v>37</v>
      </c>
      <c r="E24" s="117">
        <v>0</v>
      </c>
      <c r="F24" s="117">
        <v>0</v>
      </c>
      <c r="G24" s="117">
        <v>0</v>
      </c>
      <c r="H24" s="126">
        <f>76783+490996</f>
        <v>567779</v>
      </c>
      <c r="I24" s="127">
        <f t="shared" si="1"/>
        <v>-567779</v>
      </c>
      <c r="J24" s="103"/>
    </row>
    <row r="25" spans="2:12" s="129" customFormat="1" ht="27.75" customHeight="1" x14ac:dyDescent="0.25">
      <c r="B25" s="105"/>
      <c r="C25" s="114" t="s">
        <v>38</v>
      </c>
      <c r="D25" s="172" t="s">
        <v>39</v>
      </c>
      <c r="E25" s="117">
        <v>0</v>
      </c>
      <c r="F25" s="117">
        <v>0</v>
      </c>
      <c r="G25" s="117">
        <v>0</v>
      </c>
      <c r="H25" s="122">
        <f>H26+H27</f>
        <v>2304709217</v>
      </c>
      <c r="I25" s="119">
        <f t="shared" si="1"/>
        <v>-2304709217</v>
      </c>
      <c r="J25" s="112"/>
    </row>
    <row r="26" spans="2:12" s="129" customFormat="1" ht="25.5" customHeight="1" x14ac:dyDescent="0.25">
      <c r="B26" s="105"/>
      <c r="C26" s="114" t="s">
        <v>40</v>
      </c>
      <c r="D26" s="172" t="s">
        <v>41</v>
      </c>
      <c r="E26" s="117">
        <v>0</v>
      </c>
      <c r="F26" s="117">
        <v>0</v>
      </c>
      <c r="G26" s="117">
        <v>0</v>
      </c>
      <c r="H26" s="122">
        <f>1796428057+8281160</f>
        <v>1804709217</v>
      </c>
      <c r="I26" s="119">
        <f t="shared" si="1"/>
        <v>-1804709217</v>
      </c>
      <c r="J26" s="112"/>
      <c r="L26" s="130"/>
    </row>
    <row r="27" spans="2:12" s="129" customFormat="1" ht="35.25" customHeight="1" x14ac:dyDescent="0.25">
      <c r="B27" s="105"/>
      <c r="C27" s="114" t="s">
        <v>91</v>
      </c>
      <c r="D27" s="172" t="s">
        <v>90</v>
      </c>
      <c r="E27" s="117">
        <v>0</v>
      </c>
      <c r="F27" s="117">
        <v>0</v>
      </c>
      <c r="G27" s="117">
        <v>0</v>
      </c>
      <c r="H27" s="122">
        <f>H28</f>
        <v>500000000</v>
      </c>
      <c r="I27" s="119">
        <f>G27-H27</f>
        <v>-500000000</v>
      </c>
      <c r="J27" s="112"/>
      <c r="L27" s="130"/>
    </row>
    <row r="28" spans="2:12" s="129" customFormat="1" ht="25.5" customHeight="1" x14ac:dyDescent="0.25">
      <c r="B28" s="105"/>
      <c r="C28" s="123" t="s">
        <v>88</v>
      </c>
      <c r="D28" s="173" t="s">
        <v>89</v>
      </c>
      <c r="E28" s="117">
        <v>0</v>
      </c>
      <c r="F28" s="117">
        <v>0</v>
      </c>
      <c r="G28" s="117">
        <v>0</v>
      </c>
      <c r="H28" s="126">
        <v>500000000</v>
      </c>
      <c r="I28" s="127">
        <f>G28-H28</f>
        <v>-500000000</v>
      </c>
      <c r="J28" s="112"/>
      <c r="L28" s="130"/>
    </row>
    <row r="29" spans="2:12" s="129" customFormat="1" ht="29.25" customHeight="1" x14ac:dyDescent="0.25">
      <c r="B29" s="105"/>
      <c r="C29" s="114" t="s">
        <v>42</v>
      </c>
      <c r="D29" s="172" t="s">
        <v>43</v>
      </c>
      <c r="E29" s="117">
        <v>0</v>
      </c>
      <c r="F29" s="117">
        <v>0</v>
      </c>
      <c r="G29" s="117">
        <f>E29-F29</f>
        <v>0</v>
      </c>
      <c r="H29" s="122">
        <f>H30+H36</f>
        <v>425384914.15000004</v>
      </c>
      <c r="I29" s="119">
        <f t="shared" si="1"/>
        <v>-425384914.15000004</v>
      </c>
      <c r="J29" s="112"/>
      <c r="L29" s="131"/>
    </row>
    <row r="30" spans="2:12" s="129" customFormat="1" ht="19.5" customHeight="1" x14ac:dyDescent="0.25">
      <c r="B30" s="105"/>
      <c r="C30" s="114" t="s">
        <v>45</v>
      </c>
      <c r="D30" s="172" t="s">
        <v>46</v>
      </c>
      <c r="E30" s="117">
        <v>0</v>
      </c>
      <c r="F30" s="117">
        <v>0</v>
      </c>
      <c r="G30" s="117">
        <v>0</v>
      </c>
      <c r="H30" s="122">
        <f>H31+H34</f>
        <v>416347016.15000004</v>
      </c>
      <c r="I30" s="119">
        <f t="shared" si="1"/>
        <v>-416347016.15000004</v>
      </c>
      <c r="J30" s="112"/>
      <c r="L30" s="131"/>
    </row>
    <row r="31" spans="2:12" s="129" customFormat="1" ht="24.75" customHeight="1" x14ac:dyDescent="0.25">
      <c r="B31" s="105"/>
      <c r="C31" s="114" t="s">
        <v>47</v>
      </c>
      <c r="D31" s="172" t="s">
        <v>48</v>
      </c>
      <c r="E31" s="117">
        <v>0</v>
      </c>
      <c r="F31" s="117">
        <v>0</v>
      </c>
      <c r="G31" s="117">
        <f>E31-F31</f>
        <v>0</v>
      </c>
      <c r="H31" s="122">
        <f>H32</f>
        <v>386881436.83000004</v>
      </c>
      <c r="I31" s="119">
        <f t="shared" si="1"/>
        <v>-386881436.83000004</v>
      </c>
      <c r="J31" s="112"/>
    </row>
    <row r="32" spans="2:12" s="129" customFormat="1" ht="25.5" customHeight="1" x14ac:dyDescent="0.25">
      <c r="B32" s="105"/>
      <c r="C32" s="114" t="s">
        <v>49</v>
      </c>
      <c r="D32" s="172" t="s">
        <v>50</v>
      </c>
      <c r="E32" s="117">
        <v>0</v>
      </c>
      <c r="F32" s="117">
        <v>0</v>
      </c>
      <c r="G32" s="117">
        <v>0</v>
      </c>
      <c r="H32" s="122">
        <f>H33</f>
        <v>386881436.83000004</v>
      </c>
      <c r="I32" s="119">
        <f t="shared" si="1"/>
        <v>-386881436.83000004</v>
      </c>
      <c r="J32" s="112"/>
    </row>
    <row r="33" spans="2:12" s="128" customFormat="1" ht="33.75" customHeight="1" x14ac:dyDescent="0.25">
      <c r="B33" s="102"/>
      <c r="C33" s="123" t="s">
        <v>51</v>
      </c>
      <c r="D33" s="173" t="s">
        <v>52</v>
      </c>
      <c r="E33" s="117">
        <v>0</v>
      </c>
      <c r="F33" s="117">
        <v>0</v>
      </c>
      <c r="G33" s="117">
        <f>E33-F33</f>
        <v>0</v>
      </c>
      <c r="H33" s="126">
        <f>379019154.6+7862282.23</f>
        <v>386881436.83000004</v>
      </c>
      <c r="I33" s="127">
        <f t="shared" si="1"/>
        <v>-386881436.83000004</v>
      </c>
      <c r="J33" s="103"/>
      <c r="L33" s="132"/>
    </row>
    <row r="34" spans="2:12" s="129" customFormat="1" ht="24.75" customHeight="1" x14ac:dyDescent="0.25">
      <c r="B34" s="105"/>
      <c r="C34" s="114" t="s">
        <v>53</v>
      </c>
      <c r="D34" s="172" t="s">
        <v>54</v>
      </c>
      <c r="E34" s="117">
        <v>0</v>
      </c>
      <c r="F34" s="117">
        <v>0</v>
      </c>
      <c r="G34" s="117">
        <f>E34-F34</f>
        <v>0</v>
      </c>
      <c r="H34" s="122">
        <f>H35</f>
        <v>29465579.32</v>
      </c>
      <c r="I34" s="119">
        <f t="shared" si="1"/>
        <v>-29465579.32</v>
      </c>
      <c r="J34" s="112"/>
      <c r="L34" s="131"/>
    </row>
    <row r="35" spans="2:12" s="128" customFormat="1" ht="36" customHeight="1" x14ac:dyDescent="0.25">
      <c r="B35" s="102"/>
      <c r="C35" s="123" t="s">
        <v>55</v>
      </c>
      <c r="D35" s="173" t="s">
        <v>56</v>
      </c>
      <c r="E35" s="117">
        <v>0</v>
      </c>
      <c r="F35" s="117">
        <v>0</v>
      </c>
      <c r="G35" s="117">
        <v>0</v>
      </c>
      <c r="H35" s="126">
        <f>15517911.19+13947668.13</f>
        <v>29465579.32</v>
      </c>
      <c r="I35" s="127">
        <f t="shared" si="1"/>
        <v>-29465579.32</v>
      </c>
      <c r="J35" s="103"/>
    </row>
    <row r="36" spans="2:12" s="129" customFormat="1" ht="33" customHeight="1" x14ac:dyDescent="0.25">
      <c r="B36" s="105"/>
      <c r="C36" s="114" t="s">
        <v>57</v>
      </c>
      <c r="D36" s="172" t="s">
        <v>58</v>
      </c>
      <c r="E36" s="117">
        <v>0</v>
      </c>
      <c r="F36" s="117">
        <v>0</v>
      </c>
      <c r="G36" s="117">
        <v>0</v>
      </c>
      <c r="H36" s="122">
        <f>H37</f>
        <v>9037898</v>
      </c>
      <c r="I36" s="119">
        <f t="shared" si="1"/>
        <v>-9037898</v>
      </c>
      <c r="J36" s="112"/>
      <c r="L36" s="131"/>
    </row>
    <row r="37" spans="2:12" s="129" customFormat="1" ht="24" customHeight="1" x14ac:dyDescent="0.25">
      <c r="B37" s="105"/>
      <c r="C37" s="114" t="s">
        <v>59</v>
      </c>
      <c r="D37" s="172" t="s">
        <v>60</v>
      </c>
      <c r="E37" s="117">
        <v>0</v>
      </c>
      <c r="F37" s="117">
        <v>0</v>
      </c>
      <c r="G37" s="117">
        <v>0</v>
      </c>
      <c r="H37" s="122">
        <f>H38+H39</f>
        <v>9037898</v>
      </c>
      <c r="I37" s="119">
        <f t="shared" si="1"/>
        <v>-9037898</v>
      </c>
      <c r="J37" s="112"/>
    </row>
    <row r="38" spans="2:12" s="129" customFormat="1" ht="24.95" customHeight="1" x14ac:dyDescent="0.25">
      <c r="B38" s="105"/>
      <c r="C38" s="123" t="s">
        <v>86</v>
      </c>
      <c r="D38" s="173" t="s">
        <v>87</v>
      </c>
      <c r="E38" s="117">
        <v>0</v>
      </c>
      <c r="F38" s="117">
        <v>0</v>
      </c>
      <c r="G38" s="117">
        <v>0</v>
      </c>
      <c r="H38" s="126">
        <v>8262156</v>
      </c>
      <c r="I38" s="127">
        <f>G38-H38</f>
        <v>-8262156</v>
      </c>
      <c r="J38" s="112"/>
    </row>
    <row r="39" spans="2:12" s="129" customFormat="1" ht="20.25" customHeight="1" x14ac:dyDescent="0.25">
      <c r="B39" s="105"/>
      <c r="C39" s="123" t="s">
        <v>61</v>
      </c>
      <c r="D39" s="173" t="s">
        <v>62</v>
      </c>
      <c r="E39" s="117">
        <v>0</v>
      </c>
      <c r="F39" s="117">
        <v>0</v>
      </c>
      <c r="G39" s="117">
        <v>0</v>
      </c>
      <c r="H39" s="126">
        <f>387871+387871</f>
        <v>775742</v>
      </c>
      <c r="I39" s="127">
        <f t="shared" si="1"/>
        <v>-775742</v>
      </c>
      <c r="J39" s="112"/>
    </row>
    <row r="40" spans="2:12" s="129" customFormat="1" ht="39" customHeight="1" x14ac:dyDescent="0.25">
      <c r="B40" s="105"/>
      <c r="C40" s="133">
        <v>4</v>
      </c>
      <c r="D40" s="134" t="s">
        <v>81</v>
      </c>
      <c r="E40" s="109">
        <f>E41+E42+E43</f>
        <v>4425451246744</v>
      </c>
      <c r="F40" s="109">
        <f>F41+F42+F43</f>
        <v>0</v>
      </c>
      <c r="G40" s="109">
        <f>E40+F40</f>
        <v>4425451246744</v>
      </c>
      <c r="H40" s="135">
        <f>H41+H42+H43</f>
        <v>45645059769</v>
      </c>
      <c r="I40" s="136">
        <f t="shared" si="1"/>
        <v>4379806186975</v>
      </c>
      <c r="J40" s="112"/>
      <c r="K40" s="131"/>
      <c r="L40" s="131"/>
    </row>
    <row r="41" spans="2:12" s="128" customFormat="1" ht="19.5" customHeight="1" x14ac:dyDescent="0.25">
      <c r="B41" s="102"/>
      <c r="C41" s="137">
        <v>41</v>
      </c>
      <c r="D41" s="138" t="s">
        <v>63</v>
      </c>
      <c r="E41" s="125">
        <v>0</v>
      </c>
      <c r="F41" s="117">
        <v>0</v>
      </c>
      <c r="G41" s="125">
        <f>E41+F41</f>
        <v>0</v>
      </c>
      <c r="H41" s="126">
        <v>0</v>
      </c>
      <c r="I41" s="127">
        <f t="shared" si="1"/>
        <v>0</v>
      </c>
      <c r="J41" s="103"/>
      <c r="L41" s="132"/>
    </row>
    <row r="42" spans="2:12" s="128" customFormat="1" ht="19.5" customHeight="1" x14ac:dyDescent="0.25">
      <c r="B42" s="102"/>
      <c r="C42" s="137">
        <v>42</v>
      </c>
      <c r="D42" s="138" t="s">
        <v>64</v>
      </c>
      <c r="E42" s="125">
        <v>896061000000</v>
      </c>
      <c r="F42" s="117">
        <v>0</v>
      </c>
      <c r="G42" s="125">
        <v>896061000000</v>
      </c>
      <c r="H42" s="139">
        <v>0</v>
      </c>
      <c r="I42" s="127">
        <f>G42-H42</f>
        <v>896061000000</v>
      </c>
      <c r="J42" s="103"/>
      <c r="K42" s="140"/>
      <c r="L42" s="132"/>
    </row>
    <row r="43" spans="2:12" s="128" customFormat="1" ht="18.75" customHeight="1" thickBot="1" x14ac:dyDescent="0.3">
      <c r="B43" s="102"/>
      <c r="C43" s="141">
        <v>43</v>
      </c>
      <c r="D43" s="142" t="s">
        <v>65</v>
      </c>
      <c r="E43" s="143">
        <v>3529390246744</v>
      </c>
      <c r="F43" s="117">
        <v>0</v>
      </c>
      <c r="G43" s="143">
        <v>3529390246744</v>
      </c>
      <c r="H43" s="144">
        <v>45645059769</v>
      </c>
      <c r="I43" s="145">
        <f>G43-H43</f>
        <v>3483745186975</v>
      </c>
      <c r="J43" s="103"/>
      <c r="K43" s="132"/>
      <c r="L43" s="132"/>
    </row>
    <row r="44" spans="2:12" s="150" customFormat="1" ht="31.5" customHeight="1" thickBot="1" x14ac:dyDescent="0.3">
      <c r="B44" s="146"/>
      <c r="C44" s="215" t="s">
        <v>101</v>
      </c>
      <c r="D44" s="216"/>
      <c r="E44" s="147">
        <f>E10+E40</f>
        <v>4687851247344</v>
      </c>
      <c r="F44" s="147">
        <f>F10+F40</f>
        <v>0</v>
      </c>
      <c r="G44" s="147">
        <f>E44+F44</f>
        <v>4687851247344</v>
      </c>
      <c r="H44" s="147">
        <f>H10+H40</f>
        <v>86486721388.149994</v>
      </c>
      <c r="I44" s="148">
        <f>I10+I40</f>
        <v>4601364525955.8496</v>
      </c>
      <c r="J44" s="149"/>
      <c r="K44" s="140"/>
      <c r="L44" s="140"/>
    </row>
    <row r="45" spans="2:12" s="150" customFormat="1" x14ac:dyDescent="0.25">
      <c r="B45" s="146"/>
      <c r="C45" s="210" t="s">
        <v>102</v>
      </c>
      <c r="D45" s="210"/>
      <c r="E45" s="151"/>
      <c r="F45" s="151"/>
      <c r="G45" s="151"/>
      <c r="H45" s="151"/>
      <c r="I45" s="152"/>
      <c r="J45" s="149"/>
      <c r="K45" s="140"/>
      <c r="L45" s="140"/>
    </row>
    <row r="46" spans="2:12" x14ac:dyDescent="0.25">
      <c r="B46" s="102"/>
      <c r="C46" s="217" t="s">
        <v>103</v>
      </c>
      <c r="D46" s="217"/>
      <c r="E46" s="174"/>
      <c r="F46" s="174"/>
      <c r="G46" s="174"/>
      <c r="H46" s="174"/>
      <c r="I46" s="174"/>
      <c r="J46" s="103"/>
      <c r="K46" s="153"/>
      <c r="L46" s="153"/>
    </row>
    <row r="47" spans="2:12" ht="15" customHeight="1" x14ac:dyDescent="0.25">
      <c r="B47" s="102"/>
      <c r="C47" s="128"/>
      <c r="D47" s="128"/>
      <c r="E47" s="174"/>
      <c r="F47" s="174"/>
      <c r="G47" s="174"/>
      <c r="H47" s="174"/>
      <c r="I47" s="174"/>
      <c r="J47" s="103"/>
      <c r="K47" s="153"/>
      <c r="L47" s="153"/>
    </row>
    <row r="48" spans="2:12" x14ac:dyDescent="0.25">
      <c r="B48" s="102"/>
      <c r="C48" s="128"/>
      <c r="D48" s="128"/>
      <c r="E48" s="174"/>
      <c r="F48" s="174"/>
      <c r="G48" s="174"/>
      <c r="H48" s="174"/>
      <c r="I48" s="174"/>
      <c r="J48" s="103"/>
      <c r="K48" s="153"/>
      <c r="L48" s="153"/>
    </row>
    <row r="49" spans="2:12" ht="37.5" x14ac:dyDescent="0.25">
      <c r="B49" s="102"/>
      <c r="C49" s="166"/>
      <c r="D49" s="218" t="s">
        <v>110</v>
      </c>
      <c r="E49" s="218"/>
      <c r="F49" s="166"/>
      <c r="G49" s="166"/>
      <c r="H49" s="175" t="s">
        <v>110</v>
      </c>
      <c r="I49" s="166"/>
      <c r="J49" s="103"/>
      <c r="L49" s="153"/>
    </row>
    <row r="50" spans="2:12" ht="15" customHeight="1" x14ac:dyDescent="0.25">
      <c r="B50" s="102"/>
      <c r="C50" s="165"/>
      <c r="D50" s="219" t="s">
        <v>67</v>
      </c>
      <c r="E50" s="219"/>
      <c r="F50" s="128"/>
      <c r="G50" s="220" t="s">
        <v>104</v>
      </c>
      <c r="H50" s="220"/>
      <c r="I50" s="220"/>
      <c r="J50" s="103"/>
    </row>
    <row r="51" spans="2:12" ht="15" customHeight="1" x14ac:dyDescent="0.25">
      <c r="B51" s="102"/>
      <c r="C51" s="165"/>
      <c r="D51" s="221" t="s">
        <v>69</v>
      </c>
      <c r="E51" s="221"/>
      <c r="F51" s="176"/>
      <c r="G51" s="222" t="s">
        <v>70</v>
      </c>
      <c r="H51" s="222"/>
      <c r="I51" s="222"/>
      <c r="J51" s="103"/>
    </row>
    <row r="52" spans="2:12" ht="15" customHeight="1" x14ac:dyDescent="0.25">
      <c r="B52" s="102"/>
      <c r="C52" s="165"/>
      <c r="D52" s="221" t="s">
        <v>71</v>
      </c>
      <c r="E52" s="221"/>
      <c r="F52" s="176"/>
      <c r="G52" s="222" t="s">
        <v>105</v>
      </c>
      <c r="H52" s="222"/>
      <c r="I52" s="222"/>
      <c r="J52" s="103"/>
    </row>
    <row r="53" spans="2:12" x14ac:dyDescent="0.25">
      <c r="B53" s="102"/>
      <c r="C53" s="165"/>
      <c r="D53" s="128"/>
      <c r="E53" s="154"/>
      <c r="F53" s="155"/>
      <c r="G53" s="154"/>
      <c r="H53" s="154"/>
      <c r="I53" s="128"/>
      <c r="J53" s="103"/>
    </row>
    <row r="54" spans="2:12" ht="37.5" x14ac:dyDescent="0.25">
      <c r="B54" s="102"/>
      <c r="C54" s="165"/>
      <c r="D54" s="218" t="s">
        <v>110</v>
      </c>
      <c r="E54" s="218"/>
      <c r="F54" s="155"/>
      <c r="G54" s="154"/>
      <c r="H54" s="175" t="s">
        <v>110</v>
      </c>
      <c r="I54" s="128"/>
      <c r="J54" s="103"/>
    </row>
    <row r="55" spans="2:12" x14ac:dyDescent="0.25">
      <c r="B55" s="102"/>
      <c r="C55" s="165"/>
      <c r="D55" s="220" t="s">
        <v>106</v>
      </c>
      <c r="E55" s="220"/>
      <c r="F55" s="128"/>
      <c r="G55" s="220" t="s">
        <v>107</v>
      </c>
      <c r="H55" s="220"/>
      <c r="I55" s="220"/>
      <c r="J55" s="103"/>
    </row>
    <row r="56" spans="2:12" x14ac:dyDescent="0.25">
      <c r="B56" s="102"/>
      <c r="C56" s="165"/>
      <c r="D56" s="221" t="s">
        <v>75</v>
      </c>
      <c r="E56" s="221"/>
      <c r="F56" s="154" t="s">
        <v>76</v>
      </c>
      <c r="G56" s="222" t="s">
        <v>77</v>
      </c>
      <c r="H56" s="222"/>
      <c r="I56" s="222"/>
      <c r="J56" s="103"/>
    </row>
    <row r="57" spans="2:12" x14ac:dyDescent="0.25">
      <c r="B57" s="102"/>
      <c r="C57" s="165"/>
      <c r="D57" s="223" t="s">
        <v>108</v>
      </c>
      <c r="E57" s="223"/>
      <c r="F57" s="154"/>
      <c r="G57" s="222" t="s">
        <v>109</v>
      </c>
      <c r="H57" s="222"/>
      <c r="I57" s="222"/>
      <c r="J57" s="103"/>
    </row>
    <row r="58" spans="2:12" ht="16.5" thickBot="1" x14ac:dyDescent="0.3">
      <c r="B58" s="156"/>
      <c r="C58" s="157"/>
      <c r="D58" s="158"/>
      <c r="E58" s="159"/>
      <c r="F58" s="160"/>
      <c r="G58" s="161"/>
      <c r="H58" s="160"/>
      <c r="I58" s="158"/>
      <c r="J58" s="162"/>
    </row>
  </sheetData>
  <mergeCells count="21">
    <mergeCell ref="D57:E57"/>
    <mergeCell ref="G57:I57"/>
    <mergeCell ref="D52:E52"/>
    <mergeCell ref="G52:I52"/>
    <mergeCell ref="D54:E54"/>
    <mergeCell ref="D55:E55"/>
    <mergeCell ref="G55:I55"/>
    <mergeCell ref="D56:E56"/>
    <mergeCell ref="G56:I56"/>
    <mergeCell ref="C46:D46"/>
    <mergeCell ref="D49:E49"/>
    <mergeCell ref="D50:E50"/>
    <mergeCell ref="G50:I50"/>
    <mergeCell ref="D51:E51"/>
    <mergeCell ref="G51:I51"/>
    <mergeCell ref="C45:D45"/>
    <mergeCell ref="B1:J1"/>
    <mergeCell ref="C2:I2"/>
    <mergeCell ref="C3:I3"/>
    <mergeCell ref="H7:I7"/>
    <mergeCell ref="C44:D44"/>
  </mergeCells>
  <printOptions horizontalCentered="1"/>
  <pageMargins left="0.15748031496062992" right="0.15748031496062992" top="0.82677165354330717" bottom="0.39370078740157483" header="0.23622047244094491" footer="0.27559055118110237"/>
  <pageSetup scale="6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topLeftCell="A43" zoomScale="84" zoomScaleNormal="84" workbookViewId="0">
      <selection activeCell="H44" sqref="H44"/>
    </sheetView>
  </sheetViews>
  <sheetFormatPr baseColWidth="10" defaultRowHeight="12.75" x14ac:dyDescent="0.25"/>
  <cols>
    <col min="1" max="2" width="3.28515625" style="96" customWidth="1"/>
    <col min="3" max="3" width="25.7109375" style="180" customWidth="1"/>
    <col min="4" max="4" width="50.7109375" style="96" customWidth="1"/>
    <col min="5" max="5" width="28.28515625" style="96" customWidth="1"/>
    <col min="6" max="6" width="21.42578125" style="96" customWidth="1"/>
    <col min="7" max="7" width="28.85546875" style="96" customWidth="1"/>
    <col min="8" max="8" width="26" style="96" customWidth="1"/>
    <col min="9" max="9" width="28.140625" style="96" customWidth="1"/>
    <col min="10" max="10" width="4.28515625" style="96" customWidth="1"/>
    <col min="11" max="16384" width="11.42578125" style="96"/>
  </cols>
  <sheetData>
    <row r="1" spans="1:12" ht="9.75" customHeight="1" thickBot="1" x14ac:dyDescent="0.3">
      <c r="C1" s="224"/>
      <c r="D1" s="224"/>
      <c r="E1" s="224"/>
      <c r="F1" s="224"/>
      <c r="G1" s="224"/>
      <c r="H1" s="224"/>
      <c r="I1" s="224"/>
    </row>
    <row r="2" spans="1:12" ht="31.5" customHeight="1" x14ac:dyDescent="0.25">
      <c r="A2" s="99"/>
      <c r="B2" s="100"/>
      <c r="C2" s="212" t="s">
        <v>98</v>
      </c>
      <c r="D2" s="212"/>
      <c r="E2" s="212"/>
      <c r="F2" s="212"/>
      <c r="G2" s="212"/>
      <c r="H2" s="212"/>
      <c r="I2" s="212"/>
      <c r="J2" s="101"/>
      <c r="K2" s="3"/>
      <c r="L2" s="3"/>
    </row>
    <row r="3" spans="1:12" ht="12.75" customHeight="1" x14ac:dyDescent="0.25">
      <c r="A3" s="99"/>
      <c r="B3" s="102"/>
      <c r="C3" s="213" t="s">
        <v>111</v>
      </c>
      <c r="D3" s="213"/>
      <c r="E3" s="213"/>
      <c r="F3" s="213"/>
      <c r="G3" s="213"/>
      <c r="H3" s="213"/>
      <c r="I3" s="213"/>
      <c r="J3" s="103"/>
      <c r="K3" s="92"/>
      <c r="L3" s="92"/>
    </row>
    <row r="4" spans="1:12" ht="20.25" customHeight="1" x14ac:dyDescent="0.25">
      <c r="A4" s="99"/>
      <c r="B4" s="102"/>
      <c r="C4" s="165"/>
      <c r="D4" s="128"/>
      <c r="E4" s="128"/>
      <c r="F4" s="128"/>
      <c r="G4" s="128"/>
      <c r="H4" s="128"/>
      <c r="I4" s="128"/>
      <c r="J4" s="103"/>
      <c r="K4" s="95"/>
      <c r="L4" s="95"/>
    </row>
    <row r="5" spans="1:12" ht="30" customHeight="1" x14ac:dyDescent="0.25">
      <c r="A5" s="99"/>
      <c r="B5" s="102"/>
      <c r="C5" s="165"/>
      <c r="D5" s="128"/>
      <c r="E5" s="128"/>
      <c r="F5" s="128"/>
      <c r="G5" s="128"/>
      <c r="H5" s="128"/>
      <c r="I5" s="128"/>
      <c r="J5" s="103"/>
      <c r="K5" s="95"/>
      <c r="L5" s="95"/>
    </row>
    <row r="6" spans="1:12" ht="12.75" customHeight="1" x14ac:dyDescent="0.25">
      <c r="A6" s="99"/>
      <c r="B6" s="102"/>
      <c r="C6" s="165"/>
      <c r="D6" s="128"/>
      <c r="E6" s="128"/>
      <c r="F6" s="128"/>
      <c r="G6" s="128"/>
      <c r="H6" s="128"/>
      <c r="I6" s="128"/>
      <c r="J6" s="103"/>
      <c r="K6" s="95"/>
      <c r="L6" s="95"/>
    </row>
    <row r="7" spans="1:12" ht="24.75" customHeight="1" x14ac:dyDescent="0.25">
      <c r="A7" s="99"/>
      <c r="B7" s="102"/>
      <c r="C7" s="99"/>
      <c r="D7" s="128"/>
      <c r="E7" s="128"/>
      <c r="F7" s="99"/>
      <c r="G7" s="166" t="s">
        <v>0</v>
      </c>
      <c r="H7" s="214" t="s">
        <v>1</v>
      </c>
      <c r="I7" s="214"/>
      <c r="J7" s="103"/>
      <c r="K7" s="95"/>
      <c r="L7" s="95"/>
    </row>
    <row r="8" spans="1:12" ht="11.25" customHeight="1" thickBot="1" x14ac:dyDescent="0.3">
      <c r="A8" s="99"/>
      <c r="B8" s="102"/>
      <c r="C8" s="165"/>
      <c r="D8" s="128"/>
      <c r="E8" s="128"/>
      <c r="F8" s="128"/>
      <c r="G8" s="128"/>
      <c r="H8" s="128"/>
      <c r="I8" s="128"/>
      <c r="J8" s="103"/>
      <c r="K8" s="95"/>
      <c r="L8" s="95"/>
    </row>
    <row r="9" spans="1:12" ht="67.5" customHeight="1" thickBot="1" x14ac:dyDescent="0.3">
      <c r="A9" s="99"/>
      <c r="B9" s="102"/>
      <c r="C9" s="167" t="s">
        <v>100</v>
      </c>
      <c r="D9" s="168" t="s">
        <v>112</v>
      </c>
      <c r="E9" s="104" t="s">
        <v>4</v>
      </c>
      <c r="F9" s="104" t="s">
        <v>5</v>
      </c>
      <c r="G9" s="104" t="s">
        <v>6</v>
      </c>
      <c r="H9" s="104" t="s">
        <v>7</v>
      </c>
      <c r="I9" s="104" t="s">
        <v>8</v>
      </c>
      <c r="J9" s="103"/>
    </row>
    <row r="10" spans="1:12" s="177" customFormat="1" ht="37.5" x14ac:dyDescent="0.25">
      <c r="B10" s="181"/>
      <c r="C10" s="106">
        <v>3</v>
      </c>
      <c r="D10" s="107" t="s">
        <v>80</v>
      </c>
      <c r="E10" s="108">
        <f t="shared" ref="E10:H11" si="0">E11</f>
        <v>262400000600</v>
      </c>
      <c r="F10" s="109">
        <f t="shared" si="0"/>
        <v>0</v>
      </c>
      <c r="G10" s="108">
        <f t="shared" si="0"/>
        <v>262400000600</v>
      </c>
      <c r="H10" s="110">
        <f t="shared" si="0"/>
        <v>61200327289.260002</v>
      </c>
      <c r="I10" s="111">
        <f>G10-H10</f>
        <v>201199673310.73999</v>
      </c>
      <c r="J10" s="183"/>
    </row>
    <row r="11" spans="1:12" s="177" customFormat="1" ht="24.95" customHeight="1" x14ac:dyDescent="0.25">
      <c r="B11" s="181"/>
      <c r="C11" s="114" t="s">
        <v>9</v>
      </c>
      <c r="D11" s="115" t="s">
        <v>10</v>
      </c>
      <c r="E11" s="116">
        <f t="shared" si="0"/>
        <v>262400000600</v>
      </c>
      <c r="F11" s="117">
        <f t="shared" si="0"/>
        <v>0</v>
      </c>
      <c r="G11" s="116">
        <f t="shared" si="0"/>
        <v>262400000600</v>
      </c>
      <c r="H11" s="118">
        <f t="shared" si="0"/>
        <v>61200327289.260002</v>
      </c>
      <c r="I11" s="119">
        <f>G11-H11</f>
        <v>201199673310.73999</v>
      </c>
      <c r="J11" s="183"/>
    </row>
    <row r="12" spans="1:12" s="177" customFormat="1" ht="24.95" customHeight="1" x14ac:dyDescent="0.25">
      <c r="B12" s="181"/>
      <c r="C12" s="114" t="s">
        <v>12</v>
      </c>
      <c r="D12" s="115" t="s">
        <v>10</v>
      </c>
      <c r="E12" s="116">
        <f>E13</f>
        <v>262400000600</v>
      </c>
      <c r="F12" s="117">
        <f>0</f>
        <v>0</v>
      </c>
      <c r="G12" s="116">
        <f>G13</f>
        <v>262400000600</v>
      </c>
      <c r="H12" s="118">
        <f>H13+H32</f>
        <v>61200327289.260002</v>
      </c>
      <c r="I12" s="119">
        <f t="shared" ref="I12:I44" si="1">G12-H12</f>
        <v>201199673310.73999</v>
      </c>
      <c r="J12" s="183"/>
    </row>
    <row r="13" spans="1:12" s="177" customFormat="1" ht="24.95" customHeight="1" x14ac:dyDescent="0.25">
      <c r="B13" s="181"/>
      <c r="C13" s="114" t="s">
        <v>13</v>
      </c>
      <c r="D13" s="115" t="s">
        <v>14</v>
      </c>
      <c r="E13" s="116">
        <f>E14</f>
        <v>262400000600</v>
      </c>
      <c r="F13" s="117">
        <f>F12</f>
        <v>0</v>
      </c>
      <c r="G13" s="116">
        <f>G14</f>
        <v>262400000600</v>
      </c>
      <c r="H13" s="118">
        <f>H14</f>
        <v>60754030188</v>
      </c>
      <c r="I13" s="119">
        <f t="shared" si="1"/>
        <v>201645970412</v>
      </c>
      <c r="J13" s="183"/>
    </row>
    <row r="14" spans="1:12" s="177" customFormat="1" ht="24.95" customHeight="1" x14ac:dyDescent="0.25">
      <c r="B14" s="181"/>
      <c r="C14" s="114" t="s">
        <v>16</v>
      </c>
      <c r="D14" s="121" t="s">
        <v>17</v>
      </c>
      <c r="E14" s="117">
        <f>E15+E20</f>
        <v>262400000600</v>
      </c>
      <c r="F14" s="117">
        <f>F15+F20</f>
        <v>0</v>
      </c>
      <c r="G14" s="117">
        <f>G15+G20</f>
        <v>262400000600</v>
      </c>
      <c r="H14" s="122">
        <f>H15+H20++H28+H17</f>
        <v>60754030188</v>
      </c>
      <c r="I14" s="119">
        <f t="shared" si="1"/>
        <v>201645970412</v>
      </c>
      <c r="J14" s="183"/>
    </row>
    <row r="15" spans="1:12" s="177" customFormat="1" ht="24.95" customHeight="1" x14ac:dyDescent="0.25">
      <c r="B15" s="181"/>
      <c r="C15" s="114" t="s">
        <v>18</v>
      </c>
      <c r="D15" s="121" t="s">
        <v>19</v>
      </c>
      <c r="E15" s="117">
        <v>262004000600</v>
      </c>
      <c r="F15" s="117">
        <v>0</v>
      </c>
      <c r="G15" s="117">
        <f>E15-F15</f>
        <v>262004000600</v>
      </c>
      <c r="H15" s="122">
        <f>H16</f>
        <v>58107119110</v>
      </c>
      <c r="I15" s="119">
        <f t="shared" si="1"/>
        <v>203896881490</v>
      </c>
      <c r="J15" s="183"/>
    </row>
    <row r="16" spans="1:12" s="178" customFormat="1" ht="33" customHeight="1" x14ac:dyDescent="0.25">
      <c r="B16" s="93"/>
      <c r="C16" s="123" t="s">
        <v>20</v>
      </c>
      <c r="D16" s="124" t="s">
        <v>21</v>
      </c>
      <c r="E16" s="125">
        <v>0</v>
      </c>
      <c r="F16" s="117">
        <v>0</v>
      </c>
      <c r="G16" s="125">
        <f t="shared" ref="G16:G19" si="2">E16-F16</f>
        <v>0</v>
      </c>
      <c r="H16" s="126">
        <f>18237964291+19747076474+20122078345</f>
        <v>58107119110</v>
      </c>
      <c r="I16" s="127">
        <f t="shared" si="1"/>
        <v>-58107119110</v>
      </c>
      <c r="J16" s="94"/>
    </row>
    <row r="17" spans="2:10" s="178" customFormat="1" ht="24.95" customHeight="1" x14ac:dyDescent="0.25">
      <c r="B17" s="93"/>
      <c r="C17" s="114" t="s">
        <v>92</v>
      </c>
      <c r="D17" s="121" t="s">
        <v>93</v>
      </c>
      <c r="E17" s="125">
        <v>0</v>
      </c>
      <c r="F17" s="117">
        <v>0</v>
      </c>
      <c r="G17" s="125">
        <f t="shared" si="2"/>
        <v>0</v>
      </c>
      <c r="H17" s="122">
        <f>H18</f>
        <v>143300260</v>
      </c>
      <c r="I17" s="119">
        <f t="shared" si="1"/>
        <v>-143300260</v>
      </c>
      <c r="J17" s="94"/>
    </row>
    <row r="18" spans="2:10" s="178" customFormat="1" ht="24.95" customHeight="1" x14ac:dyDescent="0.25">
      <c r="B18" s="93"/>
      <c r="C18" s="114" t="s">
        <v>94</v>
      </c>
      <c r="D18" s="121" t="s">
        <v>95</v>
      </c>
      <c r="E18" s="125">
        <v>0</v>
      </c>
      <c r="F18" s="117">
        <v>0</v>
      </c>
      <c r="G18" s="125">
        <f t="shared" si="2"/>
        <v>0</v>
      </c>
      <c r="H18" s="122">
        <f>H19</f>
        <v>143300260</v>
      </c>
      <c r="I18" s="119">
        <f t="shared" si="1"/>
        <v>-143300260</v>
      </c>
      <c r="J18" s="94"/>
    </row>
    <row r="19" spans="2:10" s="178" customFormat="1" ht="24.95" customHeight="1" x14ac:dyDescent="0.25">
      <c r="B19" s="93"/>
      <c r="C19" s="123" t="s">
        <v>96</v>
      </c>
      <c r="D19" s="124" t="s">
        <v>97</v>
      </c>
      <c r="E19" s="125">
        <v>0</v>
      </c>
      <c r="F19" s="117">
        <v>0</v>
      </c>
      <c r="G19" s="125">
        <f t="shared" si="2"/>
        <v>0</v>
      </c>
      <c r="H19" s="126">
        <v>143300260</v>
      </c>
      <c r="I19" s="127">
        <f>G19-H19</f>
        <v>-143300260</v>
      </c>
      <c r="J19" s="94"/>
    </row>
    <row r="20" spans="2:10" s="179" customFormat="1" ht="24.95" customHeight="1" x14ac:dyDescent="0.25">
      <c r="B20" s="182"/>
      <c r="C20" s="114" t="s">
        <v>22</v>
      </c>
      <c r="D20" s="121" t="s">
        <v>23</v>
      </c>
      <c r="E20" s="117">
        <v>396000000</v>
      </c>
      <c r="F20" s="117">
        <v>0</v>
      </c>
      <c r="G20" s="117">
        <f>E20+F20</f>
        <v>396000000</v>
      </c>
      <c r="H20" s="122">
        <f>H21</f>
        <v>198901601</v>
      </c>
      <c r="I20" s="119">
        <f t="shared" si="1"/>
        <v>197098399</v>
      </c>
      <c r="J20" s="184"/>
    </row>
    <row r="21" spans="2:10" s="179" customFormat="1" ht="36.950000000000003" customHeight="1" x14ac:dyDescent="0.25">
      <c r="B21" s="182"/>
      <c r="C21" s="114" t="s">
        <v>24</v>
      </c>
      <c r="D21" s="121" t="s">
        <v>25</v>
      </c>
      <c r="E21" s="117">
        <v>0</v>
      </c>
      <c r="F21" s="117">
        <v>0</v>
      </c>
      <c r="G21" s="117">
        <f>E21-F21</f>
        <v>0</v>
      </c>
      <c r="H21" s="122">
        <f>H22+H25</f>
        <v>198901601</v>
      </c>
      <c r="I21" s="119">
        <f t="shared" si="1"/>
        <v>-198901601</v>
      </c>
      <c r="J21" s="184"/>
    </row>
    <row r="22" spans="2:10" s="179" customFormat="1" ht="36.950000000000003" customHeight="1" x14ac:dyDescent="0.25">
      <c r="B22" s="182"/>
      <c r="C22" s="114" t="s">
        <v>26</v>
      </c>
      <c r="D22" s="121" t="s">
        <v>27</v>
      </c>
      <c r="E22" s="117">
        <v>0</v>
      </c>
      <c r="F22" s="117">
        <v>0</v>
      </c>
      <c r="G22" s="117">
        <f>E22-F22</f>
        <v>0</v>
      </c>
      <c r="H22" s="122">
        <f>H23</f>
        <v>198301171</v>
      </c>
      <c r="I22" s="119">
        <f>G22-H22</f>
        <v>-198301171</v>
      </c>
      <c r="J22" s="184"/>
    </row>
    <row r="23" spans="2:10" s="179" customFormat="1" ht="36.950000000000003" customHeight="1" x14ac:dyDescent="0.25">
      <c r="B23" s="182"/>
      <c r="C23" s="114" t="s">
        <v>28</v>
      </c>
      <c r="D23" s="121" t="s">
        <v>29</v>
      </c>
      <c r="E23" s="117">
        <v>0</v>
      </c>
      <c r="F23" s="117">
        <v>0</v>
      </c>
      <c r="G23" s="117">
        <f>E23-F23</f>
        <v>0</v>
      </c>
      <c r="H23" s="122">
        <f>H24</f>
        <v>198301171</v>
      </c>
      <c r="I23" s="119">
        <f t="shared" si="1"/>
        <v>-198301171</v>
      </c>
      <c r="J23" s="184"/>
    </row>
    <row r="24" spans="2:10" s="179" customFormat="1" ht="36.950000000000003" customHeight="1" x14ac:dyDescent="0.25">
      <c r="B24" s="182"/>
      <c r="C24" s="123" t="s">
        <v>30</v>
      </c>
      <c r="D24" s="124" t="s">
        <v>31</v>
      </c>
      <c r="E24" s="117">
        <v>0</v>
      </c>
      <c r="F24" s="117">
        <v>0</v>
      </c>
      <c r="G24" s="117">
        <f>E24-F24</f>
        <v>0</v>
      </c>
      <c r="H24" s="126">
        <f>66116162+59842782+72342227</f>
        <v>198301171</v>
      </c>
      <c r="I24" s="127">
        <f t="shared" si="1"/>
        <v>-198301171</v>
      </c>
      <c r="J24" s="184"/>
    </row>
    <row r="25" spans="2:10" s="179" customFormat="1" ht="36.950000000000003" customHeight="1" x14ac:dyDescent="0.25">
      <c r="B25" s="182"/>
      <c r="C25" s="114" t="s">
        <v>32</v>
      </c>
      <c r="D25" s="121" t="s">
        <v>33</v>
      </c>
      <c r="E25" s="117">
        <v>0</v>
      </c>
      <c r="F25" s="117">
        <v>0</v>
      </c>
      <c r="G25" s="117">
        <f t="shared" ref="G25:G26" si="3">E25-F25</f>
        <v>0</v>
      </c>
      <c r="H25" s="122">
        <f>H26</f>
        <v>600430</v>
      </c>
      <c r="I25" s="119">
        <f t="shared" si="1"/>
        <v>-600430</v>
      </c>
      <c r="J25" s="184"/>
    </row>
    <row r="26" spans="2:10" s="179" customFormat="1" ht="49.5" customHeight="1" x14ac:dyDescent="0.25">
      <c r="B26" s="182"/>
      <c r="C26" s="114" t="s">
        <v>34</v>
      </c>
      <c r="D26" s="121" t="s">
        <v>35</v>
      </c>
      <c r="E26" s="117">
        <v>0</v>
      </c>
      <c r="F26" s="117">
        <v>0</v>
      </c>
      <c r="G26" s="117">
        <f t="shared" si="3"/>
        <v>0</v>
      </c>
      <c r="H26" s="122">
        <f>H27</f>
        <v>600430</v>
      </c>
      <c r="I26" s="119">
        <f t="shared" si="1"/>
        <v>-600430</v>
      </c>
      <c r="J26" s="184"/>
    </row>
    <row r="27" spans="2:10" s="178" customFormat="1" ht="24.95" customHeight="1" x14ac:dyDescent="0.25">
      <c r="B27" s="93"/>
      <c r="C27" s="123" t="s">
        <v>36</v>
      </c>
      <c r="D27" s="124" t="s">
        <v>37</v>
      </c>
      <c r="E27" s="117">
        <v>0</v>
      </c>
      <c r="F27" s="117">
        <v>0</v>
      </c>
      <c r="G27" s="117">
        <v>0</v>
      </c>
      <c r="H27" s="126">
        <f>76783+490996+32651</f>
        <v>600430</v>
      </c>
      <c r="I27" s="127">
        <f t="shared" si="1"/>
        <v>-600430</v>
      </c>
      <c r="J27" s="94"/>
    </row>
    <row r="28" spans="2:10" s="179" customFormat="1" ht="24.95" customHeight="1" x14ac:dyDescent="0.25">
      <c r="B28" s="182"/>
      <c r="C28" s="114" t="s">
        <v>38</v>
      </c>
      <c r="D28" s="121" t="s">
        <v>39</v>
      </c>
      <c r="E28" s="117">
        <v>0</v>
      </c>
      <c r="F28" s="117">
        <v>0</v>
      </c>
      <c r="G28" s="117">
        <v>0</v>
      </c>
      <c r="H28" s="122">
        <f>H29+H30</f>
        <v>2304709217</v>
      </c>
      <c r="I28" s="119">
        <f t="shared" si="1"/>
        <v>-2304709217</v>
      </c>
      <c r="J28" s="184"/>
    </row>
    <row r="29" spans="2:10" s="179" customFormat="1" ht="24.95" customHeight="1" x14ac:dyDescent="0.25">
      <c r="B29" s="182"/>
      <c r="C29" s="114" t="s">
        <v>40</v>
      </c>
      <c r="D29" s="121" t="s">
        <v>41</v>
      </c>
      <c r="E29" s="117">
        <v>0</v>
      </c>
      <c r="F29" s="117">
        <v>0</v>
      </c>
      <c r="G29" s="117">
        <v>0</v>
      </c>
      <c r="H29" s="122">
        <f>1796428057+8281160</f>
        <v>1804709217</v>
      </c>
      <c r="I29" s="119">
        <f t="shared" si="1"/>
        <v>-1804709217</v>
      </c>
      <c r="J29" s="184"/>
    </row>
    <row r="30" spans="2:10" s="179" customFormat="1" ht="24.95" customHeight="1" x14ac:dyDescent="0.25">
      <c r="B30" s="182"/>
      <c r="C30" s="114" t="s">
        <v>91</v>
      </c>
      <c r="D30" s="121" t="s">
        <v>90</v>
      </c>
      <c r="E30" s="117">
        <v>0</v>
      </c>
      <c r="F30" s="117">
        <v>0</v>
      </c>
      <c r="G30" s="117">
        <v>0</v>
      </c>
      <c r="H30" s="122">
        <f>H31</f>
        <v>500000000</v>
      </c>
      <c r="I30" s="119">
        <f>G30-H30</f>
        <v>-500000000</v>
      </c>
      <c r="J30" s="184"/>
    </row>
    <row r="31" spans="2:10" s="179" customFormat="1" ht="24.95" customHeight="1" x14ac:dyDescent="0.25">
      <c r="B31" s="182"/>
      <c r="C31" s="123" t="s">
        <v>88</v>
      </c>
      <c r="D31" s="124" t="s">
        <v>89</v>
      </c>
      <c r="E31" s="117">
        <v>0</v>
      </c>
      <c r="F31" s="117">
        <v>0</v>
      </c>
      <c r="G31" s="117">
        <v>0</v>
      </c>
      <c r="H31" s="126">
        <v>500000000</v>
      </c>
      <c r="I31" s="127">
        <f>G31-H31</f>
        <v>-500000000</v>
      </c>
      <c r="J31" s="184"/>
    </row>
    <row r="32" spans="2:10" s="179" customFormat="1" ht="24.95" customHeight="1" x14ac:dyDescent="0.25">
      <c r="B32" s="182"/>
      <c r="C32" s="114" t="s">
        <v>42</v>
      </c>
      <c r="D32" s="121" t="s">
        <v>43</v>
      </c>
      <c r="E32" s="117">
        <v>0</v>
      </c>
      <c r="F32" s="117">
        <v>0</v>
      </c>
      <c r="G32" s="117">
        <f>E32-F32</f>
        <v>0</v>
      </c>
      <c r="H32" s="122">
        <f>H33+H39</f>
        <v>446297101.25999999</v>
      </c>
      <c r="I32" s="119">
        <f t="shared" si="1"/>
        <v>-446297101.25999999</v>
      </c>
      <c r="J32" s="184"/>
    </row>
    <row r="33" spans="2:10" s="179" customFormat="1" ht="24.95" customHeight="1" x14ac:dyDescent="0.25">
      <c r="B33" s="182"/>
      <c r="C33" s="114" t="s">
        <v>45</v>
      </c>
      <c r="D33" s="121" t="s">
        <v>46</v>
      </c>
      <c r="E33" s="117">
        <v>0</v>
      </c>
      <c r="F33" s="117">
        <v>0</v>
      </c>
      <c r="G33" s="117">
        <v>0</v>
      </c>
      <c r="H33" s="122">
        <f>H34+H37</f>
        <v>432006232.25999999</v>
      </c>
      <c r="I33" s="119">
        <f t="shared" si="1"/>
        <v>-432006232.25999999</v>
      </c>
      <c r="J33" s="184"/>
    </row>
    <row r="34" spans="2:10" s="179" customFormat="1" ht="24.95" customHeight="1" x14ac:dyDescent="0.25">
      <c r="B34" s="182"/>
      <c r="C34" s="114" t="s">
        <v>47</v>
      </c>
      <c r="D34" s="121" t="s">
        <v>48</v>
      </c>
      <c r="E34" s="117">
        <v>0</v>
      </c>
      <c r="F34" s="117">
        <v>0</v>
      </c>
      <c r="G34" s="117">
        <f>E34-F34</f>
        <v>0</v>
      </c>
      <c r="H34" s="122">
        <f>H35</f>
        <v>396570371.92000002</v>
      </c>
      <c r="I34" s="119">
        <f t="shared" si="1"/>
        <v>-396570371.92000002</v>
      </c>
      <c r="J34" s="184"/>
    </row>
    <row r="35" spans="2:10" s="179" customFormat="1" ht="24.95" customHeight="1" x14ac:dyDescent="0.25">
      <c r="B35" s="182"/>
      <c r="C35" s="114" t="s">
        <v>49</v>
      </c>
      <c r="D35" s="121" t="s">
        <v>50</v>
      </c>
      <c r="E35" s="117">
        <v>0</v>
      </c>
      <c r="F35" s="117">
        <v>0</v>
      </c>
      <c r="G35" s="117">
        <v>0</v>
      </c>
      <c r="H35" s="122">
        <f>H36</f>
        <v>396570371.92000002</v>
      </c>
      <c r="I35" s="119">
        <f t="shared" si="1"/>
        <v>-396570371.92000002</v>
      </c>
      <c r="J35" s="184"/>
    </row>
    <row r="36" spans="2:10" s="178" customFormat="1" ht="33.75" customHeight="1" x14ac:dyDescent="0.25">
      <c r="B36" s="93"/>
      <c r="C36" s="123" t="s">
        <v>51</v>
      </c>
      <c r="D36" s="124" t="s">
        <v>52</v>
      </c>
      <c r="E36" s="117">
        <v>0</v>
      </c>
      <c r="F36" s="117">
        <v>0</v>
      </c>
      <c r="G36" s="117">
        <f>E36-F36</f>
        <v>0</v>
      </c>
      <c r="H36" s="126">
        <f>379019154.6+7862282.23+9688935.09</f>
        <v>396570371.92000002</v>
      </c>
      <c r="I36" s="127">
        <f t="shared" si="1"/>
        <v>-396570371.92000002</v>
      </c>
      <c r="J36" s="94"/>
    </row>
    <row r="37" spans="2:10" s="179" customFormat="1" ht="24.95" customHeight="1" x14ac:dyDescent="0.25">
      <c r="B37" s="182"/>
      <c r="C37" s="114" t="s">
        <v>53</v>
      </c>
      <c r="D37" s="121" t="s">
        <v>54</v>
      </c>
      <c r="E37" s="117">
        <v>0</v>
      </c>
      <c r="F37" s="117">
        <v>0</v>
      </c>
      <c r="G37" s="117">
        <f>E37-F37</f>
        <v>0</v>
      </c>
      <c r="H37" s="122">
        <f>H38</f>
        <v>35435860.340000004</v>
      </c>
      <c r="I37" s="119">
        <f t="shared" si="1"/>
        <v>-35435860.340000004</v>
      </c>
      <c r="J37" s="184"/>
    </row>
    <row r="38" spans="2:10" s="178" customFormat="1" ht="35.25" customHeight="1" x14ac:dyDescent="0.25">
      <c r="B38" s="93"/>
      <c r="C38" s="123" t="s">
        <v>55</v>
      </c>
      <c r="D38" s="124" t="s">
        <v>56</v>
      </c>
      <c r="E38" s="117">
        <v>0</v>
      </c>
      <c r="F38" s="117">
        <v>0</v>
      </c>
      <c r="G38" s="117">
        <v>0</v>
      </c>
      <c r="H38" s="126">
        <f>15517911.19+13947668.13+5970281.02</f>
        <v>35435860.340000004</v>
      </c>
      <c r="I38" s="127">
        <f t="shared" si="1"/>
        <v>-35435860.340000004</v>
      </c>
      <c r="J38" s="94"/>
    </row>
    <row r="39" spans="2:10" s="179" customFormat="1" ht="24.95" customHeight="1" x14ac:dyDescent="0.25">
      <c r="B39" s="182"/>
      <c r="C39" s="114" t="s">
        <v>57</v>
      </c>
      <c r="D39" s="121" t="s">
        <v>58</v>
      </c>
      <c r="E39" s="117">
        <v>0</v>
      </c>
      <c r="F39" s="117">
        <v>0</v>
      </c>
      <c r="G39" s="117">
        <v>0</v>
      </c>
      <c r="H39" s="122">
        <f>H40</f>
        <v>14290869</v>
      </c>
      <c r="I39" s="119">
        <f t="shared" si="1"/>
        <v>-14290869</v>
      </c>
      <c r="J39" s="184"/>
    </row>
    <row r="40" spans="2:10" s="179" customFormat="1" ht="24.95" customHeight="1" x14ac:dyDescent="0.25">
      <c r="B40" s="182"/>
      <c r="C40" s="114" t="s">
        <v>59</v>
      </c>
      <c r="D40" s="121" t="s">
        <v>60</v>
      </c>
      <c r="E40" s="117">
        <v>0</v>
      </c>
      <c r="F40" s="117">
        <v>0</v>
      </c>
      <c r="G40" s="117">
        <v>0</v>
      </c>
      <c r="H40" s="122">
        <f>H41+H42</f>
        <v>14290869</v>
      </c>
      <c r="I40" s="119">
        <f t="shared" si="1"/>
        <v>-14290869</v>
      </c>
      <c r="J40" s="184"/>
    </row>
    <row r="41" spans="2:10" s="179" customFormat="1" ht="24.95" customHeight="1" x14ac:dyDescent="0.25">
      <c r="B41" s="182"/>
      <c r="C41" s="123" t="s">
        <v>86</v>
      </c>
      <c r="D41" s="124" t="s">
        <v>87</v>
      </c>
      <c r="E41" s="117">
        <v>0</v>
      </c>
      <c r="F41" s="117">
        <v>0</v>
      </c>
      <c r="G41" s="117">
        <v>0</v>
      </c>
      <c r="H41" s="126">
        <f>8262156+4865971</f>
        <v>13128127</v>
      </c>
      <c r="I41" s="127">
        <f>G41-H41</f>
        <v>-13128127</v>
      </c>
      <c r="J41" s="184"/>
    </row>
    <row r="42" spans="2:10" s="179" customFormat="1" ht="24.95" customHeight="1" x14ac:dyDescent="0.25">
      <c r="B42" s="182"/>
      <c r="C42" s="123" t="s">
        <v>61</v>
      </c>
      <c r="D42" s="124" t="s">
        <v>62</v>
      </c>
      <c r="E42" s="117">
        <v>0</v>
      </c>
      <c r="F42" s="117">
        <v>0</v>
      </c>
      <c r="G42" s="117">
        <v>0</v>
      </c>
      <c r="H42" s="126">
        <f>387871+387871+387000</f>
        <v>1162742</v>
      </c>
      <c r="I42" s="127">
        <f t="shared" si="1"/>
        <v>-1162742</v>
      </c>
      <c r="J42" s="184"/>
    </row>
    <row r="43" spans="2:10" s="179" customFormat="1" ht="24.95" customHeight="1" x14ac:dyDescent="0.25">
      <c r="B43" s="182"/>
      <c r="C43" s="133">
        <v>4</v>
      </c>
      <c r="D43" s="134" t="s">
        <v>81</v>
      </c>
      <c r="E43" s="109">
        <f>E44+E45+E46</f>
        <v>4425451246744</v>
      </c>
      <c r="F43" s="109">
        <f>F44+F45+F46</f>
        <v>0</v>
      </c>
      <c r="G43" s="109">
        <f>E43+F43</f>
        <v>4425451246744</v>
      </c>
      <c r="H43" s="135">
        <f>H44+H45+H46</f>
        <v>219954036931</v>
      </c>
      <c r="I43" s="136">
        <f t="shared" si="1"/>
        <v>4205497209813</v>
      </c>
      <c r="J43" s="184"/>
    </row>
    <row r="44" spans="2:10" s="178" customFormat="1" ht="24.95" customHeight="1" x14ac:dyDescent="0.25">
      <c r="B44" s="93"/>
      <c r="C44" s="123" t="s">
        <v>113</v>
      </c>
      <c r="D44" s="138" t="s">
        <v>63</v>
      </c>
      <c r="E44" s="125">
        <v>0</v>
      </c>
      <c r="F44" s="117">
        <v>0</v>
      </c>
      <c r="G44" s="125">
        <f>E44+F44</f>
        <v>0</v>
      </c>
      <c r="H44" s="126">
        <v>0</v>
      </c>
      <c r="I44" s="127">
        <f t="shared" si="1"/>
        <v>0</v>
      </c>
      <c r="J44" s="94"/>
    </row>
    <row r="45" spans="2:10" s="178" customFormat="1" ht="24.95" customHeight="1" x14ac:dyDescent="0.25">
      <c r="B45" s="93"/>
      <c r="C45" s="123" t="s">
        <v>114</v>
      </c>
      <c r="D45" s="138" t="s">
        <v>64</v>
      </c>
      <c r="E45" s="125">
        <v>896061000000</v>
      </c>
      <c r="F45" s="117">
        <v>0</v>
      </c>
      <c r="G45" s="125">
        <v>896061000000</v>
      </c>
      <c r="H45" s="139">
        <v>5768234594</v>
      </c>
      <c r="I45" s="127">
        <f>G45-H45</f>
        <v>890292765406</v>
      </c>
      <c r="J45" s="94"/>
    </row>
    <row r="46" spans="2:10" s="178" customFormat="1" ht="24.95" customHeight="1" thickBot="1" x14ac:dyDescent="0.3">
      <c r="B46" s="93"/>
      <c r="C46" s="123" t="s">
        <v>115</v>
      </c>
      <c r="D46" s="142" t="s">
        <v>65</v>
      </c>
      <c r="E46" s="143">
        <v>3529390246744</v>
      </c>
      <c r="F46" s="117">
        <v>0</v>
      </c>
      <c r="G46" s="143">
        <v>3529390246744</v>
      </c>
      <c r="H46" s="189">
        <f>SUBTOTAL(9,'[1]GASTOS MARZO (2)'!I113:I253)</f>
        <v>214185802337</v>
      </c>
      <c r="I46" s="145" t="e">
        <f>G46-#REF!</f>
        <v>#REF!</v>
      </c>
      <c r="J46" s="94"/>
    </row>
    <row r="47" spans="2:10" s="61" customFormat="1" ht="24.95" customHeight="1" thickBot="1" x14ac:dyDescent="0.3">
      <c r="B47" s="56"/>
      <c r="C47" s="215" t="s">
        <v>101</v>
      </c>
      <c r="D47" s="216"/>
      <c r="E47" s="147">
        <f>E10+E43</f>
        <v>4687851247344</v>
      </c>
      <c r="F47" s="147">
        <f>F10+F43</f>
        <v>0</v>
      </c>
      <c r="G47" s="147">
        <f>E47+F47</f>
        <v>4687851247344</v>
      </c>
      <c r="H47" s="147">
        <f>H10+H43</f>
        <v>281154364220.26001</v>
      </c>
      <c r="I47" s="148">
        <f>I10+I43</f>
        <v>4406696883123.7402</v>
      </c>
      <c r="J47" s="60"/>
    </row>
    <row r="48" spans="2:10" ht="15.75" x14ac:dyDescent="0.25">
      <c r="B48" s="146"/>
      <c r="C48" s="210" t="s">
        <v>102</v>
      </c>
      <c r="D48" s="210"/>
      <c r="E48" s="151"/>
      <c r="F48" s="151"/>
      <c r="G48" s="151"/>
      <c r="H48" s="151"/>
      <c r="I48" s="152"/>
      <c r="J48" s="149"/>
    </row>
    <row r="49" spans="2:10" ht="15.75" x14ac:dyDescent="0.25">
      <c r="B49" s="102"/>
      <c r="C49" s="217" t="s">
        <v>103</v>
      </c>
      <c r="D49" s="217"/>
      <c r="E49" s="174"/>
      <c r="F49" s="174"/>
      <c r="G49" s="174"/>
      <c r="H49" s="174"/>
      <c r="I49" s="174"/>
      <c r="J49" s="103"/>
    </row>
    <row r="50" spans="2:10" ht="15.75" x14ac:dyDescent="0.25">
      <c r="B50" s="102"/>
      <c r="C50" s="128"/>
      <c r="D50" s="128"/>
      <c r="E50" s="174"/>
      <c r="F50" s="174"/>
      <c r="G50" s="174"/>
      <c r="H50" s="174"/>
      <c r="I50" s="174"/>
      <c r="J50" s="103"/>
    </row>
    <row r="51" spans="2:10" ht="15.75" x14ac:dyDescent="0.25">
      <c r="B51" s="102"/>
      <c r="C51" s="128"/>
      <c r="D51" s="128"/>
      <c r="E51" s="174"/>
      <c r="F51" s="174"/>
      <c r="G51" s="174"/>
      <c r="H51" s="174"/>
      <c r="I51" s="174"/>
      <c r="J51" s="103"/>
    </row>
    <row r="52" spans="2:10" ht="18.75" x14ac:dyDescent="0.25">
      <c r="B52" s="102"/>
      <c r="C52" s="166"/>
      <c r="D52" s="218" t="s">
        <v>110</v>
      </c>
      <c r="E52" s="218"/>
      <c r="F52" s="166"/>
      <c r="G52" s="166"/>
      <c r="H52" s="175" t="s">
        <v>110</v>
      </c>
      <c r="I52" s="166"/>
      <c r="J52" s="103"/>
    </row>
    <row r="53" spans="2:10" ht="15.75" x14ac:dyDescent="0.25">
      <c r="B53" s="102"/>
      <c r="C53" s="165"/>
      <c r="D53" s="219" t="s">
        <v>67</v>
      </c>
      <c r="E53" s="219"/>
      <c r="F53" s="128"/>
      <c r="G53" s="220" t="s">
        <v>104</v>
      </c>
      <c r="H53" s="220"/>
      <c r="I53" s="220"/>
      <c r="J53" s="103"/>
    </row>
    <row r="54" spans="2:10" ht="15.75" x14ac:dyDescent="0.25">
      <c r="B54" s="102"/>
      <c r="C54" s="165"/>
      <c r="D54" s="221" t="s">
        <v>69</v>
      </c>
      <c r="E54" s="221"/>
      <c r="F54" s="176"/>
      <c r="G54" s="222" t="s">
        <v>70</v>
      </c>
      <c r="H54" s="222"/>
      <c r="I54" s="222"/>
      <c r="J54" s="103"/>
    </row>
    <row r="55" spans="2:10" ht="15.75" x14ac:dyDescent="0.25">
      <c r="B55" s="102"/>
      <c r="C55" s="165"/>
      <c r="D55" s="221" t="s">
        <v>71</v>
      </c>
      <c r="E55" s="221"/>
      <c r="F55" s="176"/>
      <c r="G55" s="222" t="s">
        <v>105</v>
      </c>
      <c r="H55" s="222"/>
      <c r="I55" s="222"/>
      <c r="J55" s="103"/>
    </row>
    <row r="56" spans="2:10" ht="15.75" x14ac:dyDescent="0.25">
      <c r="B56" s="102"/>
      <c r="C56" s="165"/>
      <c r="D56" s="128"/>
      <c r="E56" s="154"/>
      <c r="F56" s="155"/>
      <c r="G56" s="154"/>
      <c r="H56" s="154"/>
      <c r="I56" s="128"/>
      <c r="J56" s="103"/>
    </row>
    <row r="57" spans="2:10" ht="18.75" x14ac:dyDescent="0.25">
      <c r="B57" s="102"/>
      <c r="C57" s="165"/>
      <c r="D57" s="218" t="s">
        <v>110</v>
      </c>
      <c r="E57" s="218"/>
      <c r="F57" s="155"/>
      <c r="G57" s="154"/>
      <c r="H57" s="175" t="s">
        <v>110</v>
      </c>
      <c r="I57" s="128"/>
      <c r="J57" s="103"/>
    </row>
    <row r="58" spans="2:10" ht="15.75" x14ac:dyDescent="0.25">
      <c r="B58" s="102"/>
      <c r="C58" s="165"/>
      <c r="D58" s="220" t="s">
        <v>106</v>
      </c>
      <c r="E58" s="220"/>
      <c r="F58" s="128"/>
      <c r="G58" s="220" t="s">
        <v>107</v>
      </c>
      <c r="H58" s="220"/>
      <c r="I58" s="220"/>
      <c r="J58" s="103"/>
    </row>
    <row r="59" spans="2:10" ht="15.75" x14ac:dyDescent="0.25">
      <c r="B59" s="102"/>
      <c r="C59" s="165"/>
      <c r="D59" s="221" t="s">
        <v>75</v>
      </c>
      <c r="E59" s="221"/>
      <c r="F59" s="154" t="s">
        <v>76</v>
      </c>
      <c r="G59" s="222" t="s">
        <v>77</v>
      </c>
      <c r="H59" s="222"/>
      <c r="I59" s="222"/>
      <c r="J59" s="103"/>
    </row>
    <row r="60" spans="2:10" ht="15.75" x14ac:dyDescent="0.25">
      <c r="B60" s="102"/>
      <c r="C60" s="165"/>
      <c r="D60" s="223" t="s">
        <v>108</v>
      </c>
      <c r="E60" s="223"/>
      <c r="F60" s="154"/>
      <c r="G60" s="222" t="s">
        <v>109</v>
      </c>
      <c r="H60" s="222"/>
      <c r="I60" s="222"/>
      <c r="J60" s="103"/>
    </row>
    <row r="61" spans="2:10" ht="16.5" thickBot="1" x14ac:dyDescent="0.3">
      <c r="B61" s="156"/>
      <c r="C61" s="157"/>
      <c r="D61" s="158"/>
      <c r="E61" s="159"/>
      <c r="F61" s="160"/>
      <c r="G61" s="161"/>
      <c r="H61" s="160"/>
      <c r="I61" s="158"/>
      <c r="J61" s="162"/>
    </row>
  </sheetData>
  <mergeCells count="21">
    <mergeCell ref="C47:D47"/>
    <mergeCell ref="C1:I1"/>
    <mergeCell ref="C2:I2"/>
    <mergeCell ref="C3:I3"/>
    <mergeCell ref="H7:I7"/>
    <mergeCell ref="C48:D48"/>
    <mergeCell ref="C49:D49"/>
    <mergeCell ref="D52:E52"/>
    <mergeCell ref="D53:E53"/>
    <mergeCell ref="G53:I53"/>
    <mergeCell ref="D54:E54"/>
    <mergeCell ref="G54:I54"/>
    <mergeCell ref="D55:E55"/>
    <mergeCell ref="G55:I55"/>
    <mergeCell ref="D57:E57"/>
    <mergeCell ref="D58:E58"/>
    <mergeCell ref="G58:I58"/>
    <mergeCell ref="D59:E59"/>
    <mergeCell ref="G59:I59"/>
    <mergeCell ref="D60:E60"/>
    <mergeCell ref="G60:I60"/>
  </mergeCells>
  <printOptions horizontalCentered="1"/>
  <pageMargins left="0.15748031496062992" right="0.15748031496062992" top="0.82677165354330717" bottom="0.39370078740157483" header="0.23622047244094491" footer="0.27559055118110237"/>
  <pageSetup scale="60" orientation="landscape" r:id="rId1"/>
  <ignoredErrors>
    <ignoredError sqref="G20 H21:H26 H32:H37 H12:H18 F12:F13" formula="1"/>
    <ignoredError sqref="C12" twoDigitTextYear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topLeftCell="A37" zoomScale="84" zoomScaleNormal="84" workbookViewId="0">
      <selection activeCell="H46" sqref="H46"/>
    </sheetView>
  </sheetViews>
  <sheetFormatPr baseColWidth="10" defaultRowHeight="12.75" x14ac:dyDescent="0.25"/>
  <cols>
    <col min="1" max="2" width="3.28515625" style="96" customWidth="1"/>
    <col min="3" max="3" width="25.7109375" style="180" customWidth="1"/>
    <col min="4" max="4" width="50.7109375" style="96" customWidth="1"/>
    <col min="5" max="5" width="28.28515625" style="96" customWidth="1"/>
    <col min="6" max="6" width="21.42578125" style="96" customWidth="1"/>
    <col min="7" max="7" width="28.85546875" style="96" customWidth="1"/>
    <col min="8" max="8" width="26" style="96" customWidth="1"/>
    <col min="9" max="9" width="28.140625" style="96" customWidth="1"/>
    <col min="10" max="10" width="4.28515625" style="96" customWidth="1"/>
    <col min="11" max="16384" width="11.42578125" style="96"/>
  </cols>
  <sheetData>
    <row r="1" spans="1:12" ht="9.75" customHeight="1" thickBot="1" x14ac:dyDescent="0.3">
      <c r="C1" s="224"/>
      <c r="D1" s="224"/>
      <c r="E1" s="224"/>
      <c r="F1" s="224"/>
      <c r="G1" s="224"/>
      <c r="H1" s="224"/>
      <c r="I1" s="224"/>
    </row>
    <row r="2" spans="1:12" ht="31.5" customHeight="1" x14ac:dyDescent="0.25">
      <c r="A2" s="99"/>
      <c r="B2" s="100"/>
      <c r="C2" s="212" t="s">
        <v>98</v>
      </c>
      <c r="D2" s="212"/>
      <c r="E2" s="212"/>
      <c r="F2" s="212"/>
      <c r="G2" s="212"/>
      <c r="H2" s="212"/>
      <c r="I2" s="212"/>
      <c r="J2" s="101"/>
      <c r="K2" s="3"/>
      <c r="L2" s="3"/>
    </row>
    <row r="3" spans="1:12" ht="12.75" customHeight="1" x14ac:dyDescent="0.25">
      <c r="A3" s="99"/>
      <c r="B3" s="102"/>
      <c r="C3" s="213" t="s">
        <v>116</v>
      </c>
      <c r="D3" s="213"/>
      <c r="E3" s="213"/>
      <c r="F3" s="213"/>
      <c r="G3" s="213"/>
      <c r="H3" s="213"/>
      <c r="I3" s="213"/>
      <c r="J3" s="103"/>
      <c r="K3" s="92"/>
      <c r="L3" s="92"/>
    </row>
    <row r="4" spans="1:12" ht="20.25" customHeight="1" x14ac:dyDescent="0.25">
      <c r="A4" s="99"/>
      <c r="B4" s="102"/>
      <c r="C4" s="185"/>
      <c r="D4" s="128"/>
      <c r="E4" s="128"/>
      <c r="F4" s="128"/>
      <c r="G4" s="128"/>
      <c r="H4" s="128"/>
      <c r="I4" s="128"/>
      <c r="J4" s="103"/>
      <c r="K4" s="95"/>
      <c r="L4" s="95"/>
    </row>
    <row r="5" spans="1:12" ht="30" customHeight="1" x14ac:dyDescent="0.25">
      <c r="A5" s="99"/>
      <c r="B5" s="102"/>
      <c r="C5" s="185"/>
      <c r="D5" s="128"/>
      <c r="E5" s="128"/>
      <c r="F5" s="128"/>
      <c r="G5" s="128"/>
      <c r="H5" s="128"/>
      <c r="I5" s="128"/>
      <c r="J5" s="103"/>
      <c r="K5" s="95"/>
      <c r="L5" s="95"/>
    </row>
    <row r="6" spans="1:12" ht="12.75" customHeight="1" x14ac:dyDescent="0.25">
      <c r="A6" s="99"/>
      <c r="B6" s="102"/>
      <c r="C6" s="185"/>
      <c r="D6" s="128"/>
      <c r="E6" s="128"/>
      <c r="F6" s="128"/>
      <c r="G6" s="128"/>
      <c r="H6" s="128"/>
      <c r="I6" s="128"/>
      <c r="J6" s="103"/>
      <c r="K6" s="95"/>
      <c r="L6" s="95"/>
    </row>
    <row r="7" spans="1:12" ht="24.75" customHeight="1" x14ac:dyDescent="0.25">
      <c r="A7" s="99"/>
      <c r="B7" s="102"/>
      <c r="C7" s="99"/>
      <c r="D7" s="128"/>
      <c r="E7" s="128"/>
      <c r="F7" s="99"/>
      <c r="G7" s="166" t="s">
        <v>0</v>
      </c>
      <c r="H7" s="214" t="s">
        <v>1</v>
      </c>
      <c r="I7" s="214"/>
      <c r="J7" s="103"/>
      <c r="K7" s="95"/>
      <c r="L7" s="95"/>
    </row>
    <row r="8" spans="1:12" ht="11.25" customHeight="1" thickBot="1" x14ac:dyDescent="0.3">
      <c r="A8" s="99"/>
      <c r="B8" s="102"/>
      <c r="C8" s="185"/>
      <c r="D8" s="128"/>
      <c r="E8" s="128"/>
      <c r="F8" s="128"/>
      <c r="G8" s="128"/>
      <c r="H8" s="128"/>
      <c r="I8" s="128"/>
      <c r="J8" s="103"/>
      <c r="K8" s="95"/>
      <c r="L8" s="95"/>
    </row>
    <row r="9" spans="1:12" ht="67.5" customHeight="1" thickBot="1" x14ac:dyDescent="0.3">
      <c r="A9" s="99"/>
      <c r="B9" s="102"/>
      <c r="C9" s="167" t="s">
        <v>100</v>
      </c>
      <c r="D9" s="168" t="s">
        <v>112</v>
      </c>
      <c r="E9" s="104" t="s">
        <v>4</v>
      </c>
      <c r="F9" s="104" t="s">
        <v>5</v>
      </c>
      <c r="G9" s="104" t="s">
        <v>6</v>
      </c>
      <c r="H9" s="104" t="s">
        <v>7</v>
      </c>
      <c r="I9" s="104" t="s">
        <v>8</v>
      </c>
      <c r="J9" s="103"/>
    </row>
    <row r="10" spans="1:12" s="177" customFormat="1" ht="37.5" x14ac:dyDescent="0.25">
      <c r="B10" s="181"/>
      <c r="C10" s="106">
        <v>3</v>
      </c>
      <c r="D10" s="107" t="s">
        <v>80</v>
      </c>
      <c r="E10" s="108">
        <f t="shared" ref="E10:H11" si="0">E11</f>
        <v>262400000600</v>
      </c>
      <c r="F10" s="109">
        <f t="shared" si="0"/>
        <v>0</v>
      </c>
      <c r="G10" s="108">
        <f t="shared" si="0"/>
        <v>262400000600</v>
      </c>
      <c r="H10" s="110">
        <f t="shared" si="0"/>
        <v>82332963820.169998</v>
      </c>
      <c r="I10" s="111">
        <f>G10-H10</f>
        <v>180067036779.83002</v>
      </c>
      <c r="J10" s="183"/>
    </row>
    <row r="11" spans="1:12" s="177" customFormat="1" ht="24.95" customHeight="1" x14ac:dyDescent="0.25">
      <c r="B11" s="181"/>
      <c r="C11" s="114" t="s">
        <v>9</v>
      </c>
      <c r="D11" s="115" t="s">
        <v>10</v>
      </c>
      <c r="E11" s="116">
        <f t="shared" si="0"/>
        <v>262400000600</v>
      </c>
      <c r="F11" s="117">
        <f t="shared" si="0"/>
        <v>0</v>
      </c>
      <c r="G11" s="116">
        <f t="shared" si="0"/>
        <v>262400000600</v>
      </c>
      <c r="H11" s="118">
        <f t="shared" si="0"/>
        <v>82332963820.169998</v>
      </c>
      <c r="I11" s="119">
        <f>G11-H11</f>
        <v>180067036779.83002</v>
      </c>
      <c r="J11" s="183"/>
    </row>
    <row r="12" spans="1:12" s="177" customFormat="1" ht="24.95" customHeight="1" x14ac:dyDescent="0.25">
      <c r="B12" s="181"/>
      <c r="C12" s="114" t="s">
        <v>12</v>
      </c>
      <c r="D12" s="115" t="s">
        <v>10</v>
      </c>
      <c r="E12" s="116">
        <f>E13</f>
        <v>262400000600</v>
      </c>
      <c r="F12" s="117">
        <f>0</f>
        <v>0</v>
      </c>
      <c r="G12" s="116">
        <f>G13</f>
        <v>262400000600</v>
      </c>
      <c r="H12" s="118">
        <f>H13+H32</f>
        <v>82332963820.169998</v>
      </c>
      <c r="I12" s="119">
        <f t="shared" ref="I12:I44" si="1">G12-H12</f>
        <v>180067036779.83002</v>
      </c>
      <c r="J12" s="183"/>
    </row>
    <row r="13" spans="1:12" s="177" customFormat="1" ht="24.95" customHeight="1" x14ac:dyDescent="0.25">
      <c r="B13" s="181"/>
      <c r="C13" s="114" t="s">
        <v>13</v>
      </c>
      <c r="D13" s="115" t="s">
        <v>14</v>
      </c>
      <c r="E13" s="116">
        <f>E14</f>
        <v>262400000600</v>
      </c>
      <c r="F13" s="117">
        <f>F12</f>
        <v>0</v>
      </c>
      <c r="G13" s="116">
        <f>G14</f>
        <v>262400000600</v>
      </c>
      <c r="H13" s="118">
        <f>H14</f>
        <v>81477442317</v>
      </c>
      <c r="I13" s="119">
        <f t="shared" si="1"/>
        <v>180922558283</v>
      </c>
      <c r="J13" s="183"/>
    </row>
    <row r="14" spans="1:12" s="177" customFormat="1" ht="24.95" customHeight="1" x14ac:dyDescent="0.25">
      <c r="B14" s="181"/>
      <c r="C14" s="114" t="s">
        <v>16</v>
      </c>
      <c r="D14" s="121" t="s">
        <v>17</v>
      </c>
      <c r="E14" s="117">
        <f>E15+E20</f>
        <v>262400000600</v>
      </c>
      <c r="F14" s="117">
        <f>F15+F20</f>
        <v>0</v>
      </c>
      <c r="G14" s="117">
        <f>G15+G20</f>
        <v>262400000600</v>
      </c>
      <c r="H14" s="122">
        <f>H15+H20++H28+H17</f>
        <v>81477442317</v>
      </c>
      <c r="I14" s="119">
        <f t="shared" si="1"/>
        <v>180922558283</v>
      </c>
      <c r="J14" s="183"/>
    </row>
    <row r="15" spans="1:12" s="177" customFormat="1" ht="24.95" customHeight="1" x14ac:dyDescent="0.25">
      <c r="B15" s="181"/>
      <c r="C15" s="114" t="s">
        <v>18</v>
      </c>
      <c r="D15" s="121" t="s">
        <v>19</v>
      </c>
      <c r="E15" s="117">
        <v>262004000600</v>
      </c>
      <c r="F15" s="117">
        <v>0</v>
      </c>
      <c r="G15" s="117">
        <f>E15-F15</f>
        <v>262004000600</v>
      </c>
      <c r="H15" s="122">
        <f>H16</f>
        <v>78581438973</v>
      </c>
      <c r="I15" s="119">
        <f t="shared" si="1"/>
        <v>183422561627</v>
      </c>
      <c r="J15" s="183"/>
    </row>
    <row r="16" spans="1:12" s="178" customFormat="1" ht="33" customHeight="1" x14ac:dyDescent="0.25">
      <c r="B16" s="93"/>
      <c r="C16" s="123" t="s">
        <v>20</v>
      </c>
      <c r="D16" s="124" t="s">
        <v>21</v>
      </c>
      <c r="E16" s="125">
        <v>0</v>
      </c>
      <c r="F16" s="117">
        <v>0</v>
      </c>
      <c r="G16" s="125">
        <f t="shared" ref="G16:G19" si="2">E16-F16</f>
        <v>0</v>
      </c>
      <c r="H16" s="126">
        <f>18237964291+19747076474+20122078345+20474319863</f>
        <v>78581438973</v>
      </c>
      <c r="I16" s="127">
        <f t="shared" si="1"/>
        <v>-78581438973</v>
      </c>
      <c r="J16" s="94"/>
    </row>
    <row r="17" spans="2:10" s="178" customFormat="1" ht="24.95" customHeight="1" x14ac:dyDescent="0.25">
      <c r="B17" s="93"/>
      <c r="C17" s="114" t="s">
        <v>92</v>
      </c>
      <c r="D17" s="121" t="s">
        <v>93</v>
      </c>
      <c r="E17" s="125">
        <v>0</v>
      </c>
      <c r="F17" s="117">
        <v>0</v>
      </c>
      <c r="G17" s="125">
        <f t="shared" si="2"/>
        <v>0</v>
      </c>
      <c r="H17" s="122">
        <f>H18</f>
        <v>317385778</v>
      </c>
      <c r="I17" s="119">
        <f t="shared" si="1"/>
        <v>-317385778</v>
      </c>
      <c r="J17" s="94"/>
    </row>
    <row r="18" spans="2:10" s="178" customFormat="1" ht="24.95" customHeight="1" x14ac:dyDescent="0.25">
      <c r="B18" s="93"/>
      <c r="C18" s="114" t="s">
        <v>94</v>
      </c>
      <c r="D18" s="121" t="s">
        <v>95</v>
      </c>
      <c r="E18" s="125">
        <v>0</v>
      </c>
      <c r="F18" s="117">
        <v>0</v>
      </c>
      <c r="G18" s="125">
        <f t="shared" si="2"/>
        <v>0</v>
      </c>
      <c r="H18" s="122">
        <f>H19</f>
        <v>317385778</v>
      </c>
      <c r="I18" s="119">
        <f t="shared" si="1"/>
        <v>-317385778</v>
      </c>
      <c r="J18" s="94"/>
    </row>
    <row r="19" spans="2:10" s="178" customFormat="1" ht="24.95" customHeight="1" x14ac:dyDescent="0.25">
      <c r="B19" s="93"/>
      <c r="C19" s="123" t="s">
        <v>96</v>
      </c>
      <c r="D19" s="124" t="s">
        <v>97</v>
      </c>
      <c r="E19" s="125">
        <v>0</v>
      </c>
      <c r="F19" s="117">
        <v>0</v>
      </c>
      <c r="G19" s="125">
        <f t="shared" si="2"/>
        <v>0</v>
      </c>
      <c r="H19" s="126">
        <f>143300260+174085518</f>
        <v>317385778</v>
      </c>
      <c r="I19" s="127">
        <f>G19-H19</f>
        <v>-317385778</v>
      </c>
      <c r="J19" s="94"/>
    </row>
    <row r="20" spans="2:10" s="179" customFormat="1" ht="24.95" customHeight="1" x14ac:dyDescent="0.25">
      <c r="B20" s="182"/>
      <c r="C20" s="114" t="s">
        <v>22</v>
      </c>
      <c r="D20" s="121" t="s">
        <v>23</v>
      </c>
      <c r="E20" s="117">
        <v>396000000</v>
      </c>
      <c r="F20" s="117">
        <v>0</v>
      </c>
      <c r="G20" s="117">
        <f>E20+F20</f>
        <v>396000000</v>
      </c>
      <c r="H20" s="122">
        <f>H21</f>
        <v>273908349</v>
      </c>
      <c r="I20" s="119">
        <f t="shared" si="1"/>
        <v>122091651</v>
      </c>
      <c r="J20" s="184"/>
    </row>
    <row r="21" spans="2:10" s="179" customFormat="1" ht="36.950000000000003" customHeight="1" x14ac:dyDescent="0.25">
      <c r="B21" s="182"/>
      <c r="C21" s="114" t="s">
        <v>24</v>
      </c>
      <c r="D21" s="121" t="s">
        <v>25</v>
      </c>
      <c r="E21" s="117">
        <v>0</v>
      </c>
      <c r="F21" s="117">
        <v>0</v>
      </c>
      <c r="G21" s="117">
        <f>E21-F21</f>
        <v>0</v>
      </c>
      <c r="H21" s="122">
        <f>H22+H25</f>
        <v>273908349</v>
      </c>
      <c r="I21" s="119">
        <f t="shared" si="1"/>
        <v>-273908349</v>
      </c>
      <c r="J21" s="184"/>
    </row>
    <row r="22" spans="2:10" s="179" customFormat="1" ht="36.950000000000003" customHeight="1" x14ac:dyDescent="0.25">
      <c r="B22" s="182"/>
      <c r="C22" s="114" t="s">
        <v>26</v>
      </c>
      <c r="D22" s="121" t="s">
        <v>27</v>
      </c>
      <c r="E22" s="117">
        <v>0</v>
      </c>
      <c r="F22" s="117">
        <v>0</v>
      </c>
      <c r="G22" s="117">
        <f>E22-F22</f>
        <v>0</v>
      </c>
      <c r="H22" s="122">
        <f>H23</f>
        <v>273273489</v>
      </c>
      <c r="I22" s="119">
        <f>G22-H22</f>
        <v>-273273489</v>
      </c>
      <c r="J22" s="184"/>
    </row>
    <row r="23" spans="2:10" s="179" customFormat="1" ht="36.950000000000003" customHeight="1" x14ac:dyDescent="0.25">
      <c r="B23" s="182"/>
      <c r="C23" s="114" t="s">
        <v>28</v>
      </c>
      <c r="D23" s="121" t="s">
        <v>29</v>
      </c>
      <c r="E23" s="117">
        <v>0</v>
      </c>
      <c r="F23" s="117">
        <v>0</v>
      </c>
      <c r="G23" s="117">
        <f>E23-F23</f>
        <v>0</v>
      </c>
      <c r="H23" s="122">
        <f>H24</f>
        <v>273273489</v>
      </c>
      <c r="I23" s="119">
        <f t="shared" si="1"/>
        <v>-273273489</v>
      </c>
      <c r="J23" s="184"/>
    </row>
    <row r="24" spans="2:10" s="179" customFormat="1" ht="36.950000000000003" customHeight="1" x14ac:dyDescent="0.25">
      <c r="B24" s="182"/>
      <c r="C24" s="123" t="s">
        <v>30</v>
      </c>
      <c r="D24" s="124" t="s">
        <v>31</v>
      </c>
      <c r="E24" s="117">
        <v>0</v>
      </c>
      <c r="F24" s="117">
        <v>0</v>
      </c>
      <c r="G24" s="117">
        <f>E24-F24</f>
        <v>0</v>
      </c>
      <c r="H24" s="126">
        <f>66116162+59842782+72342227+74972318</f>
        <v>273273489</v>
      </c>
      <c r="I24" s="127">
        <f t="shared" si="1"/>
        <v>-273273489</v>
      </c>
      <c r="J24" s="184"/>
    </row>
    <row r="25" spans="2:10" s="179" customFormat="1" ht="36.950000000000003" customHeight="1" x14ac:dyDescent="0.25">
      <c r="B25" s="182"/>
      <c r="C25" s="114" t="s">
        <v>32</v>
      </c>
      <c r="D25" s="121" t="s">
        <v>33</v>
      </c>
      <c r="E25" s="117">
        <v>0</v>
      </c>
      <c r="F25" s="117">
        <v>0</v>
      </c>
      <c r="G25" s="117">
        <f t="shared" ref="G25:G26" si="3">E25-F25</f>
        <v>0</v>
      </c>
      <c r="H25" s="122">
        <f>H26</f>
        <v>634860</v>
      </c>
      <c r="I25" s="119">
        <f t="shared" si="1"/>
        <v>-634860</v>
      </c>
      <c r="J25" s="184"/>
    </row>
    <row r="26" spans="2:10" s="179" customFormat="1" ht="49.5" customHeight="1" x14ac:dyDescent="0.25">
      <c r="B26" s="182"/>
      <c r="C26" s="114" t="s">
        <v>34</v>
      </c>
      <c r="D26" s="121" t="s">
        <v>35</v>
      </c>
      <c r="E26" s="117">
        <v>0</v>
      </c>
      <c r="F26" s="117">
        <v>0</v>
      </c>
      <c r="G26" s="117">
        <f t="shared" si="3"/>
        <v>0</v>
      </c>
      <c r="H26" s="122">
        <f>H27</f>
        <v>634860</v>
      </c>
      <c r="I26" s="119">
        <f t="shared" si="1"/>
        <v>-634860</v>
      </c>
      <c r="J26" s="184"/>
    </row>
    <row r="27" spans="2:10" s="178" customFormat="1" ht="24.95" customHeight="1" x14ac:dyDescent="0.25">
      <c r="B27" s="93"/>
      <c r="C27" s="123" t="s">
        <v>36</v>
      </c>
      <c r="D27" s="124" t="s">
        <v>37</v>
      </c>
      <c r="E27" s="117">
        <v>0</v>
      </c>
      <c r="F27" s="117">
        <v>0</v>
      </c>
      <c r="G27" s="117">
        <v>0</v>
      </c>
      <c r="H27" s="126">
        <f>76783+490996+32651+34430</f>
        <v>634860</v>
      </c>
      <c r="I27" s="127">
        <f t="shared" si="1"/>
        <v>-634860</v>
      </c>
      <c r="J27" s="94"/>
    </row>
    <row r="28" spans="2:10" s="179" customFormat="1" ht="24.95" customHeight="1" x14ac:dyDescent="0.25">
      <c r="B28" s="182"/>
      <c r="C28" s="114" t="s">
        <v>38</v>
      </c>
      <c r="D28" s="121" t="s">
        <v>39</v>
      </c>
      <c r="E28" s="117">
        <v>0</v>
      </c>
      <c r="F28" s="117">
        <v>0</v>
      </c>
      <c r="G28" s="117">
        <v>0</v>
      </c>
      <c r="H28" s="122">
        <f>H29+H30</f>
        <v>2304709217</v>
      </c>
      <c r="I28" s="119">
        <f t="shared" si="1"/>
        <v>-2304709217</v>
      </c>
      <c r="J28" s="184"/>
    </row>
    <row r="29" spans="2:10" s="179" customFormat="1" ht="24.95" customHeight="1" x14ac:dyDescent="0.25">
      <c r="B29" s="182"/>
      <c r="C29" s="114" t="s">
        <v>40</v>
      </c>
      <c r="D29" s="121" t="s">
        <v>41</v>
      </c>
      <c r="E29" s="117">
        <v>0</v>
      </c>
      <c r="F29" s="117">
        <v>0</v>
      </c>
      <c r="G29" s="117">
        <v>0</v>
      </c>
      <c r="H29" s="122">
        <f>1796428057+8281160</f>
        <v>1804709217</v>
      </c>
      <c r="I29" s="119">
        <f t="shared" si="1"/>
        <v>-1804709217</v>
      </c>
      <c r="J29" s="184"/>
    </row>
    <row r="30" spans="2:10" s="179" customFormat="1" ht="24.95" customHeight="1" x14ac:dyDescent="0.25">
      <c r="B30" s="182"/>
      <c r="C30" s="114" t="s">
        <v>91</v>
      </c>
      <c r="D30" s="121" t="s">
        <v>90</v>
      </c>
      <c r="E30" s="117">
        <v>0</v>
      </c>
      <c r="F30" s="117">
        <v>0</v>
      </c>
      <c r="G30" s="117">
        <v>0</v>
      </c>
      <c r="H30" s="122">
        <f>H31</f>
        <v>500000000</v>
      </c>
      <c r="I30" s="119">
        <f>G30-H30</f>
        <v>-500000000</v>
      </c>
      <c r="J30" s="184"/>
    </row>
    <row r="31" spans="2:10" s="179" customFormat="1" ht="24.95" customHeight="1" x14ac:dyDescent="0.25">
      <c r="B31" s="182"/>
      <c r="C31" s="123" t="s">
        <v>88</v>
      </c>
      <c r="D31" s="124" t="s">
        <v>89</v>
      </c>
      <c r="E31" s="117">
        <v>0</v>
      </c>
      <c r="F31" s="117">
        <v>0</v>
      </c>
      <c r="G31" s="117">
        <v>0</v>
      </c>
      <c r="H31" s="126">
        <v>500000000</v>
      </c>
      <c r="I31" s="127">
        <f>G31-H31</f>
        <v>-500000000</v>
      </c>
      <c r="J31" s="184"/>
    </row>
    <row r="32" spans="2:10" s="179" customFormat="1" ht="24.95" customHeight="1" x14ac:dyDescent="0.25">
      <c r="B32" s="182"/>
      <c r="C32" s="114" t="s">
        <v>42</v>
      </c>
      <c r="D32" s="121" t="s">
        <v>43</v>
      </c>
      <c r="E32" s="117">
        <v>0</v>
      </c>
      <c r="F32" s="117">
        <v>0</v>
      </c>
      <c r="G32" s="117">
        <f>E32-F32</f>
        <v>0</v>
      </c>
      <c r="H32" s="122">
        <f>H33+H39</f>
        <v>855521503.16999996</v>
      </c>
      <c r="I32" s="119">
        <f t="shared" si="1"/>
        <v>-855521503.16999996</v>
      </c>
      <c r="J32" s="184"/>
    </row>
    <row r="33" spans="2:10" s="179" customFormat="1" ht="24.95" customHeight="1" x14ac:dyDescent="0.25">
      <c r="B33" s="182"/>
      <c r="C33" s="114" t="s">
        <v>45</v>
      </c>
      <c r="D33" s="121" t="s">
        <v>46</v>
      </c>
      <c r="E33" s="117">
        <v>0</v>
      </c>
      <c r="F33" s="117">
        <v>0</v>
      </c>
      <c r="G33" s="117">
        <v>0</v>
      </c>
      <c r="H33" s="122">
        <f>H34+H37</f>
        <v>840841892.16999996</v>
      </c>
      <c r="I33" s="119">
        <f t="shared" si="1"/>
        <v>-840841892.16999996</v>
      </c>
      <c r="J33" s="184"/>
    </row>
    <row r="34" spans="2:10" s="179" customFormat="1" ht="24.95" customHeight="1" x14ac:dyDescent="0.25">
      <c r="B34" s="182"/>
      <c r="C34" s="114" t="s">
        <v>47</v>
      </c>
      <c r="D34" s="121" t="s">
        <v>48</v>
      </c>
      <c r="E34" s="117">
        <v>0</v>
      </c>
      <c r="F34" s="117">
        <v>0</v>
      </c>
      <c r="G34" s="117">
        <f>E34-F34</f>
        <v>0</v>
      </c>
      <c r="H34" s="122">
        <f>H35</f>
        <v>798601675.75</v>
      </c>
      <c r="I34" s="119">
        <f t="shared" si="1"/>
        <v>-798601675.75</v>
      </c>
      <c r="J34" s="184"/>
    </row>
    <row r="35" spans="2:10" s="179" customFormat="1" ht="24.95" customHeight="1" x14ac:dyDescent="0.25">
      <c r="B35" s="182"/>
      <c r="C35" s="114" t="s">
        <v>49</v>
      </c>
      <c r="D35" s="121" t="s">
        <v>50</v>
      </c>
      <c r="E35" s="117">
        <v>0</v>
      </c>
      <c r="F35" s="117">
        <v>0</v>
      </c>
      <c r="G35" s="117">
        <v>0</v>
      </c>
      <c r="H35" s="122">
        <f>H36</f>
        <v>798601675.75</v>
      </c>
      <c r="I35" s="119">
        <f t="shared" si="1"/>
        <v>-798601675.75</v>
      </c>
      <c r="J35" s="184"/>
    </row>
    <row r="36" spans="2:10" s="178" customFormat="1" ht="33.75" customHeight="1" x14ac:dyDescent="0.25">
      <c r="B36" s="93"/>
      <c r="C36" s="123" t="s">
        <v>51</v>
      </c>
      <c r="D36" s="124" t="s">
        <v>52</v>
      </c>
      <c r="E36" s="117">
        <v>0</v>
      </c>
      <c r="F36" s="117">
        <v>0</v>
      </c>
      <c r="G36" s="117">
        <f>E36-F36</f>
        <v>0</v>
      </c>
      <c r="H36" s="126">
        <f>379019154.6+7862282.23+9688935.09+402031303.83</f>
        <v>798601675.75</v>
      </c>
      <c r="I36" s="127">
        <f t="shared" si="1"/>
        <v>-798601675.75</v>
      </c>
      <c r="J36" s="94"/>
    </row>
    <row r="37" spans="2:10" s="179" customFormat="1" ht="24.95" customHeight="1" x14ac:dyDescent="0.25">
      <c r="B37" s="182"/>
      <c r="C37" s="114" t="s">
        <v>53</v>
      </c>
      <c r="D37" s="121" t="s">
        <v>54</v>
      </c>
      <c r="E37" s="117">
        <v>0</v>
      </c>
      <c r="F37" s="117">
        <v>0</v>
      </c>
      <c r="G37" s="117">
        <f>E37-F37</f>
        <v>0</v>
      </c>
      <c r="H37" s="122">
        <f>H38</f>
        <v>42240216.420000002</v>
      </c>
      <c r="I37" s="119">
        <f t="shared" si="1"/>
        <v>-42240216.420000002</v>
      </c>
      <c r="J37" s="184"/>
    </row>
    <row r="38" spans="2:10" s="178" customFormat="1" ht="35.25" customHeight="1" x14ac:dyDescent="0.25">
      <c r="B38" s="93"/>
      <c r="C38" s="123" t="s">
        <v>55</v>
      </c>
      <c r="D38" s="124" t="s">
        <v>56</v>
      </c>
      <c r="E38" s="117">
        <v>0</v>
      </c>
      <c r="F38" s="117">
        <v>0</v>
      </c>
      <c r="G38" s="117">
        <v>0</v>
      </c>
      <c r="H38" s="126">
        <f>15517911.19+13947668.13+5970281.02+6804356.08</f>
        <v>42240216.420000002</v>
      </c>
      <c r="I38" s="127">
        <f t="shared" si="1"/>
        <v>-42240216.420000002</v>
      </c>
      <c r="J38" s="94"/>
    </row>
    <row r="39" spans="2:10" s="179" customFormat="1" ht="24.95" customHeight="1" x14ac:dyDescent="0.25">
      <c r="B39" s="182"/>
      <c r="C39" s="114" t="s">
        <v>57</v>
      </c>
      <c r="D39" s="121" t="s">
        <v>58</v>
      </c>
      <c r="E39" s="117">
        <v>0</v>
      </c>
      <c r="F39" s="117">
        <v>0</v>
      </c>
      <c r="G39" s="117">
        <v>0</v>
      </c>
      <c r="H39" s="122">
        <f>H40</f>
        <v>14679611</v>
      </c>
      <c r="I39" s="119">
        <f t="shared" si="1"/>
        <v>-14679611</v>
      </c>
      <c r="J39" s="184"/>
    </row>
    <row r="40" spans="2:10" s="179" customFormat="1" ht="24.95" customHeight="1" x14ac:dyDescent="0.25">
      <c r="B40" s="182"/>
      <c r="C40" s="114" t="s">
        <v>59</v>
      </c>
      <c r="D40" s="121" t="s">
        <v>60</v>
      </c>
      <c r="E40" s="117">
        <v>0</v>
      </c>
      <c r="F40" s="117">
        <v>0</v>
      </c>
      <c r="G40" s="117">
        <v>0</v>
      </c>
      <c r="H40" s="122">
        <f>H41+H42</f>
        <v>14679611</v>
      </c>
      <c r="I40" s="119">
        <f t="shared" si="1"/>
        <v>-14679611</v>
      </c>
      <c r="J40" s="184"/>
    </row>
    <row r="41" spans="2:10" s="179" customFormat="1" ht="24.95" customHeight="1" x14ac:dyDescent="0.25">
      <c r="B41" s="182"/>
      <c r="C41" s="123" t="s">
        <v>86</v>
      </c>
      <c r="D41" s="124" t="s">
        <v>87</v>
      </c>
      <c r="E41" s="117">
        <v>0</v>
      </c>
      <c r="F41" s="117">
        <v>0</v>
      </c>
      <c r="G41" s="117">
        <v>0</v>
      </c>
      <c r="H41" s="126">
        <f>8262156+4865971</f>
        <v>13128127</v>
      </c>
      <c r="I41" s="127">
        <f>G41-H41</f>
        <v>-13128127</v>
      </c>
      <c r="J41" s="184"/>
    </row>
    <row r="42" spans="2:10" s="179" customFormat="1" ht="24.95" customHeight="1" x14ac:dyDescent="0.25">
      <c r="B42" s="182"/>
      <c r="C42" s="123" t="s">
        <v>61</v>
      </c>
      <c r="D42" s="124" t="s">
        <v>62</v>
      </c>
      <c r="E42" s="117">
        <v>0</v>
      </c>
      <c r="F42" s="117">
        <v>0</v>
      </c>
      <c r="G42" s="117">
        <v>0</v>
      </c>
      <c r="H42" s="126">
        <f>387871+387871+387000+388742</f>
        <v>1551484</v>
      </c>
      <c r="I42" s="127">
        <f t="shared" si="1"/>
        <v>-1551484</v>
      </c>
      <c r="J42" s="184"/>
    </row>
    <row r="43" spans="2:10" s="179" customFormat="1" ht="24.95" customHeight="1" x14ac:dyDescent="0.25">
      <c r="B43" s="182"/>
      <c r="C43" s="133">
        <v>4</v>
      </c>
      <c r="D43" s="134" t="s">
        <v>81</v>
      </c>
      <c r="E43" s="109">
        <f>E44+E45+E46</f>
        <v>4425451246744</v>
      </c>
      <c r="F43" s="109">
        <f>F44+F45+F46</f>
        <v>0</v>
      </c>
      <c r="G43" s="109">
        <f>E43+F43</f>
        <v>4425451246744</v>
      </c>
      <c r="H43" s="135">
        <f>H44+H45+H46</f>
        <v>199835325335</v>
      </c>
      <c r="I43" s="136">
        <f t="shared" si="1"/>
        <v>4225615921409</v>
      </c>
      <c r="J43" s="184"/>
    </row>
    <row r="44" spans="2:10" s="178" customFormat="1" ht="24.95" customHeight="1" x14ac:dyDescent="0.25">
      <c r="B44" s="93"/>
      <c r="C44" s="123" t="s">
        <v>113</v>
      </c>
      <c r="D44" s="138" t="s">
        <v>63</v>
      </c>
      <c r="E44" s="125">
        <v>0</v>
      </c>
      <c r="F44" s="117">
        <v>0</v>
      </c>
      <c r="G44" s="125">
        <f>E44+F44</f>
        <v>0</v>
      </c>
      <c r="H44" s="126">
        <v>0</v>
      </c>
      <c r="I44" s="127">
        <f t="shared" si="1"/>
        <v>0</v>
      </c>
      <c r="J44" s="94"/>
    </row>
    <row r="45" spans="2:10" s="178" customFormat="1" ht="24.95" customHeight="1" x14ac:dyDescent="0.25">
      <c r="B45" s="93"/>
      <c r="C45" s="123" t="s">
        <v>114</v>
      </c>
      <c r="D45" s="138" t="s">
        <v>64</v>
      </c>
      <c r="E45" s="125">
        <v>896061000000</v>
      </c>
      <c r="F45" s="117">
        <v>0</v>
      </c>
      <c r="G45" s="125">
        <v>896061000000</v>
      </c>
      <c r="H45" s="139">
        <v>149015291992</v>
      </c>
      <c r="I45" s="127">
        <f>G45-H45</f>
        <v>747045708008</v>
      </c>
      <c r="J45" s="94"/>
    </row>
    <row r="46" spans="2:10" s="178" customFormat="1" ht="24.95" customHeight="1" thickBot="1" x14ac:dyDescent="0.3">
      <c r="B46" s="93"/>
      <c r="C46" s="123" t="s">
        <v>115</v>
      </c>
      <c r="D46" s="142" t="s">
        <v>65</v>
      </c>
      <c r="E46" s="143">
        <v>3529390246744</v>
      </c>
      <c r="F46" s="117">
        <v>0</v>
      </c>
      <c r="G46" s="143">
        <v>3529390246744</v>
      </c>
      <c r="H46" s="144">
        <v>50820033343</v>
      </c>
      <c r="I46" s="145">
        <f>G46-H46</f>
        <v>3478570213401</v>
      </c>
      <c r="J46" s="94"/>
    </row>
    <row r="47" spans="2:10" s="61" customFormat="1" ht="24.95" customHeight="1" thickBot="1" x14ac:dyDescent="0.3">
      <c r="B47" s="56"/>
      <c r="C47" s="215" t="s">
        <v>101</v>
      </c>
      <c r="D47" s="216"/>
      <c r="E47" s="147">
        <f>E10+E43</f>
        <v>4687851247344</v>
      </c>
      <c r="F47" s="147">
        <f>F10+F43</f>
        <v>0</v>
      </c>
      <c r="G47" s="147">
        <f>E47+F47</f>
        <v>4687851247344</v>
      </c>
      <c r="H47" s="147">
        <f>H10+H43</f>
        <v>282168289155.16998</v>
      </c>
      <c r="I47" s="148">
        <f>I10+I43</f>
        <v>4405682958188.8301</v>
      </c>
      <c r="J47" s="60"/>
    </row>
    <row r="48" spans="2:10" ht="15.75" x14ac:dyDescent="0.25">
      <c r="B48" s="146"/>
      <c r="C48" s="210" t="s">
        <v>102</v>
      </c>
      <c r="D48" s="210"/>
      <c r="E48" s="151"/>
      <c r="F48" s="151"/>
      <c r="G48" s="151"/>
      <c r="H48" s="151"/>
      <c r="I48" s="152"/>
      <c r="J48" s="149"/>
    </row>
    <row r="49" spans="2:10" ht="15.75" x14ac:dyDescent="0.25">
      <c r="B49" s="102"/>
      <c r="C49" s="217" t="s">
        <v>103</v>
      </c>
      <c r="D49" s="217"/>
      <c r="E49" s="174"/>
      <c r="F49" s="174"/>
      <c r="G49" s="174"/>
      <c r="H49" s="174"/>
      <c r="I49" s="174"/>
      <c r="J49" s="103"/>
    </row>
    <row r="50" spans="2:10" ht="15.75" x14ac:dyDescent="0.25">
      <c r="B50" s="102"/>
      <c r="C50" s="128"/>
      <c r="D50" s="128"/>
      <c r="E50" s="174"/>
      <c r="F50" s="174"/>
      <c r="G50" s="174"/>
      <c r="H50" s="174"/>
      <c r="I50" s="174"/>
      <c r="J50" s="103"/>
    </row>
    <row r="51" spans="2:10" ht="15.75" x14ac:dyDescent="0.25">
      <c r="B51" s="102"/>
      <c r="C51" s="128"/>
      <c r="D51" s="128"/>
      <c r="E51" s="174"/>
      <c r="F51" s="174"/>
      <c r="G51" s="174"/>
      <c r="H51" s="174"/>
      <c r="I51" s="174"/>
      <c r="J51" s="103"/>
    </row>
    <row r="52" spans="2:10" ht="18.75" x14ac:dyDescent="0.25">
      <c r="B52" s="102"/>
      <c r="C52" s="166"/>
      <c r="D52" s="218" t="s">
        <v>110</v>
      </c>
      <c r="E52" s="218"/>
      <c r="F52" s="166"/>
      <c r="G52" s="166"/>
      <c r="H52" s="175" t="s">
        <v>110</v>
      </c>
      <c r="I52" s="166"/>
      <c r="J52" s="103"/>
    </row>
    <row r="53" spans="2:10" ht="15.75" x14ac:dyDescent="0.25">
      <c r="B53" s="102"/>
      <c r="C53" s="185"/>
      <c r="D53" s="219" t="s">
        <v>67</v>
      </c>
      <c r="E53" s="219"/>
      <c r="F53" s="128"/>
      <c r="G53" s="220" t="s">
        <v>104</v>
      </c>
      <c r="H53" s="220"/>
      <c r="I53" s="220"/>
      <c r="J53" s="103"/>
    </row>
    <row r="54" spans="2:10" ht="15.75" x14ac:dyDescent="0.25">
      <c r="B54" s="102"/>
      <c r="C54" s="185"/>
      <c r="D54" s="221" t="s">
        <v>69</v>
      </c>
      <c r="E54" s="221"/>
      <c r="F54" s="176"/>
      <c r="G54" s="222" t="s">
        <v>70</v>
      </c>
      <c r="H54" s="222"/>
      <c r="I54" s="222"/>
      <c r="J54" s="103"/>
    </row>
    <row r="55" spans="2:10" ht="15.75" x14ac:dyDescent="0.25">
      <c r="B55" s="102"/>
      <c r="C55" s="185"/>
      <c r="D55" s="221" t="s">
        <v>71</v>
      </c>
      <c r="E55" s="221"/>
      <c r="F55" s="176"/>
      <c r="G55" s="222" t="s">
        <v>105</v>
      </c>
      <c r="H55" s="222"/>
      <c r="I55" s="222"/>
      <c r="J55" s="103"/>
    </row>
    <row r="56" spans="2:10" ht="15.75" x14ac:dyDescent="0.25">
      <c r="B56" s="102"/>
      <c r="C56" s="185"/>
      <c r="D56" s="128"/>
      <c r="E56" s="154"/>
      <c r="F56" s="155"/>
      <c r="G56" s="154"/>
      <c r="H56" s="154"/>
      <c r="I56" s="128"/>
      <c r="J56" s="103"/>
    </row>
    <row r="57" spans="2:10" ht="18.75" x14ac:dyDescent="0.25">
      <c r="B57" s="102"/>
      <c r="C57" s="185"/>
      <c r="D57" s="218" t="s">
        <v>110</v>
      </c>
      <c r="E57" s="218"/>
      <c r="F57" s="155"/>
      <c r="G57" s="154"/>
      <c r="H57" s="175" t="s">
        <v>110</v>
      </c>
      <c r="I57" s="128"/>
      <c r="J57" s="103"/>
    </row>
    <row r="58" spans="2:10" ht="15.75" x14ac:dyDescent="0.25">
      <c r="B58" s="102"/>
      <c r="C58" s="185"/>
      <c r="D58" s="220" t="s">
        <v>106</v>
      </c>
      <c r="E58" s="220"/>
      <c r="F58" s="128"/>
      <c r="G58" s="220" t="s">
        <v>107</v>
      </c>
      <c r="H58" s="220"/>
      <c r="I58" s="220"/>
      <c r="J58" s="103"/>
    </row>
    <row r="59" spans="2:10" ht="15.75" x14ac:dyDescent="0.25">
      <c r="B59" s="102"/>
      <c r="C59" s="185"/>
      <c r="D59" s="221" t="s">
        <v>75</v>
      </c>
      <c r="E59" s="221"/>
      <c r="F59" s="154" t="s">
        <v>76</v>
      </c>
      <c r="G59" s="222" t="s">
        <v>77</v>
      </c>
      <c r="H59" s="222"/>
      <c r="I59" s="222"/>
      <c r="J59" s="103"/>
    </row>
    <row r="60" spans="2:10" ht="15.75" x14ac:dyDescent="0.25">
      <c r="B60" s="102"/>
      <c r="C60" s="185"/>
      <c r="D60" s="223" t="s">
        <v>108</v>
      </c>
      <c r="E60" s="223"/>
      <c r="F60" s="154"/>
      <c r="G60" s="222" t="s">
        <v>109</v>
      </c>
      <c r="H60" s="222"/>
      <c r="I60" s="222"/>
      <c r="J60" s="103"/>
    </row>
    <row r="61" spans="2:10" ht="16.5" thickBot="1" x14ac:dyDescent="0.3">
      <c r="B61" s="156"/>
      <c r="C61" s="157"/>
      <c r="D61" s="158"/>
      <c r="E61" s="159"/>
      <c r="F61" s="160"/>
      <c r="G61" s="161"/>
      <c r="H61" s="160"/>
      <c r="I61" s="158"/>
      <c r="J61" s="162"/>
    </row>
  </sheetData>
  <mergeCells count="21">
    <mergeCell ref="C48:D48"/>
    <mergeCell ref="C1:I1"/>
    <mergeCell ref="C2:I2"/>
    <mergeCell ref="C3:I3"/>
    <mergeCell ref="H7:I7"/>
    <mergeCell ref="C47:D47"/>
    <mergeCell ref="C49:D49"/>
    <mergeCell ref="D52:E52"/>
    <mergeCell ref="D53:E53"/>
    <mergeCell ref="G53:I53"/>
    <mergeCell ref="D54:E54"/>
    <mergeCell ref="G54:I54"/>
    <mergeCell ref="D60:E60"/>
    <mergeCell ref="G60:I60"/>
    <mergeCell ref="D55:E55"/>
    <mergeCell ref="G55:I55"/>
    <mergeCell ref="D57:E57"/>
    <mergeCell ref="D58:E58"/>
    <mergeCell ref="G58:I58"/>
    <mergeCell ref="D59:E59"/>
    <mergeCell ref="G59:I59"/>
  </mergeCells>
  <printOptions horizontalCentered="1"/>
  <pageMargins left="0.15748031496062992" right="0.15748031496062992" top="0.82677165354330717" bottom="0.39370078740157483" header="0.23622047244094491" footer="0.27559055118110237"/>
  <pageSetup scale="6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3"/>
  <sheetViews>
    <sheetView topLeftCell="A40" zoomScale="84" zoomScaleNormal="84" workbookViewId="0">
      <selection activeCell="H48" sqref="H48"/>
    </sheetView>
  </sheetViews>
  <sheetFormatPr baseColWidth="10" defaultRowHeight="12.75" x14ac:dyDescent="0.25"/>
  <cols>
    <col min="1" max="2" width="3.28515625" style="96" customWidth="1"/>
    <col min="3" max="3" width="25.7109375" style="180" customWidth="1"/>
    <col min="4" max="4" width="50.7109375" style="96" customWidth="1"/>
    <col min="5" max="5" width="28.28515625" style="96" customWidth="1"/>
    <col min="6" max="6" width="21.42578125" style="96" customWidth="1"/>
    <col min="7" max="7" width="28.85546875" style="96" customWidth="1"/>
    <col min="8" max="8" width="26" style="96" customWidth="1"/>
    <col min="9" max="9" width="28.140625" style="96" customWidth="1"/>
    <col min="10" max="10" width="4.28515625" style="96" customWidth="1"/>
    <col min="11" max="16384" width="11.42578125" style="96"/>
  </cols>
  <sheetData>
    <row r="1" spans="1:12" ht="9.75" customHeight="1" thickBot="1" x14ac:dyDescent="0.3">
      <c r="C1" s="224"/>
      <c r="D1" s="224"/>
      <c r="E1" s="224"/>
      <c r="F1" s="224"/>
      <c r="G1" s="224"/>
      <c r="H1" s="224"/>
      <c r="I1" s="224"/>
    </row>
    <row r="2" spans="1:12" ht="31.5" customHeight="1" x14ac:dyDescent="0.25">
      <c r="A2" s="99"/>
      <c r="B2" s="100"/>
      <c r="C2" s="212" t="s">
        <v>98</v>
      </c>
      <c r="D2" s="212"/>
      <c r="E2" s="212"/>
      <c r="F2" s="212"/>
      <c r="G2" s="212"/>
      <c r="H2" s="212"/>
      <c r="I2" s="212"/>
      <c r="J2" s="101"/>
      <c r="K2" s="3"/>
      <c r="L2" s="3"/>
    </row>
    <row r="3" spans="1:12" ht="12.75" customHeight="1" x14ac:dyDescent="0.25">
      <c r="A3" s="99"/>
      <c r="B3" s="102"/>
      <c r="C3" s="213" t="s">
        <v>117</v>
      </c>
      <c r="D3" s="213"/>
      <c r="E3" s="213"/>
      <c r="F3" s="213"/>
      <c r="G3" s="213"/>
      <c r="H3" s="213"/>
      <c r="I3" s="213"/>
      <c r="J3" s="103"/>
      <c r="K3" s="92"/>
      <c r="L3" s="92"/>
    </row>
    <row r="4" spans="1:12" ht="20.25" customHeight="1" x14ac:dyDescent="0.25">
      <c r="A4" s="99"/>
      <c r="B4" s="102"/>
      <c r="C4" s="186"/>
      <c r="D4" s="128"/>
      <c r="E4" s="128"/>
      <c r="F4" s="128"/>
      <c r="G4" s="128"/>
      <c r="H4" s="128"/>
      <c r="I4" s="128"/>
      <c r="J4" s="103"/>
      <c r="K4" s="95"/>
      <c r="L4" s="95"/>
    </row>
    <row r="5" spans="1:12" ht="30" customHeight="1" x14ac:dyDescent="0.25">
      <c r="A5" s="99"/>
      <c r="B5" s="102"/>
      <c r="C5" s="186"/>
      <c r="D5" s="128"/>
      <c r="E5" s="128"/>
      <c r="F5" s="128"/>
      <c r="G5" s="128"/>
      <c r="H5" s="128"/>
      <c r="I5" s="128"/>
      <c r="J5" s="103"/>
      <c r="K5" s="95"/>
      <c r="L5" s="95"/>
    </row>
    <row r="6" spans="1:12" ht="12.75" customHeight="1" x14ac:dyDescent="0.25">
      <c r="A6" s="99"/>
      <c r="B6" s="102"/>
      <c r="C6" s="186"/>
      <c r="D6" s="128"/>
      <c r="E6" s="128"/>
      <c r="F6" s="128"/>
      <c r="G6" s="128"/>
      <c r="H6" s="128"/>
      <c r="I6" s="128"/>
      <c r="J6" s="103"/>
      <c r="K6" s="95"/>
      <c r="L6" s="95"/>
    </row>
    <row r="7" spans="1:12" ht="24.75" customHeight="1" x14ac:dyDescent="0.25">
      <c r="A7" s="99"/>
      <c r="B7" s="102"/>
      <c r="C7" s="99"/>
      <c r="D7" s="128"/>
      <c r="E7" s="128"/>
      <c r="F7" s="99"/>
      <c r="G7" s="166" t="s">
        <v>0</v>
      </c>
      <c r="H7" s="214" t="s">
        <v>1</v>
      </c>
      <c r="I7" s="214"/>
      <c r="J7" s="103"/>
      <c r="K7" s="95"/>
      <c r="L7" s="95"/>
    </row>
    <row r="8" spans="1:12" ht="11.25" customHeight="1" thickBot="1" x14ac:dyDescent="0.3">
      <c r="A8" s="99"/>
      <c r="B8" s="102"/>
      <c r="C8" s="186"/>
      <c r="D8" s="128"/>
      <c r="E8" s="128"/>
      <c r="F8" s="128"/>
      <c r="G8" s="128"/>
      <c r="H8" s="128"/>
      <c r="I8" s="128"/>
      <c r="J8" s="103"/>
      <c r="K8" s="95"/>
      <c r="L8" s="95"/>
    </row>
    <row r="9" spans="1:12" ht="67.5" customHeight="1" thickBot="1" x14ac:dyDescent="0.3">
      <c r="A9" s="99"/>
      <c r="B9" s="102"/>
      <c r="C9" s="167" t="s">
        <v>100</v>
      </c>
      <c r="D9" s="168" t="s">
        <v>112</v>
      </c>
      <c r="E9" s="104" t="s">
        <v>4</v>
      </c>
      <c r="F9" s="104" t="s">
        <v>5</v>
      </c>
      <c r="G9" s="104" t="s">
        <v>6</v>
      </c>
      <c r="H9" s="104" t="s">
        <v>7</v>
      </c>
      <c r="I9" s="104" t="s">
        <v>8</v>
      </c>
      <c r="J9" s="103"/>
    </row>
    <row r="10" spans="1:12" s="177" customFormat="1" ht="37.5" x14ac:dyDescent="0.25">
      <c r="B10" s="181"/>
      <c r="C10" s="106">
        <v>3</v>
      </c>
      <c r="D10" s="107" t="s">
        <v>80</v>
      </c>
      <c r="E10" s="108">
        <f t="shared" ref="E10:H11" si="0">E11</f>
        <v>262400000600</v>
      </c>
      <c r="F10" s="109">
        <f t="shared" si="0"/>
        <v>0</v>
      </c>
      <c r="G10" s="108">
        <f t="shared" si="0"/>
        <v>262400000600</v>
      </c>
      <c r="H10" s="110">
        <f t="shared" si="0"/>
        <v>99666280317.850006</v>
      </c>
      <c r="I10" s="111">
        <f>G10-H10</f>
        <v>162733720282.14999</v>
      </c>
      <c r="J10" s="183"/>
    </row>
    <row r="11" spans="1:12" s="177" customFormat="1" ht="24.95" customHeight="1" x14ac:dyDescent="0.25">
      <c r="B11" s="181"/>
      <c r="C11" s="114" t="s">
        <v>9</v>
      </c>
      <c r="D11" s="115" t="s">
        <v>10</v>
      </c>
      <c r="E11" s="116">
        <f t="shared" si="0"/>
        <v>262400000600</v>
      </c>
      <c r="F11" s="117">
        <f t="shared" si="0"/>
        <v>0</v>
      </c>
      <c r="G11" s="116">
        <f t="shared" si="0"/>
        <v>262400000600</v>
      </c>
      <c r="H11" s="118">
        <f t="shared" si="0"/>
        <v>99666280317.850006</v>
      </c>
      <c r="I11" s="119">
        <f>G11-H11</f>
        <v>162733720282.14999</v>
      </c>
      <c r="J11" s="183"/>
    </row>
    <row r="12" spans="1:12" s="177" customFormat="1" ht="24.95" customHeight="1" x14ac:dyDescent="0.25">
      <c r="B12" s="181"/>
      <c r="C12" s="114" t="s">
        <v>12</v>
      </c>
      <c r="D12" s="115" t="s">
        <v>10</v>
      </c>
      <c r="E12" s="116">
        <f>E13</f>
        <v>262400000600</v>
      </c>
      <c r="F12" s="117">
        <f>0</f>
        <v>0</v>
      </c>
      <c r="G12" s="116">
        <f>G13</f>
        <v>262400000600</v>
      </c>
      <c r="H12" s="118">
        <f>H13+H33</f>
        <v>99666280317.850006</v>
      </c>
      <c r="I12" s="119">
        <f t="shared" ref="I12:I46" si="1">G12-H12</f>
        <v>162733720282.14999</v>
      </c>
      <c r="J12" s="183"/>
    </row>
    <row r="13" spans="1:12" s="177" customFormat="1" ht="24.95" customHeight="1" x14ac:dyDescent="0.25">
      <c r="B13" s="181"/>
      <c r="C13" s="114" t="s">
        <v>13</v>
      </c>
      <c r="D13" s="115" t="s">
        <v>14</v>
      </c>
      <c r="E13" s="116">
        <f>E14</f>
        <v>262400000600</v>
      </c>
      <c r="F13" s="117">
        <f>F12</f>
        <v>0</v>
      </c>
      <c r="G13" s="116">
        <f>G14</f>
        <v>262400000600</v>
      </c>
      <c r="H13" s="118">
        <f>H14</f>
        <v>98778815010</v>
      </c>
      <c r="I13" s="119">
        <f t="shared" si="1"/>
        <v>163621185590</v>
      </c>
      <c r="J13" s="183"/>
    </row>
    <row r="14" spans="1:12" s="177" customFormat="1" ht="24.95" customHeight="1" x14ac:dyDescent="0.25">
      <c r="B14" s="181"/>
      <c r="C14" s="114" t="s">
        <v>16</v>
      </c>
      <c r="D14" s="121" t="s">
        <v>17</v>
      </c>
      <c r="E14" s="117">
        <f>E15+E20</f>
        <v>262400000600</v>
      </c>
      <c r="F14" s="117">
        <f>F15+F20</f>
        <v>0</v>
      </c>
      <c r="G14" s="117">
        <f>G15+G20</f>
        <v>262400000600</v>
      </c>
      <c r="H14" s="122">
        <f>H15+H20++H28+H17</f>
        <v>98778815010</v>
      </c>
      <c r="I14" s="119">
        <f t="shared" si="1"/>
        <v>163621185590</v>
      </c>
      <c r="J14" s="183"/>
    </row>
    <row r="15" spans="1:12" s="177" customFormat="1" ht="24.95" customHeight="1" x14ac:dyDescent="0.25">
      <c r="B15" s="181"/>
      <c r="C15" s="114" t="s">
        <v>18</v>
      </c>
      <c r="D15" s="121" t="s">
        <v>19</v>
      </c>
      <c r="E15" s="117">
        <v>262004000600</v>
      </c>
      <c r="F15" s="117">
        <v>0</v>
      </c>
      <c r="G15" s="117">
        <f>E15-F15</f>
        <v>262004000600</v>
      </c>
      <c r="H15" s="122">
        <f>H16</f>
        <v>95562251948</v>
      </c>
      <c r="I15" s="119">
        <f t="shared" si="1"/>
        <v>166441748652</v>
      </c>
      <c r="J15" s="183"/>
    </row>
    <row r="16" spans="1:12" s="178" customFormat="1" ht="33" customHeight="1" x14ac:dyDescent="0.25">
      <c r="B16" s="93"/>
      <c r="C16" s="123" t="s">
        <v>20</v>
      </c>
      <c r="D16" s="124" t="s">
        <v>21</v>
      </c>
      <c r="E16" s="125">
        <v>0</v>
      </c>
      <c r="F16" s="117">
        <v>0</v>
      </c>
      <c r="G16" s="125">
        <f t="shared" ref="G16:G19" si="2">E16-F16</f>
        <v>0</v>
      </c>
      <c r="H16" s="126">
        <f>18237964291+19747076474+20122078345+20474319863+16980812975</f>
        <v>95562251948</v>
      </c>
      <c r="I16" s="127">
        <f t="shared" si="1"/>
        <v>-95562251948</v>
      </c>
      <c r="J16" s="94"/>
    </row>
    <row r="17" spans="2:10" s="178" customFormat="1" ht="24.95" customHeight="1" x14ac:dyDescent="0.25">
      <c r="B17" s="93"/>
      <c r="C17" s="114" t="s">
        <v>92</v>
      </c>
      <c r="D17" s="121" t="s">
        <v>93</v>
      </c>
      <c r="E17" s="125">
        <v>0</v>
      </c>
      <c r="F17" s="117">
        <v>0</v>
      </c>
      <c r="G17" s="125">
        <f t="shared" si="2"/>
        <v>0</v>
      </c>
      <c r="H17" s="122">
        <f>H18</f>
        <v>317385778</v>
      </c>
      <c r="I17" s="119">
        <f t="shared" si="1"/>
        <v>-317385778</v>
      </c>
      <c r="J17" s="94"/>
    </row>
    <row r="18" spans="2:10" s="178" customFormat="1" ht="24.95" customHeight="1" x14ac:dyDescent="0.25">
      <c r="B18" s="93"/>
      <c r="C18" s="114" t="s">
        <v>94</v>
      </c>
      <c r="D18" s="121" t="s">
        <v>95</v>
      </c>
      <c r="E18" s="125">
        <v>0</v>
      </c>
      <c r="F18" s="117">
        <v>0</v>
      </c>
      <c r="G18" s="125">
        <f t="shared" si="2"/>
        <v>0</v>
      </c>
      <c r="H18" s="122">
        <f>H19</f>
        <v>317385778</v>
      </c>
      <c r="I18" s="119">
        <f t="shared" si="1"/>
        <v>-317385778</v>
      </c>
      <c r="J18" s="94"/>
    </row>
    <row r="19" spans="2:10" s="178" customFormat="1" ht="24.95" customHeight="1" x14ac:dyDescent="0.25">
      <c r="B19" s="93"/>
      <c r="C19" s="123" t="s">
        <v>96</v>
      </c>
      <c r="D19" s="124" t="s">
        <v>97</v>
      </c>
      <c r="E19" s="125">
        <v>0</v>
      </c>
      <c r="F19" s="117">
        <v>0</v>
      </c>
      <c r="G19" s="125">
        <f t="shared" si="2"/>
        <v>0</v>
      </c>
      <c r="H19" s="126">
        <f>143300260+174085518</f>
        <v>317385778</v>
      </c>
      <c r="I19" s="127">
        <f>G19-H19</f>
        <v>-317385778</v>
      </c>
      <c r="J19" s="94"/>
    </row>
    <row r="20" spans="2:10" s="179" customFormat="1" ht="24.95" customHeight="1" x14ac:dyDescent="0.25">
      <c r="B20" s="182"/>
      <c r="C20" s="114" t="s">
        <v>22</v>
      </c>
      <c r="D20" s="121" t="s">
        <v>23</v>
      </c>
      <c r="E20" s="117">
        <v>396000000</v>
      </c>
      <c r="F20" s="117">
        <v>0</v>
      </c>
      <c r="G20" s="117">
        <f>E20+F20</f>
        <v>396000000</v>
      </c>
      <c r="H20" s="122">
        <f>H21</f>
        <v>311274502</v>
      </c>
      <c r="I20" s="119">
        <f t="shared" si="1"/>
        <v>84725498</v>
      </c>
      <c r="J20" s="184"/>
    </row>
    <row r="21" spans="2:10" s="179" customFormat="1" ht="36.950000000000003" customHeight="1" x14ac:dyDescent="0.25">
      <c r="B21" s="182"/>
      <c r="C21" s="114" t="s">
        <v>24</v>
      </c>
      <c r="D21" s="121" t="s">
        <v>25</v>
      </c>
      <c r="E21" s="117">
        <v>0</v>
      </c>
      <c r="F21" s="117">
        <v>0</v>
      </c>
      <c r="G21" s="117">
        <f>E21-F21</f>
        <v>0</v>
      </c>
      <c r="H21" s="122">
        <f>H22+H25</f>
        <v>311274502</v>
      </c>
      <c r="I21" s="119">
        <f t="shared" si="1"/>
        <v>-311274502</v>
      </c>
      <c r="J21" s="184"/>
    </row>
    <row r="22" spans="2:10" s="179" customFormat="1" ht="36.950000000000003" customHeight="1" x14ac:dyDescent="0.25">
      <c r="B22" s="182"/>
      <c r="C22" s="114" t="s">
        <v>26</v>
      </c>
      <c r="D22" s="121" t="s">
        <v>27</v>
      </c>
      <c r="E22" s="117">
        <v>0</v>
      </c>
      <c r="F22" s="117">
        <v>0</v>
      </c>
      <c r="G22" s="117">
        <f>E22-F22</f>
        <v>0</v>
      </c>
      <c r="H22" s="122">
        <f>H23</f>
        <v>310500748</v>
      </c>
      <c r="I22" s="119">
        <f>G22-H22</f>
        <v>-310500748</v>
      </c>
      <c r="J22" s="184"/>
    </row>
    <row r="23" spans="2:10" s="179" customFormat="1" ht="36.950000000000003" customHeight="1" x14ac:dyDescent="0.25">
      <c r="B23" s="182"/>
      <c r="C23" s="114" t="s">
        <v>28</v>
      </c>
      <c r="D23" s="121" t="s">
        <v>29</v>
      </c>
      <c r="E23" s="117">
        <v>0</v>
      </c>
      <c r="F23" s="117">
        <v>0</v>
      </c>
      <c r="G23" s="117">
        <f>E23-F23</f>
        <v>0</v>
      </c>
      <c r="H23" s="122">
        <f>H24</f>
        <v>310500748</v>
      </c>
      <c r="I23" s="119">
        <f t="shared" si="1"/>
        <v>-310500748</v>
      </c>
      <c r="J23" s="184"/>
    </row>
    <row r="24" spans="2:10" s="179" customFormat="1" ht="36.950000000000003" customHeight="1" x14ac:dyDescent="0.25">
      <c r="B24" s="182"/>
      <c r="C24" s="123" t="s">
        <v>30</v>
      </c>
      <c r="D24" s="124" t="s">
        <v>31</v>
      </c>
      <c r="E24" s="117">
        <v>0</v>
      </c>
      <c r="F24" s="117">
        <v>0</v>
      </c>
      <c r="G24" s="117">
        <f>E24-F24</f>
        <v>0</v>
      </c>
      <c r="H24" s="126">
        <f>66116162+59842782+72342227+74972318+37227259</f>
        <v>310500748</v>
      </c>
      <c r="I24" s="127">
        <f t="shared" si="1"/>
        <v>-310500748</v>
      </c>
      <c r="J24" s="184"/>
    </row>
    <row r="25" spans="2:10" s="179" customFormat="1" ht="36.950000000000003" customHeight="1" x14ac:dyDescent="0.25">
      <c r="B25" s="182"/>
      <c r="C25" s="114" t="s">
        <v>32</v>
      </c>
      <c r="D25" s="121" t="s">
        <v>33</v>
      </c>
      <c r="E25" s="117">
        <v>0</v>
      </c>
      <c r="F25" s="117">
        <v>0</v>
      </c>
      <c r="G25" s="117">
        <f t="shared" ref="G25:G26" si="3">E25-F25</f>
        <v>0</v>
      </c>
      <c r="H25" s="122">
        <f>H26</f>
        <v>773754</v>
      </c>
      <c r="I25" s="119">
        <f t="shared" si="1"/>
        <v>-773754</v>
      </c>
      <c r="J25" s="184"/>
    </row>
    <row r="26" spans="2:10" s="179" customFormat="1" ht="49.5" customHeight="1" x14ac:dyDescent="0.25">
      <c r="B26" s="182"/>
      <c r="C26" s="114" t="s">
        <v>34</v>
      </c>
      <c r="D26" s="121" t="s">
        <v>35</v>
      </c>
      <c r="E26" s="117">
        <v>0</v>
      </c>
      <c r="F26" s="117">
        <v>0</v>
      </c>
      <c r="G26" s="117">
        <f t="shared" si="3"/>
        <v>0</v>
      </c>
      <c r="H26" s="122">
        <f>H27</f>
        <v>773754</v>
      </c>
      <c r="I26" s="119">
        <f t="shared" si="1"/>
        <v>-773754</v>
      </c>
      <c r="J26" s="184"/>
    </row>
    <row r="27" spans="2:10" s="178" customFormat="1" ht="24.95" customHeight="1" x14ac:dyDescent="0.25">
      <c r="B27" s="93"/>
      <c r="C27" s="123" t="s">
        <v>36</v>
      </c>
      <c r="D27" s="124" t="s">
        <v>37</v>
      </c>
      <c r="E27" s="117">
        <v>0</v>
      </c>
      <c r="F27" s="117">
        <v>0</v>
      </c>
      <c r="G27" s="117">
        <v>0</v>
      </c>
      <c r="H27" s="126">
        <f>76783+490996+32651+34430+138894</f>
        <v>773754</v>
      </c>
      <c r="I27" s="127">
        <f t="shared" si="1"/>
        <v>-773754</v>
      </c>
      <c r="J27" s="94"/>
    </row>
    <row r="28" spans="2:10" s="179" customFormat="1" ht="24.95" customHeight="1" x14ac:dyDescent="0.25">
      <c r="B28" s="182"/>
      <c r="C28" s="114" t="s">
        <v>38</v>
      </c>
      <c r="D28" s="121" t="s">
        <v>39</v>
      </c>
      <c r="E28" s="117">
        <v>0</v>
      </c>
      <c r="F28" s="117">
        <v>0</v>
      </c>
      <c r="G28" s="117">
        <v>0</v>
      </c>
      <c r="H28" s="122">
        <f>H30+H31+H29</f>
        <v>2587902782</v>
      </c>
      <c r="I28" s="119">
        <f t="shared" si="1"/>
        <v>-2587902782</v>
      </c>
      <c r="J28" s="184"/>
    </row>
    <row r="29" spans="2:10" s="179" customFormat="1" ht="35.25" customHeight="1" x14ac:dyDescent="0.25">
      <c r="B29" s="182"/>
      <c r="C29" s="114" t="s">
        <v>120</v>
      </c>
      <c r="D29" s="121" t="s">
        <v>121</v>
      </c>
      <c r="E29" s="117">
        <v>0</v>
      </c>
      <c r="F29" s="117">
        <v>0</v>
      </c>
      <c r="G29" s="117">
        <v>0</v>
      </c>
      <c r="H29" s="122">
        <v>283193565</v>
      </c>
      <c r="I29" s="119">
        <f t="shared" si="1"/>
        <v>-283193565</v>
      </c>
      <c r="J29" s="184"/>
    </row>
    <row r="30" spans="2:10" s="179" customFormat="1" ht="24.95" customHeight="1" x14ac:dyDescent="0.25">
      <c r="B30" s="182"/>
      <c r="C30" s="114" t="s">
        <v>40</v>
      </c>
      <c r="D30" s="121" t="s">
        <v>41</v>
      </c>
      <c r="E30" s="117">
        <v>0</v>
      </c>
      <c r="F30" s="117">
        <v>0</v>
      </c>
      <c r="G30" s="117">
        <v>0</v>
      </c>
      <c r="H30" s="122">
        <f>1796428057+8281160</f>
        <v>1804709217</v>
      </c>
      <c r="I30" s="119">
        <f t="shared" si="1"/>
        <v>-1804709217</v>
      </c>
      <c r="J30" s="184"/>
    </row>
    <row r="31" spans="2:10" s="179" customFormat="1" ht="24.95" customHeight="1" x14ac:dyDescent="0.25">
      <c r="B31" s="182"/>
      <c r="C31" s="114" t="s">
        <v>91</v>
      </c>
      <c r="D31" s="121" t="s">
        <v>90</v>
      </c>
      <c r="E31" s="117">
        <v>0</v>
      </c>
      <c r="F31" s="117">
        <v>0</v>
      </c>
      <c r="G31" s="117">
        <v>0</v>
      </c>
      <c r="H31" s="122">
        <f>H32</f>
        <v>500000000</v>
      </c>
      <c r="I31" s="119">
        <f>G31-H31</f>
        <v>-500000000</v>
      </c>
      <c r="J31" s="184"/>
    </row>
    <row r="32" spans="2:10" s="179" customFormat="1" ht="24.95" customHeight="1" x14ac:dyDescent="0.25">
      <c r="B32" s="182"/>
      <c r="C32" s="123" t="s">
        <v>88</v>
      </c>
      <c r="D32" s="124" t="s">
        <v>89</v>
      </c>
      <c r="E32" s="117">
        <v>0</v>
      </c>
      <c r="F32" s="117">
        <v>0</v>
      </c>
      <c r="G32" s="117">
        <v>0</v>
      </c>
      <c r="H32" s="126">
        <v>500000000</v>
      </c>
      <c r="I32" s="127">
        <f>G32-H32</f>
        <v>-500000000</v>
      </c>
      <c r="J32" s="184"/>
    </row>
    <row r="33" spans="2:10" s="179" customFormat="1" ht="24.95" customHeight="1" x14ac:dyDescent="0.25">
      <c r="B33" s="182"/>
      <c r="C33" s="114" t="s">
        <v>42</v>
      </c>
      <c r="D33" s="121" t="s">
        <v>43</v>
      </c>
      <c r="E33" s="117">
        <v>0</v>
      </c>
      <c r="F33" s="117">
        <v>0</v>
      </c>
      <c r="G33" s="117">
        <f>E33-F33</f>
        <v>0</v>
      </c>
      <c r="H33" s="122">
        <f>H34+H41</f>
        <v>887465307.85000002</v>
      </c>
      <c r="I33" s="119">
        <f t="shared" si="1"/>
        <v>-887465307.85000002</v>
      </c>
      <c r="J33" s="184"/>
    </row>
    <row r="34" spans="2:10" s="179" customFormat="1" ht="24.95" customHeight="1" x14ac:dyDescent="0.25">
      <c r="B34" s="182"/>
      <c r="C34" s="114" t="s">
        <v>45</v>
      </c>
      <c r="D34" s="121" t="s">
        <v>46</v>
      </c>
      <c r="E34" s="117">
        <v>0</v>
      </c>
      <c r="F34" s="117">
        <v>0</v>
      </c>
      <c r="G34" s="117">
        <v>0</v>
      </c>
      <c r="H34" s="122">
        <f>H35+H38</f>
        <v>869097825.85000002</v>
      </c>
      <c r="I34" s="119">
        <f t="shared" si="1"/>
        <v>-869097825.85000002</v>
      </c>
      <c r="J34" s="184"/>
    </row>
    <row r="35" spans="2:10" s="179" customFormat="1" ht="24.95" customHeight="1" x14ac:dyDescent="0.25">
      <c r="B35" s="182"/>
      <c r="C35" s="114" t="s">
        <v>47</v>
      </c>
      <c r="D35" s="121" t="s">
        <v>48</v>
      </c>
      <c r="E35" s="117">
        <v>0</v>
      </c>
      <c r="F35" s="117">
        <v>0</v>
      </c>
      <c r="G35" s="117">
        <f>E35-F35</f>
        <v>0</v>
      </c>
      <c r="H35" s="122">
        <f>H36</f>
        <v>800685581.5</v>
      </c>
      <c r="I35" s="119">
        <f t="shared" si="1"/>
        <v>-800685581.5</v>
      </c>
      <c r="J35" s="184"/>
    </row>
    <row r="36" spans="2:10" s="179" customFormat="1" ht="24.95" customHeight="1" x14ac:dyDescent="0.25">
      <c r="B36" s="182"/>
      <c r="C36" s="114" t="s">
        <v>49</v>
      </c>
      <c r="D36" s="121" t="s">
        <v>50</v>
      </c>
      <c r="E36" s="117">
        <v>0</v>
      </c>
      <c r="F36" s="117">
        <v>0</v>
      </c>
      <c r="G36" s="117">
        <v>0</v>
      </c>
      <c r="H36" s="122">
        <f>H37</f>
        <v>800685581.5</v>
      </c>
      <c r="I36" s="119">
        <f t="shared" si="1"/>
        <v>-800685581.5</v>
      </c>
      <c r="J36" s="184"/>
    </row>
    <row r="37" spans="2:10" s="178" customFormat="1" ht="33.75" customHeight="1" x14ac:dyDescent="0.25">
      <c r="B37" s="93"/>
      <c r="C37" s="123" t="s">
        <v>51</v>
      </c>
      <c r="D37" s="124" t="s">
        <v>52</v>
      </c>
      <c r="E37" s="117">
        <v>0</v>
      </c>
      <c r="F37" s="117">
        <v>0</v>
      </c>
      <c r="G37" s="117">
        <f>E37-F37</f>
        <v>0</v>
      </c>
      <c r="H37" s="126">
        <f>379019154.6+7862282.23+9688935.09+402031303.83+2083905.75</f>
        <v>800685581.5</v>
      </c>
      <c r="I37" s="127">
        <f t="shared" si="1"/>
        <v>-800685581.5</v>
      </c>
      <c r="J37" s="94"/>
    </row>
    <row r="38" spans="2:10" s="179" customFormat="1" ht="24.95" customHeight="1" x14ac:dyDescent="0.25">
      <c r="B38" s="182"/>
      <c r="C38" s="114" t="s">
        <v>53</v>
      </c>
      <c r="D38" s="121" t="s">
        <v>54</v>
      </c>
      <c r="E38" s="117">
        <v>0</v>
      </c>
      <c r="F38" s="117">
        <v>0</v>
      </c>
      <c r="G38" s="117">
        <f>E38-F38</f>
        <v>0</v>
      </c>
      <c r="H38" s="122">
        <f>H39+H40</f>
        <v>68412244.350000009</v>
      </c>
      <c r="I38" s="119">
        <f t="shared" si="1"/>
        <v>-68412244.350000009</v>
      </c>
      <c r="J38" s="184"/>
    </row>
    <row r="39" spans="2:10" s="178" customFormat="1" ht="35.25" customHeight="1" x14ac:dyDescent="0.25">
      <c r="B39" s="93"/>
      <c r="C39" s="123" t="s">
        <v>55</v>
      </c>
      <c r="D39" s="124" t="s">
        <v>56</v>
      </c>
      <c r="E39" s="117">
        <v>0</v>
      </c>
      <c r="F39" s="117">
        <v>0</v>
      </c>
      <c r="G39" s="117">
        <v>0</v>
      </c>
      <c r="H39" s="126">
        <f>15517911.19+13947668.13+5970281.02+6804356.08+14807109.49</f>
        <v>57047325.910000004</v>
      </c>
      <c r="I39" s="127">
        <f t="shared" si="1"/>
        <v>-57047325.910000004</v>
      </c>
      <c r="J39" s="94"/>
    </row>
    <row r="40" spans="2:10" s="178" customFormat="1" ht="50.25" customHeight="1" x14ac:dyDescent="0.25">
      <c r="B40" s="93"/>
      <c r="C40" s="123" t="s">
        <v>118</v>
      </c>
      <c r="D40" s="124" t="s">
        <v>119</v>
      </c>
      <c r="E40" s="117">
        <v>0</v>
      </c>
      <c r="F40" s="117">
        <v>0</v>
      </c>
      <c r="G40" s="117">
        <v>0</v>
      </c>
      <c r="H40" s="126">
        <v>11364918.439999999</v>
      </c>
      <c r="I40" s="127">
        <f t="shared" si="1"/>
        <v>-11364918.439999999</v>
      </c>
      <c r="J40" s="94"/>
    </row>
    <row r="41" spans="2:10" s="179" customFormat="1" ht="24.95" customHeight="1" x14ac:dyDescent="0.25">
      <c r="B41" s="182"/>
      <c r="C41" s="114" t="s">
        <v>57</v>
      </c>
      <c r="D41" s="121" t="s">
        <v>58</v>
      </c>
      <c r="E41" s="117">
        <v>0</v>
      </c>
      <c r="F41" s="117">
        <v>0</v>
      </c>
      <c r="G41" s="117">
        <v>0</v>
      </c>
      <c r="H41" s="122">
        <f>H42</f>
        <v>18367482</v>
      </c>
      <c r="I41" s="119">
        <f t="shared" si="1"/>
        <v>-18367482</v>
      </c>
      <c r="J41" s="184"/>
    </row>
    <row r="42" spans="2:10" s="179" customFormat="1" ht="24.95" customHeight="1" x14ac:dyDescent="0.25">
      <c r="B42" s="182"/>
      <c r="C42" s="114" t="s">
        <v>59</v>
      </c>
      <c r="D42" s="121" t="s">
        <v>60</v>
      </c>
      <c r="E42" s="117">
        <v>0</v>
      </c>
      <c r="F42" s="117">
        <v>0</v>
      </c>
      <c r="G42" s="117">
        <v>0</v>
      </c>
      <c r="H42" s="122">
        <f>H43+H44</f>
        <v>18367482</v>
      </c>
      <c r="I42" s="119">
        <f t="shared" si="1"/>
        <v>-18367482</v>
      </c>
      <c r="J42" s="184"/>
    </row>
    <row r="43" spans="2:10" s="179" customFormat="1" ht="24.95" customHeight="1" x14ac:dyDescent="0.25">
      <c r="B43" s="182"/>
      <c r="C43" s="123" t="s">
        <v>86</v>
      </c>
      <c r="D43" s="124" t="s">
        <v>87</v>
      </c>
      <c r="E43" s="117">
        <v>0</v>
      </c>
      <c r="F43" s="117">
        <v>0</v>
      </c>
      <c r="G43" s="117">
        <v>0</v>
      </c>
      <c r="H43" s="126">
        <f>8262156+4865971</f>
        <v>13128127</v>
      </c>
      <c r="I43" s="127">
        <f>G43-H43</f>
        <v>-13128127</v>
      </c>
      <c r="J43" s="184"/>
    </row>
    <row r="44" spans="2:10" s="179" customFormat="1" ht="24.95" customHeight="1" x14ac:dyDescent="0.25">
      <c r="B44" s="182"/>
      <c r="C44" s="123" t="s">
        <v>61</v>
      </c>
      <c r="D44" s="124" t="s">
        <v>62</v>
      </c>
      <c r="E44" s="117">
        <v>0</v>
      </c>
      <c r="F44" s="117">
        <v>0</v>
      </c>
      <c r="G44" s="117">
        <v>0</v>
      </c>
      <c r="H44" s="126">
        <f>387871+387871+387000+388742+3687871</f>
        <v>5239355</v>
      </c>
      <c r="I44" s="127">
        <f t="shared" si="1"/>
        <v>-5239355</v>
      </c>
      <c r="J44" s="184"/>
    </row>
    <row r="45" spans="2:10" s="179" customFormat="1" ht="24.95" customHeight="1" x14ac:dyDescent="0.25">
      <c r="B45" s="182"/>
      <c r="C45" s="133">
        <v>4</v>
      </c>
      <c r="D45" s="134" t="s">
        <v>81</v>
      </c>
      <c r="E45" s="109">
        <f>E46+E47+E48</f>
        <v>4425451246744</v>
      </c>
      <c r="F45" s="109">
        <f>F46+F47+F48</f>
        <v>0</v>
      </c>
      <c r="G45" s="109">
        <f>E45+F45</f>
        <v>4425451246744</v>
      </c>
      <c r="H45" s="135">
        <f>H46+H47+H48</f>
        <v>201637608180</v>
      </c>
      <c r="I45" s="136">
        <f>G45-H45</f>
        <v>4223813638564</v>
      </c>
      <c r="J45" s="184"/>
    </row>
    <row r="46" spans="2:10" s="178" customFormat="1" ht="24.95" customHeight="1" x14ac:dyDescent="0.25">
      <c r="B46" s="93"/>
      <c r="C46" s="123" t="s">
        <v>113</v>
      </c>
      <c r="D46" s="138" t="s">
        <v>63</v>
      </c>
      <c r="E46" s="125">
        <v>0</v>
      </c>
      <c r="F46" s="117">
        <v>0</v>
      </c>
      <c r="G46" s="125">
        <f>E46+F46</f>
        <v>0</v>
      </c>
      <c r="H46" s="126">
        <v>0</v>
      </c>
      <c r="I46" s="127">
        <f t="shared" si="1"/>
        <v>0</v>
      </c>
      <c r="J46" s="94"/>
    </row>
    <row r="47" spans="2:10" s="178" customFormat="1" ht="24.95" customHeight="1" x14ac:dyDescent="0.25">
      <c r="B47" s="93"/>
      <c r="C47" s="123" t="s">
        <v>114</v>
      </c>
      <c r="D47" s="138" t="s">
        <v>64</v>
      </c>
      <c r="E47" s="125">
        <v>896061000000</v>
      </c>
      <c r="F47" s="117">
        <v>0</v>
      </c>
      <c r="G47" s="125">
        <v>896061000000</v>
      </c>
      <c r="H47" s="139">
        <v>149015291992</v>
      </c>
      <c r="I47" s="127">
        <v>747045708008</v>
      </c>
      <c r="J47" s="94"/>
    </row>
    <row r="48" spans="2:10" s="178" customFormat="1" ht="24.95" customHeight="1" thickBot="1" x14ac:dyDescent="0.3">
      <c r="B48" s="93"/>
      <c r="C48" s="123" t="s">
        <v>115</v>
      </c>
      <c r="D48" s="142" t="s">
        <v>65</v>
      </c>
      <c r="E48" s="143">
        <v>3529390246744</v>
      </c>
      <c r="F48" s="117">
        <v>0</v>
      </c>
      <c r="G48" s="143">
        <v>3529390246744</v>
      </c>
      <c r="H48" s="144">
        <v>52622316188</v>
      </c>
      <c r="I48" s="145">
        <v>3476767930556</v>
      </c>
      <c r="J48" s="94"/>
    </row>
    <row r="49" spans="2:10" s="61" customFormat="1" ht="24.95" customHeight="1" thickBot="1" x14ac:dyDescent="0.3">
      <c r="B49" s="56"/>
      <c r="C49" s="215" t="s">
        <v>101</v>
      </c>
      <c r="D49" s="216"/>
      <c r="E49" s="147">
        <f>E10+E45</f>
        <v>4687851247344</v>
      </c>
      <c r="F49" s="147">
        <f>F10+F45</f>
        <v>0</v>
      </c>
      <c r="G49" s="147">
        <f>G10+G45</f>
        <v>4687851247344</v>
      </c>
      <c r="H49" s="147">
        <f>H10+H45</f>
        <v>301303888497.84998</v>
      </c>
      <c r="I49" s="148">
        <f>I10+I45</f>
        <v>4386547358846.1499</v>
      </c>
      <c r="J49" s="60"/>
    </row>
    <row r="50" spans="2:10" ht="15.75" x14ac:dyDescent="0.25">
      <c r="B50" s="146"/>
      <c r="C50" s="210" t="s">
        <v>102</v>
      </c>
      <c r="D50" s="210"/>
      <c r="E50" s="151"/>
      <c r="F50" s="151"/>
      <c r="G50" s="151"/>
      <c r="H50" s="151"/>
      <c r="I50" s="152"/>
      <c r="J50" s="149"/>
    </row>
    <row r="51" spans="2:10" ht="15.75" x14ac:dyDescent="0.25">
      <c r="B51" s="102"/>
      <c r="C51" s="217" t="s">
        <v>103</v>
      </c>
      <c r="D51" s="217"/>
      <c r="E51" s="174"/>
      <c r="F51" s="174"/>
      <c r="G51" s="187"/>
      <c r="H51" s="174"/>
      <c r="I51" s="187"/>
      <c r="J51" s="103"/>
    </row>
    <row r="52" spans="2:10" ht="15.75" x14ac:dyDescent="0.25">
      <c r="B52" s="102"/>
      <c r="C52" s="128"/>
      <c r="D52" s="128"/>
      <c r="E52" s="174"/>
      <c r="F52" s="174"/>
      <c r="G52" s="174"/>
      <c r="H52" s="187"/>
      <c r="I52" s="174"/>
      <c r="J52" s="103"/>
    </row>
    <row r="53" spans="2:10" ht="15.75" x14ac:dyDescent="0.25">
      <c r="B53" s="102"/>
      <c r="C53" s="128"/>
      <c r="D53" s="128"/>
      <c r="E53" s="174"/>
      <c r="F53" s="174"/>
      <c r="G53" s="174"/>
      <c r="H53" s="174"/>
      <c r="I53" s="174"/>
      <c r="J53" s="103"/>
    </row>
    <row r="54" spans="2:10" ht="18.75" x14ac:dyDescent="0.25">
      <c r="B54" s="102"/>
      <c r="C54" s="166"/>
      <c r="D54" s="218" t="s">
        <v>110</v>
      </c>
      <c r="E54" s="218"/>
      <c r="F54" s="166"/>
      <c r="G54" s="166"/>
      <c r="H54" s="175" t="s">
        <v>110</v>
      </c>
      <c r="I54" s="166"/>
      <c r="J54" s="103"/>
    </row>
    <row r="55" spans="2:10" ht="15.75" x14ac:dyDescent="0.25">
      <c r="B55" s="102"/>
      <c r="C55" s="186"/>
      <c r="D55" s="219" t="s">
        <v>67</v>
      </c>
      <c r="E55" s="219"/>
      <c r="F55" s="128"/>
      <c r="G55" s="220" t="s">
        <v>104</v>
      </c>
      <c r="H55" s="220"/>
      <c r="I55" s="220"/>
      <c r="J55" s="103"/>
    </row>
    <row r="56" spans="2:10" ht="15.75" x14ac:dyDescent="0.25">
      <c r="B56" s="102"/>
      <c r="C56" s="186"/>
      <c r="D56" s="221" t="s">
        <v>69</v>
      </c>
      <c r="E56" s="221"/>
      <c r="F56" s="176"/>
      <c r="G56" s="222" t="s">
        <v>70</v>
      </c>
      <c r="H56" s="222"/>
      <c r="I56" s="222"/>
      <c r="J56" s="103"/>
    </row>
    <row r="57" spans="2:10" ht="15.75" x14ac:dyDescent="0.25">
      <c r="B57" s="102"/>
      <c r="C57" s="186"/>
      <c r="D57" s="221" t="s">
        <v>71</v>
      </c>
      <c r="E57" s="221"/>
      <c r="F57" s="176"/>
      <c r="G57" s="222" t="s">
        <v>105</v>
      </c>
      <c r="H57" s="222"/>
      <c r="I57" s="222"/>
      <c r="J57" s="103"/>
    </row>
    <row r="58" spans="2:10" ht="15.75" x14ac:dyDescent="0.25">
      <c r="B58" s="102"/>
      <c r="C58" s="186"/>
      <c r="D58" s="128"/>
      <c r="E58" s="154"/>
      <c r="F58" s="155"/>
      <c r="G58" s="154"/>
      <c r="H58" s="154"/>
      <c r="I58" s="128"/>
      <c r="J58" s="103"/>
    </row>
    <row r="59" spans="2:10" ht="18.75" x14ac:dyDescent="0.25">
      <c r="B59" s="102"/>
      <c r="C59" s="186"/>
      <c r="D59" s="218" t="s">
        <v>110</v>
      </c>
      <c r="E59" s="218"/>
      <c r="F59" s="155"/>
      <c r="G59" s="154"/>
      <c r="H59" s="175" t="s">
        <v>110</v>
      </c>
      <c r="I59" s="128"/>
      <c r="J59" s="103"/>
    </row>
    <row r="60" spans="2:10" ht="15.75" x14ac:dyDescent="0.25">
      <c r="B60" s="102"/>
      <c r="C60" s="186"/>
      <c r="D60" s="220" t="s">
        <v>106</v>
      </c>
      <c r="E60" s="220"/>
      <c r="F60" s="128"/>
      <c r="G60" s="220" t="s">
        <v>107</v>
      </c>
      <c r="H60" s="220"/>
      <c r="I60" s="220"/>
      <c r="J60" s="103"/>
    </row>
    <row r="61" spans="2:10" ht="15.75" x14ac:dyDescent="0.25">
      <c r="B61" s="102"/>
      <c r="C61" s="186"/>
      <c r="D61" s="221" t="s">
        <v>75</v>
      </c>
      <c r="E61" s="221"/>
      <c r="F61" s="154" t="s">
        <v>76</v>
      </c>
      <c r="G61" s="222" t="s">
        <v>77</v>
      </c>
      <c r="H61" s="222"/>
      <c r="I61" s="222"/>
      <c r="J61" s="103"/>
    </row>
    <row r="62" spans="2:10" ht="15.75" x14ac:dyDescent="0.25">
      <c r="B62" s="102"/>
      <c r="C62" s="186"/>
      <c r="D62" s="223" t="s">
        <v>108</v>
      </c>
      <c r="E62" s="223"/>
      <c r="F62" s="154"/>
      <c r="G62" s="222" t="s">
        <v>109</v>
      </c>
      <c r="H62" s="222"/>
      <c r="I62" s="222"/>
      <c r="J62" s="103"/>
    </row>
    <row r="63" spans="2:10" ht="16.5" thickBot="1" x14ac:dyDescent="0.3">
      <c r="B63" s="156"/>
      <c r="C63" s="157"/>
      <c r="D63" s="158"/>
      <c r="E63" s="159"/>
      <c r="F63" s="160"/>
      <c r="G63" s="161"/>
      <c r="H63" s="160"/>
      <c r="I63" s="158"/>
      <c r="J63" s="162"/>
    </row>
  </sheetData>
  <mergeCells count="21">
    <mergeCell ref="D62:E62"/>
    <mergeCell ref="G62:I62"/>
    <mergeCell ref="D57:E57"/>
    <mergeCell ref="G57:I57"/>
    <mergeCell ref="D59:E59"/>
    <mergeCell ref="D60:E60"/>
    <mergeCell ref="G60:I60"/>
    <mergeCell ref="D61:E61"/>
    <mergeCell ref="G61:I61"/>
    <mergeCell ref="C51:D51"/>
    <mergeCell ref="D54:E54"/>
    <mergeCell ref="D55:E55"/>
    <mergeCell ref="G55:I55"/>
    <mergeCell ref="D56:E56"/>
    <mergeCell ref="G56:I56"/>
    <mergeCell ref="C50:D50"/>
    <mergeCell ref="C1:I1"/>
    <mergeCell ref="C2:I2"/>
    <mergeCell ref="C3:I3"/>
    <mergeCell ref="H7:I7"/>
    <mergeCell ref="C49:D49"/>
  </mergeCells>
  <printOptions horizontalCentered="1"/>
  <pageMargins left="0.15748031496062992" right="0.15748031496062992" top="0.82677165354330717" bottom="0.39370078740157483" header="0.23622047244094491" footer="0.27559055118110237"/>
  <pageSetup scale="6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9.9978637043366805E-2"/>
  </sheetPr>
  <dimension ref="A1:L63"/>
  <sheetViews>
    <sheetView topLeftCell="D46" zoomScale="86" zoomScaleNormal="86" workbookViewId="0">
      <selection activeCell="L49" sqref="L49"/>
    </sheetView>
  </sheetViews>
  <sheetFormatPr baseColWidth="10" defaultRowHeight="12.75" x14ac:dyDescent="0.25"/>
  <cols>
    <col min="1" max="2" width="3.28515625" style="96" customWidth="1"/>
    <col min="3" max="3" width="25.7109375" style="180" customWidth="1"/>
    <col min="4" max="4" width="50.7109375" style="96" customWidth="1"/>
    <col min="5" max="5" width="28.28515625" style="96" customWidth="1"/>
    <col min="6" max="6" width="21.42578125" style="96" customWidth="1"/>
    <col min="7" max="7" width="28.85546875" style="96" customWidth="1"/>
    <col min="8" max="8" width="26" style="96" customWidth="1"/>
    <col min="9" max="9" width="28.140625" style="96" customWidth="1"/>
    <col min="10" max="10" width="4.28515625" style="96" customWidth="1"/>
    <col min="11" max="11" width="11.42578125" style="96"/>
    <col min="12" max="12" width="19.7109375" style="96" bestFit="1" customWidth="1"/>
    <col min="13" max="16384" width="11.42578125" style="96"/>
  </cols>
  <sheetData>
    <row r="1" spans="1:12" ht="9.75" customHeight="1" thickBot="1" x14ac:dyDescent="0.3">
      <c r="C1" s="224"/>
      <c r="D1" s="224"/>
      <c r="E1" s="224"/>
      <c r="F1" s="224"/>
      <c r="G1" s="224"/>
      <c r="H1" s="224"/>
      <c r="I1" s="224"/>
    </row>
    <row r="2" spans="1:12" ht="31.5" customHeight="1" x14ac:dyDescent="0.25">
      <c r="A2" s="99"/>
      <c r="B2" s="100"/>
      <c r="C2" s="212" t="s">
        <v>98</v>
      </c>
      <c r="D2" s="212"/>
      <c r="E2" s="212"/>
      <c r="F2" s="212"/>
      <c r="G2" s="212"/>
      <c r="H2" s="212"/>
      <c r="I2" s="212"/>
      <c r="J2" s="101"/>
      <c r="K2" s="3"/>
      <c r="L2" s="3"/>
    </row>
    <row r="3" spans="1:12" ht="12.75" customHeight="1" x14ac:dyDescent="0.25">
      <c r="A3" s="99"/>
      <c r="B3" s="102"/>
      <c r="C3" s="213" t="s">
        <v>122</v>
      </c>
      <c r="D3" s="213"/>
      <c r="E3" s="213"/>
      <c r="F3" s="213"/>
      <c r="G3" s="213"/>
      <c r="H3" s="213"/>
      <c r="I3" s="213"/>
      <c r="J3" s="103"/>
      <c r="K3" s="92"/>
      <c r="L3" s="92"/>
    </row>
    <row r="4" spans="1:12" ht="20.25" customHeight="1" x14ac:dyDescent="0.25">
      <c r="A4" s="99"/>
      <c r="B4" s="102"/>
      <c r="C4" s="188"/>
      <c r="D4" s="128"/>
      <c r="E4" s="128"/>
      <c r="F4" s="128"/>
      <c r="G4" s="128"/>
      <c r="H4" s="128"/>
      <c r="I4" s="128"/>
      <c r="J4" s="103"/>
      <c r="K4" s="95"/>
      <c r="L4" s="95"/>
    </row>
    <row r="5" spans="1:12" ht="30" customHeight="1" x14ac:dyDescent="0.25">
      <c r="A5" s="99"/>
      <c r="B5" s="102"/>
      <c r="C5" s="188"/>
      <c r="D5" s="128"/>
      <c r="E5" s="128"/>
      <c r="F5" s="128"/>
      <c r="G5" s="128"/>
      <c r="H5" s="128"/>
      <c r="I5" s="128"/>
      <c r="J5" s="103"/>
      <c r="K5" s="95"/>
      <c r="L5" s="95"/>
    </row>
    <row r="6" spans="1:12" ht="12.75" customHeight="1" x14ac:dyDescent="0.25">
      <c r="A6" s="99"/>
      <c r="B6" s="102"/>
      <c r="C6" s="188"/>
      <c r="D6" s="128"/>
      <c r="E6" s="128"/>
      <c r="F6" s="128"/>
      <c r="G6" s="128"/>
      <c r="H6" s="128"/>
      <c r="I6" s="128"/>
      <c r="J6" s="103"/>
      <c r="K6" s="95"/>
      <c r="L6" s="95"/>
    </row>
    <row r="7" spans="1:12" ht="24.75" customHeight="1" x14ac:dyDescent="0.25">
      <c r="A7" s="99"/>
      <c r="B7" s="102"/>
      <c r="C7" s="99"/>
      <c r="D7" s="128"/>
      <c r="E7" s="128"/>
      <c r="F7" s="99"/>
      <c r="G7" s="166" t="s">
        <v>0</v>
      </c>
      <c r="H7" s="214" t="s">
        <v>1</v>
      </c>
      <c r="I7" s="214"/>
      <c r="J7" s="103"/>
      <c r="K7" s="95"/>
      <c r="L7" s="95"/>
    </row>
    <row r="8" spans="1:12" ht="11.25" customHeight="1" thickBot="1" x14ac:dyDescent="0.3">
      <c r="A8" s="99"/>
      <c r="B8" s="102"/>
      <c r="C8" s="188"/>
      <c r="D8" s="128"/>
      <c r="E8" s="128"/>
      <c r="F8" s="128"/>
      <c r="G8" s="128"/>
      <c r="H8" s="128"/>
      <c r="I8" s="128"/>
      <c r="J8" s="103"/>
      <c r="K8" s="95"/>
      <c r="L8" s="95"/>
    </row>
    <row r="9" spans="1:12" ht="67.5" customHeight="1" thickBot="1" x14ac:dyDescent="0.3">
      <c r="A9" s="99"/>
      <c r="B9" s="102"/>
      <c r="C9" s="167" t="s">
        <v>100</v>
      </c>
      <c r="D9" s="168" t="s">
        <v>112</v>
      </c>
      <c r="E9" s="104" t="s">
        <v>4</v>
      </c>
      <c r="F9" s="104" t="s">
        <v>5</v>
      </c>
      <c r="G9" s="104" t="s">
        <v>6</v>
      </c>
      <c r="H9" s="104" t="s">
        <v>7</v>
      </c>
      <c r="I9" s="104" t="s">
        <v>8</v>
      </c>
      <c r="J9" s="103"/>
    </row>
    <row r="10" spans="1:12" s="177" customFormat="1" ht="33.75" customHeight="1" x14ac:dyDescent="0.25">
      <c r="B10" s="181"/>
      <c r="C10" s="106">
        <v>3</v>
      </c>
      <c r="D10" s="107" t="s">
        <v>80</v>
      </c>
      <c r="E10" s="108">
        <f t="shared" ref="E10:H11" si="0">E11</f>
        <v>262400000600</v>
      </c>
      <c r="F10" s="109">
        <f t="shared" si="0"/>
        <v>0</v>
      </c>
      <c r="G10" s="108">
        <f t="shared" si="0"/>
        <v>262400000600</v>
      </c>
      <c r="H10" s="110">
        <f t="shared" si="0"/>
        <v>112737337554.62</v>
      </c>
      <c r="I10" s="111">
        <f>G10-H10</f>
        <v>149662663045.38</v>
      </c>
      <c r="J10" s="183"/>
    </row>
    <row r="11" spans="1:12" s="177" customFormat="1" ht="35.25" customHeight="1" x14ac:dyDescent="0.25">
      <c r="B11" s="181"/>
      <c r="C11" s="114" t="s">
        <v>9</v>
      </c>
      <c r="D11" s="115" t="s">
        <v>10</v>
      </c>
      <c r="E11" s="116">
        <f t="shared" si="0"/>
        <v>262400000600</v>
      </c>
      <c r="F11" s="117">
        <f t="shared" si="0"/>
        <v>0</v>
      </c>
      <c r="G11" s="116">
        <f t="shared" si="0"/>
        <v>262400000600</v>
      </c>
      <c r="H11" s="118">
        <f t="shared" si="0"/>
        <v>112737337554.62</v>
      </c>
      <c r="I11" s="119">
        <f>G11-H11</f>
        <v>149662663045.38</v>
      </c>
      <c r="J11" s="183"/>
    </row>
    <row r="12" spans="1:12" s="177" customFormat="1" ht="31.5" customHeight="1" x14ac:dyDescent="0.25">
      <c r="B12" s="181"/>
      <c r="C12" s="114" t="s">
        <v>12</v>
      </c>
      <c r="D12" s="115" t="s">
        <v>10</v>
      </c>
      <c r="E12" s="116">
        <f>E13</f>
        <v>262400000600</v>
      </c>
      <c r="F12" s="117">
        <f>0</f>
        <v>0</v>
      </c>
      <c r="G12" s="116">
        <f>G13</f>
        <v>262400000600</v>
      </c>
      <c r="H12" s="118">
        <f>H13+H33</f>
        <v>112737337554.62</v>
      </c>
      <c r="I12" s="119">
        <f t="shared" ref="I12:I46" si="1">G12-H12</f>
        <v>149662663045.38</v>
      </c>
      <c r="J12" s="183"/>
    </row>
    <row r="13" spans="1:12" s="177" customFormat="1" ht="24.95" customHeight="1" x14ac:dyDescent="0.25">
      <c r="B13" s="181"/>
      <c r="C13" s="114" t="s">
        <v>13</v>
      </c>
      <c r="D13" s="115" t="s">
        <v>14</v>
      </c>
      <c r="E13" s="116">
        <f>E14</f>
        <v>262400000600</v>
      </c>
      <c r="F13" s="117">
        <f>F12</f>
        <v>0</v>
      </c>
      <c r="G13" s="116">
        <f>G14</f>
        <v>262400000600</v>
      </c>
      <c r="H13" s="118">
        <f>H14</f>
        <v>111760382176.2</v>
      </c>
      <c r="I13" s="119">
        <f t="shared" si="1"/>
        <v>150639618423.79999</v>
      </c>
      <c r="J13" s="183"/>
    </row>
    <row r="14" spans="1:12" s="177" customFormat="1" ht="24.95" customHeight="1" x14ac:dyDescent="0.25">
      <c r="B14" s="181"/>
      <c r="C14" s="114" t="s">
        <v>16</v>
      </c>
      <c r="D14" s="121" t="s">
        <v>17</v>
      </c>
      <c r="E14" s="117">
        <f>E15+E20</f>
        <v>262400000600</v>
      </c>
      <c r="F14" s="117">
        <f>F15+F20</f>
        <v>0</v>
      </c>
      <c r="G14" s="117">
        <f>G15+G20</f>
        <v>262400000600</v>
      </c>
      <c r="H14" s="122">
        <f>H15+H20++H28+H17</f>
        <v>111760382176.2</v>
      </c>
      <c r="I14" s="119">
        <f t="shared" si="1"/>
        <v>150639618423.79999</v>
      </c>
      <c r="J14" s="183"/>
    </row>
    <row r="15" spans="1:12" s="177" customFormat="1" ht="24.95" customHeight="1" x14ac:dyDescent="0.25">
      <c r="B15" s="181"/>
      <c r="C15" s="114" t="s">
        <v>18</v>
      </c>
      <c r="D15" s="121" t="s">
        <v>19</v>
      </c>
      <c r="E15" s="117">
        <v>262004000600</v>
      </c>
      <c r="F15" s="117">
        <v>0</v>
      </c>
      <c r="G15" s="117">
        <f>E15-F15</f>
        <v>262004000600</v>
      </c>
      <c r="H15" s="122">
        <f>H16</f>
        <v>108088068838</v>
      </c>
      <c r="I15" s="119">
        <f t="shared" si="1"/>
        <v>153915931762</v>
      </c>
      <c r="J15" s="183"/>
    </row>
    <row r="16" spans="1:12" s="178" customFormat="1" ht="33" customHeight="1" x14ac:dyDescent="0.25">
      <c r="B16" s="93"/>
      <c r="C16" s="123" t="s">
        <v>20</v>
      </c>
      <c r="D16" s="124" t="s">
        <v>21</v>
      </c>
      <c r="E16" s="125">
        <v>0</v>
      </c>
      <c r="F16" s="117">
        <v>0</v>
      </c>
      <c r="G16" s="125">
        <f t="shared" ref="G16:G19" si="2">E16-F16</f>
        <v>0</v>
      </c>
      <c r="H16" s="126">
        <f>18237964291+19747076474+20122078345+20474319863+16980812975+12525816890</f>
        <v>108088068838</v>
      </c>
      <c r="I16" s="127">
        <f t="shared" si="1"/>
        <v>-108088068838</v>
      </c>
      <c r="J16" s="94"/>
    </row>
    <row r="17" spans="2:10" s="178" customFormat="1" ht="24.95" customHeight="1" x14ac:dyDescent="0.25">
      <c r="B17" s="93"/>
      <c r="C17" s="114" t="s">
        <v>92</v>
      </c>
      <c r="D17" s="121" t="s">
        <v>93</v>
      </c>
      <c r="E17" s="125">
        <v>0</v>
      </c>
      <c r="F17" s="117">
        <v>0</v>
      </c>
      <c r="G17" s="125">
        <f t="shared" si="2"/>
        <v>0</v>
      </c>
      <c r="H17" s="122">
        <f>H18</f>
        <v>681143718.20000005</v>
      </c>
      <c r="I17" s="119">
        <f t="shared" si="1"/>
        <v>-681143718.20000005</v>
      </c>
      <c r="J17" s="94"/>
    </row>
    <row r="18" spans="2:10" s="178" customFormat="1" ht="24.95" customHeight="1" x14ac:dyDescent="0.25">
      <c r="B18" s="93"/>
      <c r="C18" s="114" t="s">
        <v>94</v>
      </c>
      <c r="D18" s="121" t="s">
        <v>95</v>
      </c>
      <c r="E18" s="125">
        <v>0</v>
      </c>
      <c r="F18" s="117">
        <v>0</v>
      </c>
      <c r="G18" s="125">
        <f t="shared" si="2"/>
        <v>0</v>
      </c>
      <c r="H18" s="122">
        <f>H19</f>
        <v>681143718.20000005</v>
      </c>
      <c r="I18" s="119">
        <f t="shared" si="1"/>
        <v>-681143718.20000005</v>
      </c>
      <c r="J18" s="94"/>
    </row>
    <row r="19" spans="2:10" s="178" customFormat="1" ht="24.95" customHeight="1" x14ac:dyDescent="0.25">
      <c r="B19" s="93"/>
      <c r="C19" s="123" t="s">
        <v>96</v>
      </c>
      <c r="D19" s="124" t="s">
        <v>97</v>
      </c>
      <c r="E19" s="125">
        <v>0</v>
      </c>
      <c r="F19" s="117">
        <v>0</v>
      </c>
      <c r="G19" s="125">
        <f t="shared" si="2"/>
        <v>0</v>
      </c>
      <c r="H19" s="126">
        <f>143300260+174085518+363757940.2</f>
        <v>681143718.20000005</v>
      </c>
      <c r="I19" s="127">
        <f>G19-H19</f>
        <v>-681143718.20000005</v>
      </c>
      <c r="J19" s="94"/>
    </row>
    <row r="20" spans="2:10" s="179" customFormat="1" ht="24.95" customHeight="1" x14ac:dyDescent="0.25">
      <c r="B20" s="182"/>
      <c r="C20" s="114" t="s">
        <v>22</v>
      </c>
      <c r="D20" s="121" t="s">
        <v>23</v>
      </c>
      <c r="E20" s="117">
        <v>396000000</v>
      </c>
      <c r="F20" s="117">
        <v>0</v>
      </c>
      <c r="G20" s="117">
        <f>E20+F20</f>
        <v>396000000</v>
      </c>
      <c r="H20" s="122">
        <f>H21</f>
        <v>355513463</v>
      </c>
      <c r="I20" s="119">
        <f t="shared" si="1"/>
        <v>40486537</v>
      </c>
      <c r="J20" s="184"/>
    </row>
    <row r="21" spans="2:10" s="179" customFormat="1" ht="36.950000000000003" customHeight="1" x14ac:dyDescent="0.25">
      <c r="B21" s="182"/>
      <c r="C21" s="114" t="s">
        <v>24</v>
      </c>
      <c r="D21" s="121" t="s">
        <v>25</v>
      </c>
      <c r="E21" s="117">
        <v>0</v>
      </c>
      <c r="F21" s="117">
        <v>0</v>
      </c>
      <c r="G21" s="117">
        <f>E21-F21</f>
        <v>0</v>
      </c>
      <c r="H21" s="122">
        <f>H22+H25</f>
        <v>355513463</v>
      </c>
      <c r="I21" s="119">
        <f t="shared" si="1"/>
        <v>-355513463</v>
      </c>
      <c r="J21" s="184"/>
    </row>
    <row r="22" spans="2:10" s="179" customFormat="1" ht="48" customHeight="1" x14ac:dyDescent="0.25">
      <c r="B22" s="182"/>
      <c r="C22" s="114" t="s">
        <v>26</v>
      </c>
      <c r="D22" s="121" t="s">
        <v>27</v>
      </c>
      <c r="E22" s="117">
        <v>0</v>
      </c>
      <c r="F22" s="117">
        <v>0</v>
      </c>
      <c r="G22" s="117">
        <f>E22-F22</f>
        <v>0</v>
      </c>
      <c r="H22" s="122">
        <f>H23</f>
        <v>354701487</v>
      </c>
      <c r="I22" s="119">
        <f>G22-H22</f>
        <v>-354701487</v>
      </c>
      <c r="J22" s="184"/>
    </row>
    <row r="23" spans="2:10" s="179" customFormat="1" ht="36.950000000000003" customHeight="1" x14ac:dyDescent="0.25">
      <c r="B23" s="182"/>
      <c r="C23" s="114" t="s">
        <v>28</v>
      </c>
      <c r="D23" s="121" t="s">
        <v>29</v>
      </c>
      <c r="E23" s="117">
        <v>0</v>
      </c>
      <c r="F23" s="117">
        <v>0</v>
      </c>
      <c r="G23" s="117">
        <f>E23-F23</f>
        <v>0</v>
      </c>
      <c r="H23" s="122">
        <f>H24</f>
        <v>354701487</v>
      </c>
      <c r="I23" s="119">
        <f t="shared" si="1"/>
        <v>-354701487</v>
      </c>
      <c r="J23" s="184"/>
    </row>
    <row r="24" spans="2:10" s="179" customFormat="1" ht="36.950000000000003" customHeight="1" x14ac:dyDescent="0.25">
      <c r="B24" s="182"/>
      <c r="C24" s="123" t="s">
        <v>30</v>
      </c>
      <c r="D24" s="124" t="s">
        <v>31</v>
      </c>
      <c r="E24" s="117">
        <v>0</v>
      </c>
      <c r="F24" s="117">
        <v>0</v>
      </c>
      <c r="G24" s="117">
        <f>E24-F24</f>
        <v>0</v>
      </c>
      <c r="H24" s="126">
        <f>66116162+59842782+72342227+74972318+37227259+44200739</f>
        <v>354701487</v>
      </c>
      <c r="I24" s="127">
        <f t="shared" si="1"/>
        <v>-354701487</v>
      </c>
      <c r="J24" s="184"/>
    </row>
    <row r="25" spans="2:10" s="179" customFormat="1" ht="36.950000000000003" customHeight="1" x14ac:dyDescent="0.25">
      <c r="B25" s="182"/>
      <c r="C25" s="114" t="s">
        <v>32</v>
      </c>
      <c r="D25" s="121" t="s">
        <v>33</v>
      </c>
      <c r="E25" s="117">
        <v>0</v>
      </c>
      <c r="F25" s="117">
        <v>0</v>
      </c>
      <c r="G25" s="117">
        <f t="shared" ref="G25:G26" si="3">E25-F25</f>
        <v>0</v>
      </c>
      <c r="H25" s="122">
        <f>H26</f>
        <v>811976</v>
      </c>
      <c r="I25" s="119">
        <f t="shared" si="1"/>
        <v>-811976</v>
      </c>
      <c r="J25" s="184"/>
    </row>
    <row r="26" spans="2:10" s="179" customFormat="1" ht="49.5" customHeight="1" x14ac:dyDescent="0.25">
      <c r="B26" s="182"/>
      <c r="C26" s="114" t="s">
        <v>34</v>
      </c>
      <c r="D26" s="121" t="s">
        <v>35</v>
      </c>
      <c r="E26" s="117">
        <v>0</v>
      </c>
      <c r="F26" s="117">
        <v>0</v>
      </c>
      <c r="G26" s="117">
        <f t="shared" si="3"/>
        <v>0</v>
      </c>
      <c r="H26" s="122">
        <f>H27</f>
        <v>811976</v>
      </c>
      <c r="I26" s="119">
        <f t="shared" si="1"/>
        <v>-811976</v>
      </c>
      <c r="J26" s="184"/>
    </row>
    <row r="27" spans="2:10" s="178" customFormat="1" ht="29.25" customHeight="1" x14ac:dyDescent="0.25">
      <c r="B27" s="93"/>
      <c r="C27" s="123" t="s">
        <v>36</v>
      </c>
      <c r="D27" s="124" t="s">
        <v>37</v>
      </c>
      <c r="E27" s="117">
        <v>0</v>
      </c>
      <c r="F27" s="117">
        <v>0</v>
      </c>
      <c r="G27" s="117">
        <v>0</v>
      </c>
      <c r="H27" s="126">
        <f>76783+490996+32651+34430+138894+38222</f>
        <v>811976</v>
      </c>
      <c r="I27" s="127">
        <f t="shared" si="1"/>
        <v>-811976</v>
      </c>
      <c r="J27" s="94"/>
    </row>
    <row r="28" spans="2:10" s="179" customFormat="1" ht="20.25" customHeight="1" x14ac:dyDescent="0.25">
      <c r="B28" s="182"/>
      <c r="C28" s="114" t="s">
        <v>38</v>
      </c>
      <c r="D28" s="121" t="s">
        <v>39</v>
      </c>
      <c r="E28" s="117">
        <v>0</v>
      </c>
      <c r="F28" s="117">
        <v>0</v>
      </c>
      <c r="G28" s="117">
        <v>0</v>
      </c>
      <c r="H28" s="122">
        <f>H30+H31+H29</f>
        <v>2635656157</v>
      </c>
      <c r="I28" s="119">
        <f t="shared" si="1"/>
        <v>-2635656157</v>
      </c>
      <c r="J28" s="184"/>
    </row>
    <row r="29" spans="2:10" s="179" customFormat="1" ht="36.75" customHeight="1" x14ac:dyDescent="0.25">
      <c r="B29" s="182"/>
      <c r="C29" s="114" t="s">
        <v>120</v>
      </c>
      <c r="D29" s="121" t="s">
        <v>121</v>
      </c>
      <c r="E29" s="117">
        <v>0</v>
      </c>
      <c r="F29" s="117">
        <v>0</v>
      </c>
      <c r="G29" s="117">
        <v>0</v>
      </c>
      <c r="H29" s="122">
        <f>283193565+47753375</f>
        <v>330946940</v>
      </c>
      <c r="I29" s="119">
        <f t="shared" si="1"/>
        <v>-330946940</v>
      </c>
      <c r="J29" s="184"/>
    </row>
    <row r="30" spans="2:10" s="179" customFormat="1" ht="26.25" customHeight="1" x14ac:dyDescent="0.25">
      <c r="B30" s="182"/>
      <c r="C30" s="114" t="s">
        <v>40</v>
      </c>
      <c r="D30" s="121" t="s">
        <v>41</v>
      </c>
      <c r="E30" s="117">
        <v>0</v>
      </c>
      <c r="F30" s="117">
        <v>0</v>
      </c>
      <c r="G30" s="117">
        <v>0</v>
      </c>
      <c r="H30" s="122">
        <f>1796428057+8281160</f>
        <v>1804709217</v>
      </c>
      <c r="I30" s="119">
        <f t="shared" si="1"/>
        <v>-1804709217</v>
      </c>
      <c r="J30" s="184"/>
    </row>
    <row r="31" spans="2:10" s="179" customFormat="1" ht="36.75" customHeight="1" x14ac:dyDescent="0.25">
      <c r="B31" s="182"/>
      <c r="C31" s="114" t="s">
        <v>91</v>
      </c>
      <c r="D31" s="121" t="s">
        <v>90</v>
      </c>
      <c r="E31" s="117">
        <v>0</v>
      </c>
      <c r="F31" s="117">
        <v>0</v>
      </c>
      <c r="G31" s="117">
        <v>0</v>
      </c>
      <c r="H31" s="122">
        <f>H32</f>
        <v>500000000</v>
      </c>
      <c r="I31" s="119">
        <f>G31-H31</f>
        <v>-500000000</v>
      </c>
      <c r="J31" s="184"/>
    </row>
    <row r="32" spans="2:10" s="179" customFormat="1" ht="24.95" customHeight="1" x14ac:dyDescent="0.25">
      <c r="B32" s="182"/>
      <c r="C32" s="123" t="s">
        <v>88</v>
      </c>
      <c r="D32" s="124" t="s">
        <v>89</v>
      </c>
      <c r="E32" s="117">
        <v>0</v>
      </c>
      <c r="F32" s="117">
        <v>0</v>
      </c>
      <c r="G32" s="117">
        <v>0</v>
      </c>
      <c r="H32" s="126">
        <v>500000000</v>
      </c>
      <c r="I32" s="127">
        <f>G32-H32</f>
        <v>-500000000</v>
      </c>
      <c r="J32" s="184"/>
    </row>
    <row r="33" spans="2:12" s="179" customFormat="1" ht="24.95" customHeight="1" x14ac:dyDescent="0.25">
      <c r="B33" s="182"/>
      <c r="C33" s="114" t="s">
        <v>42</v>
      </c>
      <c r="D33" s="121" t="s">
        <v>43</v>
      </c>
      <c r="E33" s="117">
        <v>0</v>
      </c>
      <c r="F33" s="117">
        <v>0</v>
      </c>
      <c r="G33" s="117">
        <f>E33-F33</f>
        <v>0</v>
      </c>
      <c r="H33" s="122">
        <f>H34+H41</f>
        <v>976955378.41999996</v>
      </c>
      <c r="I33" s="119">
        <f t="shared" si="1"/>
        <v>-976955378.41999996</v>
      </c>
      <c r="J33" s="184"/>
    </row>
    <row r="34" spans="2:12" s="179" customFormat="1" ht="24.95" customHeight="1" x14ac:dyDescent="0.25">
      <c r="B34" s="182"/>
      <c r="C34" s="114" t="s">
        <v>45</v>
      </c>
      <c r="D34" s="121" t="s">
        <v>46</v>
      </c>
      <c r="E34" s="117">
        <v>0</v>
      </c>
      <c r="F34" s="117">
        <v>0</v>
      </c>
      <c r="G34" s="117">
        <v>0</v>
      </c>
      <c r="H34" s="122">
        <f>H35+H38</f>
        <v>903100730.41999996</v>
      </c>
      <c r="I34" s="119">
        <f t="shared" si="1"/>
        <v>-903100730.41999996</v>
      </c>
      <c r="J34" s="184"/>
    </row>
    <row r="35" spans="2:12" s="179" customFormat="1" ht="24.95" customHeight="1" x14ac:dyDescent="0.25">
      <c r="B35" s="182"/>
      <c r="C35" s="114" t="s">
        <v>47</v>
      </c>
      <c r="D35" s="121" t="s">
        <v>48</v>
      </c>
      <c r="E35" s="117">
        <v>0</v>
      </c>
      <c r="F35" s="117">
        <v>0</v>
      </c>
      <c r="G35" s="117">
        <f>E35-F35</f>
        <v>0</v>
      </c>
      <c r="H35" s="122">
        <f>H36</f>
        <v>802293228.38</v>
      </c>
      <c r="I35" s="119">
        <f t="shared" si="1"/>
        <v>-802293228.38</v>
      </c>
      <c r="J35" s="184"/>
    </row>
    <row r="36" spans="2:12" s="179" customFormat="1" ht="24.95" customHeight="1" x14ac:dyDescent="0.25">
      <c r="B36" s="182"/>
      <c r="C36" s="114" t="s">
        <v>49</v>
      </c>
      <c r="D36" s="121" t="s">
        <v>50</v>
      </c>
      <c r="E36" s="117">
        <v>0</v>
      </c>
      <c r="F36" s="117">
        <v>0</v>
      </c>
      <c r="G36" s="117">
        <v>0</v>
      </c>
      <c r="H36" s="122">
        <f>H37</f>
        <v>802293228.38</v>
      </c>
      <c r="I36" s="119">
        <f t="shared" si="1"/>
        <v>-802293228.38</v>
      </c>
      <c r="J36" s="184"/>
    </row>
    <row r="37" spans="2:12" s="178" customFormat="1" ht="33.75" customHeight="1" x14ac:dyDescent="0.25">
      <c r="B37" s="93"/>
      <c r="C37" s="123" t="s">
        <v>51</v>
      </c>
      <c r="D37" s="124" t="s">
        <v>52</v>
      </c>
      <c r="E37" s="117">
        <v>0</v>
      </c>
      <c r="F37" s="117">
        <v>0</v>
      </c>
      <c r="G37" s="117">
        <f>E37-F37</f>
        <v>0</v>
      </c>
      <c r="H37" s="126">
        <f>379019154.6+7862282.23+9688935.09+402031303.83+2083905.75+1607646.88</f>
        <v>802293228.38</v>
      </c>
      <c r="I37" s="127">
        <f t="shared" si="1"/>
        <v>-802293228.38</v>
      </c>
      <c r="J37" s="94"/>
    </row>
    <row r="38" spans="2:12" s="179" customFormat="1" ht="24.95" customHeight="1" x14ac:dyDescent="0.25">
      <c r="B38" s="182"/>
      <c r="C38" s="114" t="s">
        <v>53</v>
      </c>
      <c r="D38" s="121" t="s">
        <v>54</v>
      </c>
      <c r="E38" s="117">
        <v>0</v>
      </c>
      <c r="F38" s="117">
        <v>0</v>
      </c>
      <c r="G38" s="117">
        <f>E38-F38</f>
        <v>0</v>
      </c>
      <c r="H38" s="122">
        <f>H39+H40</f>
        <v>100807502.04000001</v>
      </c>
      <c r="I38" s="119">
        <f t="shared" si="1"/>
        <v>-100807502.04000001</v>
      </c>
      <c r="J38" s="184"/>
    </row>
    <row r="39" spans="2:12" s="178" customFormat="1" ht="35.25" customHeight="1" x14ac:dyDescent="0.25">
      <c r="B39" s="93"/>
      <c r="C39" s="123" t="s">
        <v>55</v>
      </c>
      <c r="D39" s="124" t="s">
        <v>56</v>
      </c>
      <c r="E39" s="117">
        <v>0</v>
      </c>
      <c r="F39" s="117">
        <v>0</v>
      </c>
      <c r="G39" s="117">
        <v>0</v>
      </c>
      <c r="H39" s="126">
        <f>15517911.19+13947668.13+5970281.02+6804356.08+14807109.49+32395257.69</f>
        <v>89442583.600000009</v>
      </c>
      <c r="I39" s="127">
        <f t="shared" si="1"/>
        <v>-89442583.600000009</v>
      </c>
      <c r="J39" s="94"/>
    </row>
    <row r="40" spans="2:12" s="178" customFormat="1" ht="50.25" customHeight="1" x14ac:dyDescent="0.25">
      <c r="B40" s="93"/>
      <c r="C40" s="123" t="s">
        <v>118</v>
      </c>
      <c r="D40" s="124" t="s">
        <v>119</v>
      </c>
      <c r="E40" s="117">
        <v>0</v>
      </c>
      <c r="F40" s="117">
        <v>0</v>
      </c>
      <c r="G40" s="117">
        <v>0</v>
      </c>
      <c r="H40" s="126">
        <v>11364918.439999999</v>
      </c>
      <c r="I40" s="127">
        <f t="shared" si="1"/>
        <v>-11364918.439999999</v>
      </c>
      <c r="J40" s="94"/>
    </row>
    <row r="41" spans="2:12" s="179" customFormat="1" ht="24.95" customHeight="1" x14ac:dyDescent="0.25">
      <c r="B41" s="182"/>
      <c r="C41" s="114" t="s">
        <v>57</v>
      </c>
      <c r="D41" s="121" t="s">
        <v>58</v>
      </c>
      <c r="E41" s="117">
        <v>0</v>
      </c>
      <c r="F41" s="117">
        <v>0</v>
      </c>
      <c r="G41" s="117">
        <v>0</v>
      </c>
      <c r="H41" s="122">
        <f>H42</f>
        <v>73854648</v>
      </c>
      <c r="I41" s="119">
        <f t="shared" si="1"/>
        <v>-73854648</v>
      </c>
      <c r="J41" s="184"/>
    </row>
    <row r="42" spans="2:12" s="179" customFormat="1" ht="24.95" customHeight="1" x14ac:dyDescent="0.25">
      <c r="B42" s="182"/>
      <c r="C42" s="114" t="s">
        <v>59</v>
      </c>
      <c r="D42" s="121" t="s">
        <v>60</v>
      </c>
      <c r="E42" s="117">
        <v>0</v>
      </c>
      <c r="F42" s="117">
        <v>0</v>
      </c>
      <c r="G42" s="117">
        <v>0</v>
      </c>
      <c r="H42" s="122">
        <f>H43+H44</f>
        <v>73854648</v>
      </c>
      <c r="I42" s="119">
        <f t="shared" si="1"/>
        <v>-73854648</v>
      </c>
      <c r="J42" s="184"/>
    </row>
    <row r="43" spans="2:12" s="179" customFormat="1" ht="24.95" customHeight="1" x14ac:dyDescent="0.25">
      <c r="B43" s="182"/>
      <c r="C43" s="123" t="s">
        <v>86</v>
      </c>
      <c r="D43" s="124" t="s">
        <v>87</v>
      </c>
      <c r="E43" s="117">
        <v>0</v>
      </c>
      <c r="F43" s="117">
        <v>0</v>
      </c>
      <c r="G43" s="117">
        <v>0</v>
      </c>
      <c r="H43" s="126">
        <f>8262156+4865971+1973958</f>
        <v>15102085</v>
      </c>
      <c r="I43" s="127">
        <f>G43-H43</f>
        <v>-15102085</v>
      </c>
      <c r="J43" s="184"/>
    </row>
    <row r="44" spans="2:12" s="179" customFormat="1" ht="24.95" customHeight="1" x14ac:dyDescent="0.25">
      <c r="B44" s="182"/>
      <c r="C44" s="123" t="s">
        <v>61</v>
      </c>
      <c r="D44" s="124" t="s">
        <v>62</v>
      </c>
      <c r="E44" s="117">
        <v>0</v>
      </c>
      <c r="F44" s="117">
        <v>0</v>
      </c>
      <c r="G44" s="117">
        <v>0</v>
      </c>
      <c r="H44" s="126">
        <f>387871+387871+387000+388742+3687871+53513208</f>
        <v>58752563</v>
      </c>
      <c r="I44" s="127">
        <f t="shared" si="1"/>
        <v>-58752563</v>
      </c>
      <c r="J44" s="184"/>
    </row>
    <row r="45" spans="2:12" s="179" customFormat="1" ht="24.95" customHeight="1" x14ac:dyDescent="0.25">
      <c r="B45" s="182"/>
      <c r="C45" s="133">
        <v>4</v>
      </c>
      <c r="D45" s="134" t="s">
        <v>81</v>
      </c>
      <c r="E45" s="109">
        <f>E46+E47+E48</f>
        <v>4425451246744</v>
      </c>
      <c r="F45" s="109">
        <f>F46+F47+F48</f>
        <v>0</v>
      </c>
      <c r="G45" s="109">
        <f>E45+F45</f>
        <v>4425451246744</v>
      </c>
      <c r="H45" s="135">
        <f>H46+H47+H48</f>
        <v>551588978035.30005</v>
      </c>
      <c r="I45" s="136">
        <f>G45-H45</f>
        <v>3873862268708.7002</v>
      </c>
      <c r="J45" s="184"/>
      <c r="L45" s="192"/>
    </row>
    <row r="46" spans="2:12" s="178" customFormat="1" ht="24.95" customHeight="1" x14ac:dyDescent="0.25">
      <c r="B46" s="93"/>
      <c r="C46" s="123" t="s">
        <v>113</v>
      </c>
      <c r="D46" s="138" t="s">
        <v>63</v>
      </c>
      <c r="E46" s="125">
        <v>0</v>
      </c>
      <c r="F46" s="117">
        <v>0</v>
      </c>
      <c r="G46" s="125">
        <f>E46+F46</f>
        <v>0</v>
      </c>
      <c r="H46" s="126">
        <v>0</v>
      </c>
      <c r="I46" s="127">
        <f t="shared" si="1"/>
        <v>0</v>
      </c>
      <c r="J46" s="94"/>
    </row>
    <row r="47" spans="2:12" s="178" customFormat="1" ht="24.95" customHeight="1" x14ac:dyDescent="0.25">
      <c r="B47" s="93"/>
      <c r="C47" s="123" t="s">
        <v>114</v>
      </c>
      <c r="D47" s="138" t="s">
        <v>64</v>
      </c>
      <c r="E47" s="125">
        <v>896061000000</v>
      </c>
      <c r="F47" s="117">
        <v>0</v>
      </c>
      <c r="G47" s="125">
        <v>896061000000</v>
      </c>
      <c r="H47" s="139">
        <f>149015291992+347919110216</f>
        <v>496934402208</v>
      </c>
      <c r="I47" s="127">
        <f>G47-H47</f>
        <v>399126597792</v>
      </c>
      <c r="J47" s="94"/>
      <c r="L47" s="190"/>
    </row>
    <row r="48" spans="2:12" s="178" customFormat="1" ht="24.95" customHeight="1" thickBot="1" x14ac:dyDescent="0.3">
      <c r="B48" s="93"/>
      <c r="C48" s="123" t="s">
        <v>115</v>
      </c>
      <c r="D48" s="142" t="s">
        <v>65</v>
      </c>
      <c r="E48" s="143">
        <v>3529390246744</v>
      </c>
      <c r="F48" s="117">
        <v>0</v>
      </c>
      <c r="G48" s="143">
        <v>3529390246744</v>
      </c>
      <c r="H48" s="144">
        <v>54654575827.300003</v>
      </c>
      <c r="I48" s="145">
        <f>G48-H48</f>
        <v>3474735670916.7002</v>
      </c>
      <c r="J48" s="94"/>
      <c r="L48" s="190"/>
    </row>
    <row r="49" spans="2:12" s="61" customFormat="1" ht="24.95" customHeight="1" thickBot="1" x14ac:dyDescent="0.3">
      <c r="B49" s="56"/>
      <c r="C49" s="215" t="s">
        <v>101</v>
      </c>
      <c r="D49" s="216"/>
      <c r="E49" s="147">
        <f>E10+E45</f>
        <v>4687851247344</v>
      </c>
      <c r="F49" s="147">
        <f>F10+F45</f>
        <v>0</v>
      </c>
      <c r="G49" s="147">
        <f>G10+G45</f>
        <v>4687851247344</v>
      </c>
      <c r="H49" s="147">
        <f>H10+H45</f>
        <v>664326315589.92004</v>
      </c>
      <c r="I49" s="148">
        <f>I10+I45</f>
        <v>4023524931754.0801</v>
      </c>
      <c r="J49" s="60"/>
      <c r="L49" s="51"/>
    </row>
    <row r="50" spans="2:12" ht="15.75" x14ac:dyDescent="0.25">
      <c r="B50" s="146"/>
      <c r="C50" s="210" t="s">
        <v>102</v>
      </c>
      <c r="D50" s="210"/>
      <c r="E50" s="151"/>
      <c r="F50" s="151"/>
      <c r="G50" s="151"/>
      <c r="H50" s="151"/>
      <c r="I50" s="152"/>
      <c r="J50" s="149"/>
    </row>
    <row r="51" spans="2:12" ht="15.75" x14ac:dyDescent="0.25">
      <c r="B51" s="102"/>
      <c r="C51" s="217" t="s">
        <v>103</v>
      </c>
      <c r="D51" s="217"/>
      <c r="E51" s="174"/>
      <c r="F51" s="174"/>
      <c r="G51" s="187"/>
      <c r="H51" s="174"/>
      <c r="I51" s="187"/>
      <c r="J51" s="103"/>
    </row>
    <row r="52" spans="2:12" ht="15.75" x14ac:dyDescent="0.25">
      <c r="B52" s="102"/>
      <c r="C52" s="128"/>
      <c r="D52" s="128"/>
      <c r="E52" s="174"/>
      <c r="F52" s="174"/>
      <c r="G52" s="174"/>
      <c r="H52" s="187"/>
      <c r="I52" s="174"/>
      <c r="J52" s="103"/>
    </row>
    <row r="53" spans="2:12" ht="15.75" x14ac:dyDescent="0.25">
      <c r="B53" s="102"/>
      <c r="C53" s="128"/>
      <c r="D53" s="128"/>
      <c r="E53" s="174"/>
      <c r="F53" s="174"/>
      <c r="G53" s="174"/>
      <c r="H53" s="174"/>
      <c r="I53" s="174"/>
      <c r="J53" s="103"/>
    </row>
    <row r="54" spans="2:12" ht="18.75" x14ac:dyDescent="0.25">
      <c r="B54" s="102"/>
      <c r="C54" s="166"/>
      <c r="D54" s="218"/>
      <c r="E54" s="218"/>
      <c r="F54" s="166"/>
      <c r="G54" s="166"/>
      <c r="H54" s="175"/>
      <c r="I54" s="166"/>
      <c r="J54" s="103"/>
    </row>
    <row r="55" spans="2:12" ht="15.75" x14ac:dyDescent="0.25">
      <c r="B55" s="102"/>
      <c r="C55" s="188"/>
      <c r="D55" s="219" t="s">
        <v>67</v>
      </c>
      <c r="E55" s="219"/>
      <c r="F55" s="128"/>
      <c r="G55" s="220" t="s">
        <v>104</v>
      </c>
      <c r="H55" s="220"/>
      <c r="I55" s="220"/>
      <c r="J55" s="103"/>
    </row>
    <row r="56" spans="2:12" ht="15.75" x14ac:dyDescent="0.25">
      <c r="B56" s="102"/>
      <c r="C56" s="188"/>
      <c r="D56" s="221" t="s">
        <v>69</v>
      </c>
      <c r="E56" s="221"/>
      <c r="F56" s="176"/>
      <c r="G56" s="222" t="s">
        <v>70</v>
      </c>
      <c r="H56" s="222"/>
      <c r="I56" s="222"/>
      <c r="J56" s="103"/>
    </row>
    <row r="57" spans="2:12" ht="15.75" x14ac:dyDescent="0.25">
      <c r="B57" s="102"/>
      <c r="C57" s="188"/>
      <c r="D57" s="221" t="s">
        <v>71</v>
      </c>
      <c r="E57" s="221"/>
      <c r="F57" s="176"/>
      <c r="G57" s="222" t="s">
        <v>105</v>
      </c>
      <c r="H57" s="222"/>
      <c r="I57" s="222"/>
      <c r="J57" s="103"/>
    </row>
    <row r="58" spans="2:12" ht="15.75" x14ac:dyDescent="0.25">
      <c r="B58" s="102"/>
      <c r="C58" s="188"/>
      <c r="D58" s="128"/>
      <c r="E58" s="154"/>
      <c r="F58" s="155"/>
      <c r="G58" s="154"/>
      <c r="H58" s="154"/>
      <c r="I58" s="128"/>
      <c r="J58" s="103"/>
    </row>
    <row r="59" spans="2:12" ht="18.75" x14ac:dyDescent="0.25">
      <c r="B59" s="102"/>
      <c r="C59" s="188"/>
      <c r="D59" s="218"/>
      <c r="E59" s="218"/>
      <c r="F59" s="155"/>
      <c r="G59" s="154"/>
      <c r="H59" s="175"/>
      <c r="I59" s="128"/>
      <c r="J59" s="103"/>
    </row>
    <row r="60" spans="2:12" ht="15.75" x14ac:dyDescent="0.25">
      <c r="B60" s="102"/>
      <c r="C60" s="188"/>
      <c r="D60" s="220" t="s">
        <v>106</v>
      </c>
      <c r="E60" s="220"/>
      <c r="F60" s="128"/>
      <c r="G60" s="220" t="s">
        <v>107</v>
      </c>
      <c r="H60" s="220"/>
      <c r="I60" s="220"/>
      <c r="J60" s="103"/>
    </row>
    <row r="61" spans="2:12" ht="15.75" x14ac:dyDescent="0.25">
      <c r="B61" s="102"/>
      <c r="C61" s="188"/>
      <c r="D61" s="221" t="s">
        <v>75</v>
      </c>
      <c r="E61" s="221"/>
      <c r="F61" s="154" t="s">
        <v>76</v>
      </c>
      <c r="G61" s="222" t="s">
        <v>77</v>
      </c>
      <c r="H61" s="222"/>
      <c r="I61" s="222"/>
      <c r="J61" s="103"/>
    </row>
    <row r="62" spans="2:12" ht="15.75" x14ac:dyDescent="0.25">
      <c r="B62" s="102"/>
      <c r="C62" s="188"/>
      <c r="D62" s="223" t="s">
        <v>108</v>
      </c>
      <c r="E62" s="223"/>
      <c r="F62" s="154"/>
      <c r="G62" s="222" t="s">
        <v>109</v>
      </c>
      <c r="H62" s="222"/>
      <c r="I62" s="222"/>
      <c r="J62" s="103"/>
    </row>
    <row r="63" spans="2:12" ht="16.5" thickBot="1" x14ac:dyDescent="0.3">
      <c r="B63" s="156"/>
      <c r="C63" s="157"/>
      <c r="D63" s="158"/>
      <c r="E63" s="159"/>
      <c r="F63" s="160"/>
      <c r="G63" s="161"/>
      <c r="H63" s="160"/>
      <c r="I63" s="158"/>
      <c r="J63" s="162"/>
    </row>
  </sheetData>
  <mergeCells count="21">
    <mergeCell ref="D62:E62"/>
    <mergeCell ref="G62:I62"/>
    <mergeCell ref="D57:E57"/>
    <mergeCell ref="G57:I57"/>
    <mergeCell ref="D59:E59"/>
    <mergeCell ref="D60:E60"/>
    <mergeCell ref="G60:I60"/>
    <mergeCell ref="D61:E61"/>
    <mergeCell ref="G61:I61"/>
    <mergeCell ref="C51:D51"/>
    <mergeCell ref="D54:E54"/>
    <mergeCell ref="D55:E55"/>
    <mergeCell ref="G55:I55"/>
    <mergeCell ref="D56:E56"/>
    <mergeCell ref="G56:I56"/>
    <mergeCell ref="C50:D50"/>
    <mergeCell ref="C1:I1"/>
    <mergeCell ref="C2:I2"/>
    <mergeCell ref="C3:I3"/>
    <mergeCell ref="H7:I7"/>
    <mergeCell ref="C49:D49"/>
  </mergeCells>
  <printOptions horizontalCentered="1"/>
  <pageMargins left="0.15748031496062992" right="0.15748031496062992" top="0.45" bottom="0.39370078740157483" header="0.23622047244094491" footer="0.27559055118110237"/>
  <pageSetup scale="6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L63"/>
  <sheetViews>
    <sheetView tabSelected="1" topLeftCell="B17" zoomScale="86" zoomScaleNormal="86" workbookViewId="0">
      <selection activeCell="E63" sqref="E63"/>
    </sheetView>
  </sheetViews>
  <sheetFormatPr baseColWidth="10" defaultRowHeight="12.75" x14ac:dyDescent="0.25"/>
  <cols>
    <col min="1" max="2" width="3.28515625" style="96" customWidth="1"/>
    <col min="3" max="3" width="25.7109375" style="180" customWidth="1"/>
    <col min="4" max="4" width="50.7109375" style="96" customWidth="1"/>
    <col min="5" max="5" width="28.28515625" style="96" customWidth="1"/>
    <col min="6" max="6" width="21.42578125" style="96" customWidth="1"/>
    <col min="7" max="7" width="28.85546875" style="96" customWidth="1"/>
    <col min="8" max="8" width="26" style="96" customWidth="1"/>
    <col min="9" max="9" width="28.140625" style="96" customWidth="1"/>
    <col min="10" max="10" width="4.28515625" style="96" customWidth="1"/>
    <col min="11" max="11" width="11.42578125" style="96"/>
    <col min="12" max="12" width="19.7109375" style="96" bestFit="1" customWidth="1"/>
    <col min="13" max="16384" width="11.42578125" style="96"/>
  </cols>
  <sheetData>
    <row r="1" spans="1:12" ht="9.75" customHeight="1" thickBot="1" x14ac:dyDescent="0.3">
      <c r="C1" s="224"/>
      <c r="D1" s="224"/>
      <c r="E1" s="224"/>
      <c r="F1" s="224"/>
      <c r="G1" s="224"/>
      <c r="H1" s="224"/>
      <c r="I1" s="224"/>
    </row>
    <row r="2" spans="1:12" ht="31.5" customHeight="1" x14ac:dyDescent="0.25">
      <c r="A2" s="99"/>
      <c r="B2" s="100"/>
      <c r="C2" s="212" t="s">
        <v>98</v>
      </c>
      <c r="D2" s="212"/>
      <c r="E2" s="212"/>
      <c r="F2" s="212"/>
      <c r="G2" s="212"/>
      <c r="H2" s="212"/>
      <c r="I2" s="212"/>
      <c r="J2" s="101"/>
      <c r="K2" s="3"/>
      <c r="L2" s="3"/>
    </row>
    <row r="3" spans="1:12" ht="25.5" customHeight="1" x14ac:dyDescent="0.25">
      <c r="A3" s="99"/>
      <c r="B3" s="102"/>
      <c r="C3" s="213" t="s">
        <v>123</v>
      </c>
      <c r="D3" s="213"/>
      <c r="E3" s="213"/>
      <c r="F3" s="213"/>
      <c r="G3" s="213"/>
      <c r="H3" s="213"/>
      <c r="I3" s="213"/>
      <c r="J3" s="103"/>
      <c r="K3" s="92"/>
      <c r="L3" s="92"/>
    </row>
    <row r="4" spans="1:12" ht="20.25" customHeight="1" x14ac:dyDescent="0.25">
      <c r="A4" s="99"/>
      <c r="B4" s="102"/>
      <c r="C4" s="191"/>
      <c r="D4" s="128"/>
      <c r="E4" s="128"/>
      <c r="F4" s="128"/>
      <c r="G4" s="128"/>
      <c r="H4" s="128"/>
      <c r="I4" s="128"/>
      <c r="J4" s="103"/>
      <c r="K4" s="95"/>
      <c r="L4" s="95"/>
    </row>
    <row r="5" spans="1:12" ht="30" customHeight="1" x14ac:dyDescent="0.25">
      <c r="A5" s="99"/>
      <c r="B5" s="102"/>
      <c r="C5" s="191"/>
      <c r="D5" s="128"/>
      <c r="E5" s="128"/>
      <c r="F5" s="128"/>
      <c r="G5" s="128"/>
      <c r="H5" s="128"/>
      <c r="I5" s="128"/>
      <c r="J5" s="103"/>
      <c r="K5" s="95"/>
      <c r="L5" s="95"/>
    </row>
    <row r="6" spans="1:12" ht="12.75" customHeight="1" x14ac:dyDescent="0.25">
      <c r="A6" s="99"/>
      <c r="B6" s="102"/>
      <c r="C6" s="191"/>
      <c r="D6" s="128"/>
      <c r="E6" s="128"/>
      <c r="F6" s="128"/>
      <c r="G6" s="128"/>
      <c r="H6" s="128"/>
      <c r="I6" s="128"/>
      <c r="J6" s="103"/>
      <c r="K6" s="95"/>
      <c r="L6" s="95"/>
    </row>
    <row r="7" spans="1:12" ht="24.75" customHeight="1" x14ac:dyDescent="0.25">
      <c r="A7" s="99"/>
      <c r="B7" s="102"/>
      <c r="C7" s="99"/>
      <c r="D7" s="128"/>
      <c r="E7" s="128"/>
      <c r="F7" s="99"/>
      <c r="G7" s="166" t="s">
        <v>0</v>
      </c>
      <c r="H7" s="214" t="s">
        <v>1</v>
      </c>
      <c r="I7" s="214"/>
      <c r="J7" s="103"/>
      <c r="K7" s="95"/>
      <c r="L7" s="95"/>
    </row>
    <row r="8" spans="1:12" ht="11.25" customHeight="1" thickBot="1" x14ac:dyDescent="0.3">
      <c r="A8" s="99"/>
      <c r="B8" s="102"/>
      <c r="C8" s="191"/>
      <c r="D8" s="128"/>
      <c r="E8" s="128"/>
      <c r="F8" s="128"/>
      <c r="G8" s="128"/>
      <c r="H8" s="128"/>
      <c r="I8" s="128"/>
      <c r="J8" s="103"/>
      <c r="K8" s="95"/>
      <c r="L8" s="95"/>
    </row>
    <row r="9" spans="1:12" ht="67.5" customHeight="1" thickBot="1" x14ac:dyDescent="0.3">
      <c r="A9" s="99"/>
      <c r="B9" s="102"/>
      <c r="C9" s="167" t="s">
        <v>100</v>
      </c>
      <c r="D9" s="168" t="s">
        <v>112</v>
      </c>
      <c r="E9" s="104" t="s">
        <v>4</v>
      </c>
      <c r="F9" s="104" t="s">
        <v>5</v>
      </c>
      <c r="G9" s="104" t="s">
        <v>6</v>
      </c>
      <c r="H9" s="104" t="s">
        <v>7</v>
      </c>
      <c r="I9" s="104" t="s">
        <v>8</v>
      </c>
      <c r="J9" s="103"/>
    </row>
    <row r="10" spans="1:12" s="177" customFormat="1" ht="33.75" customHeight="1" x14ac:dyDescent="0.25">
      <c r="B10" s="181"/>
      <c r="C10" s="106">
        <v>3</v>
      </c>
      <c r="D10" s="107" t="s">
        <v>80</v>
      </c>
      <c r="E10" s="108">
        <f t="shared" ref="E10:H11" si="0">E11</f>
        <v>262400000600</v>
      </c>
      <c r="F10" s="109">
        <f t="shared" si="0"/>
        <v>0</v>
      </c>
      <c r="G10" s="108">
        <f t="shared" si="0"/>
        <v>262400000600</v>
      </c>
      <c r="H10" s="110">
        <f t="shared" si="0"/>
        <v>123784587029.23</v>
      </c>
      <c r="I10" s="111">
        <f>G10-H10</f>
        <v>138615413570.77002</v>
      </c>
      <c r="J10" s="183"/>
    </row>
    <row r="11" spans="1:12" s="177" customFormat="1" ht="35.25" customHeight="1" x14ac:dyDescent="0.25">
      <c r="B11" s="181"/>
      <c r="C11" s="114" t="s">
        <v>9</v>
      </c>
      <c r="D11" s="115" t="s">
        <v>10</v>
      </c>
      <c r="E11" s="116">
        <f t="shared" si="0"/>
        <v>262400000600</v>
      </c>
      <c r="F11" s="117">
        <f t="shared" si="0"/>
        <v>0</v>
      </c>
      <c r="G11" s="116">
        <f t="shared" si="0"/>
        <v>262400000600</v>
      </c>
      <c r="H11" s="118">
        <f t="shared" si="0"/>
        <v>123784587029.23</v>
      </c>
      <c r="I11" s="119">
        <f>G11-H11</f>
        <v>138615413570.77002</v>
      </c>
      <c r="J11" s="183"/>
    </row>
    <row r="12" spans="1:12" s="177" customFormat="1" ht="31.5" customHeight="1" x14ac:dyDescent="0.25">
      <c r="B12" s="181"/>
      <c r="C12" s="114" t="s">
        <v>12</v>
      </c>
      <c r="D12" s="115" t="s">
        <v>10</v>
      </c>
      <c r="E12" s="116">
        <f>E13</f>
        <v>262400000600</v>
      </c>
      <c r="F12" s="117">
        <f>0</f>
        <v>0</v>
      </c>
      <c r="G12" s="116">
        <f>G13</f>
        <v>262400000600</v>
      </c>
      <c r="H12" s="118">
        <f>H13+H33</f>
        <v>123784587029.23</v>
      </c>
      <c r="I12" s="119">
        <f t="shared" ref="I12:I46" si="1">G12-H12</f>
        <v>138615413570.77002</v>
      </c>
      <c r="J12" s="183"/>
    </row>
    <row r="13" spans="1:12" s="177" customFormat="1" ht="24.95" customHeight="1" x14ac:dyDescent="0.25">
      <c r="B13" s="181"/>
      <c r="C13" s="114" t="s">
        <v>13</v>
      </c>
      <c r="D13" s="115" t="s">
        <v>14</v>
      </c>
      <c r="E13" s="116">
        <f>E14</f>
        <v>262400000600</v>
      </c>
      <c r="F13" s="117">
        <f>F12</f>
        <v>0</v>
      </c>
      <c r="G13" s="116">
        <f>G14</f>
        <v>262400000600</v>
      </c>
      <c r="H13" s="118">
        <f>H14</f>
        <v>121920272116.06</v>
      </c>
      <c r="I13" s="119">
        <f t="shared" si="1"/>
        <v>140479728483.94</v>
      </c>
      <c r="J13" s="183"/>
    </row>
    <row r="14" spans="1:12" s="177" customFormat="1" ht="24.95" customHeight="1" x14ac:dyDescent="0.25">
      <c r="B14" s="181"/>
      <c r="C14" s="114" t="s">
        <v>16</v>
      </c>
      <c r="D14" s="121" t="s">
        <v>17</v>
      </c>
      <c r="E14" s="117">
        <f>E15+E20</f>
        <v>262400000600</v>
      </c>
      <c r="F14" s="117">
        <f>F15+F20</f>
        <v>0</v>
      </c>
      <c r="G14" s="117">
        <f>G15+G20</f>
        <v>262400000600</v>
      </c>
      <c r="H14" s="122">
        <f>H15+H20++H28+H17</f>
        <v>121920272116.06</v>
      </c>
      <c r="I14" s="119">
        <f t="shared" si="1"/>
        <v>140479728483.94</v>
      </c>
      <c r="J14" s="183"/>
    </row>
    <row r="15" spans="1:12" s="177" customFormat="1" ht="24.95" customHeight="1" x14ac:dyDescent="0.25">
      <c r="B15" s="181"/>
      <c r="C15" s="114" t="s">
        <v>18</v>
      </c>
      <c r="D15" s="121" t="s">
        <v>19</v>
      </c>
      <c r="E15" s="117">
        <v>262004000600</v>
      </c>
      <c r="F15" s="117">
        <v>0</v>
      </c>
      <c r="G15" s="117">
        <f>E15-F15</f>
        <v>262004000600</v>
      </c>
      <c r="H15" s="122">
        <f>H16</f>
        <v>117499468418</v>
      </c>
      <c r="I15" s="119">
        <f t="shared" si="1"/>
        <v>144504532182</v>
      </c>
      <c r="J15" s="183"/>
    </row>
    <row r="16" spans="1:12" s="178" customFormat="1" ht="33" customHeight="1" x14ac:dyDescent="0.25">
      <c r="B16" s="93"/>
      <c r="C16" s="123" t="s">
        <v>20</v>
      </c>
      <c r="D16" s="124" t="s">
        <v>21</v>
      </c>
      <c r="E16" s="125">
        <v>0</v>
      </c>
      <c r="F16" s="117">
        <v>0</v>
      </c>
      <c r="G16" s="125">
        <f t="shared" ref="G16:G19" si="2">E16-F16</f>
        <v>0</v>
      </c>
      <c r="H16" s="126">
        <f>18237964291+19747076474+20122078345+20474319863+16980812975+12525816890+9411399580</f>
        <v>117499468418</v>
      </c>
      <c r="I16" s="127">
        <f t="shared" si="1"/>
        <v>-117499468418</v>
      </c>
      <c r="J16" s="94"/>
    </row>
    <row r="17" spans="2:10" s="178" customFormat="1" ht="24.95" customHeight="1" x14ac:dyDescent="0.25">
      <c r="B17" s="93"/>
      <c r="C17" s="114" t="s">
        <v>92</v>
      </c>
      <c r="D17" s="121" t="s">
        <v>93</v>
      </c>
      <c r="E17" s="125">
        <v>0</v>
      </c>
      <c r="F17" s="117">
        <v>0</v>
      </c>
      <c r="G17" s="125">
        <f t="shared" si="2"/>
        <v>0</v>
      </c>
      <c r="H17" s="122">
        <f>H18</f>
        <v>681143718.20000005</v>
      </c>
      <c r="I17" s="119">
        <f t="shared" si="1"/>
        <v>-681143718.20000005</v>
      </c>
      <c r="J17" s="94"/>
    </row>
    <row r="18" spans="2:10" s="178" customFormat="1" ht="24.95" customHeight="1" x14ac:dyDescent="0.25">
      <c r="B18" s="93"/>
      <c r="C18" s="114" t="s">
        <v>94</v>
      </c>
      <c r="D18" s="121" t="s">
        <v>95</v>
      </c>
      <c r="E18" s="125">
        <v>0</v>
      </c>
      <c r="F18" s="117">
        <v>0</v>
      </c>
      <c r="G18" s="125">
        <f t="shared" si="2"/>
        <v>0</v>
      </c>
      <c r="H18" s="122">
        <f>H19</f>
        <v>681143718.20000005</v>
      </c>
      <c r="I18" s="119">
        <f t="shared" si="1"/>
        <v>-681143718.20000005</v>
      </c>
      <c r="J18" s="94"/>
    </row>
    <row r="19" spans="2:10" s="178" customFormat="1" ht="24.95" customHeight="1" x14ac:dyDescent="0.25">
      <c r="B19" s="93"/>
      <c r="C19" s="123" t="s">
        <v>96</v>
      </c>
      <c r="D19" s="124" t="s">
        <v>97</v>
      </c>
      <c r="E19" s="125">
        <v>0</v>
      </c>
      <c r="F19" s="117">
        <v>0</v>
      </c>
      <c r="G19" s="125">
        <f t="shared" si="2"/>
        <v>0</v>
      </c>
      <c r="H19" s="126">
        <f>143300260+174085518+363757940.2</f>
        <v>681143718.20000005</v>
      </c>
      <c r="I19" s="127">
        <f>G19-H19</f>
        <v>-681143718.20000005</v>
      </c>
      <c r="J19" s="94"/>
    </row>
    <row r="20" spans="2:10" s="179" customFormat="1" ht="24.95" customHeight="1" x14ac:dyDescent="0.25">
      <c r="B20" s="182"/>
      <c r="C20" s="114" t="s">
        <v>22</v>
      </c>
      <c r="D20" s="121" t="s">
        <v>23</v>
      </c>
      <c r="E20" s="117">
        <v>396000000</v>
      </c>
      <c r="F20" s="117">
        <v>0</v>
      </c>
      <c r="G20" s="117">
        <f>E20+F20</f>
        <v>396000000</v>
      </c>
      <c r="H20" s="122">
        <f>H21</f>
        <v>401769106</v>
      </c>
      <c r="I20" s="119">
        <f t="shared" si="1"/>
        <v>-5769106</v>
      </c>
      <c r="J20" s="184"/>
    </row>
    <row r="21" spans="2:10" s="179" customFormat="1" ht="36.950000000000003" customHeight="1" x14ac:dyDescent="0.25">
      <c r="B21" s="182"/>
      <c r="C21" s="114" t="s">
        <v>24</v>
      </c>
      <c r="D21" s="121" t="s">
        <v>25</v>
      </c>
      <c r="E21" s="117">
        <v>0</v>
      </c>
      <c r="F21" s="117">
        <v>0</v>
      </c>
      <c r="G21" s="117">
        <f>E21-F21</f>
        <v>0</v>
      </c>
      <c r="H21" s="122">
        <f>H22+H25</f>
        <v>401769106</v>
      </c>
      <c r="I21" s="119">
        <f t="shared" si="1"/>
        <v>-401769106</v>
      </c>
      <c r="J21" s="184"/>
    </row>
    <row r="22" spans="2:10" s="179" customFormat="1" ht="48" customHeight="1" x14ac:dyDescent="0.25">
      <c r="B22" s="182"/>
      <c r="C22" s="114" t="s">
        <v>26</v>
      </c>
      <c r="D22" s="121" t="s">
        <v>27</v>
      </c>
      <c r="E22" s="117">
        <v>0</v>
      </c>
      <c r="F22" s="117">
        <v>0</v>
      </c>
      <c r="G22" s="117">
        <f>E22-F22</f>
        <v>0</v>
      </c>
      <c r="H22" s="122">
        <f>H23</f>
        <v>400899438</v>
      </c>
      <c r="I22" s="119">
        <f>G22-H22</f>
        <v>-400899438</v>
      </c>
      <c r="J22" s="184"/>
    </row>
    <row r="23" spans="2:10" s="179" customFormat="1" ht="36.950000000000003" customHeight="1" x14ac:dyDescent="0.25">
      <c r="B23" s="182"/>
      <c r="C23" s="114" t="s">
        <v>28</v>
      </c>
      <c r="D23" s="121" t="s">
        <v>29</v>
      </c>
      <c r="E23" s="117">
        <v>0</v>
      </c>
      <c r="F23" s="117">
        <v>0</v>
      </c>
      <c r="G23" s="117">
        <f>E23-F23</f>
        <v>0</v>
      </c>
      <c r="H23" s="122">
        <f>H24</f>
        <v>400899438</v>
      </c>
      <c r="I23" s="119">
        <f t="shared" si="1"/>
        <v>-400899438</v>
      </c>
      <c r="J23" s="184"/>
    </row>
    <row r="24" spans="2:10" s="179" customFormat="1" ht="36.950000000000003" customHeight="1" x14ac:dyDescent="0.25">
      <c r="B24" s="182"/>
      <c r="C24" s="123" t="s">
        <v>30</v>
      </c>
      <c r="D24" s="124" t="s">
        <v>31</v>
      </c>
      <c r="E24" s="117">
        <v>0</v>
      </c>
      <c r="F24" s="117">
        <v>0</v>
      </c>
      <c r="G24" s="117">
        <f>E24-F24</f>
        <v>0</v>
      </c>
      <c r="H24" s="126">
        <f>66116162+59842782+72342227+74972318+37227259+44200739+46197951</f>
        <v>400899438</v>
      </c>
      <c r="I24" s="127">
        <f t="shared" si="1"/>
        <v>-400899438</v>
      </c>
      <c r="J24" s="184"/>
    </row>
    <row r="25" spans="2:10" s="179" customFormat="1" ht="36.950000000000003" customHeight="1" x14ac:dyDescent="0.25">
      <c r="B25" s="182"/>
      <c r="C25" s="114" t="s">
        <v>32</v>
      </c>
      <c r="D25" s="121" t="s">
        <v>33</v>
      </c>
      <c r="E25" s="117">
        <v>0</v>
      </c>
      <c r="F25" s="117">
        <v>0</v>
      </c>
      <c r="G25" s="117">
        <f t="shared" ref="G25:G26" si="3">E25-F25</f>
        <v>0</v>
      </c>
      <c r="H25" s="122">
        <f>H26</f>
        <v>869668</v>
      </c>
      <c r="I25" s="119">
        <f t="shared" si="1"/>
        <v>-869668</v>
      </c>
      <c r="J25" s="184"/>
    </row>
    <row r="26" spans="2:10" s="179" customFormat="1" ht="49.5" customHeight="1" x14ac:dyDescent="0.25">
      <c r="B26" s="182"/>
      <c r="C26" s="114" t="s">
        <v>34</v>
      </c>
      <c r="D26" s="121" t="s">
        <v>35</v>
      </c>
      <c r="E26" s="117">
        <v>0</v>
      </c>
      <c r="F26" s="117">
        <v>0</v>
      </c>
      <c r="G26" s="117">
        <f t="shared" si="3"/>
        <v>0</v>
      </c>
      <c r="H26" s="122">
        <f>H27</f>
        <v>869668</v>
      </c>
      <c r="I26" s="119">
        <f t="shared" si="1"/>
        <v>-869668</v>
      </c>
      <c r="J26" s="184"/>
    </row>
    <row r="27" spans="2:10" s="178" customFormat="1" ht="29.25" customHeight="1" x14ac:dyDescent="0.25">
      <c r="B27" s="93"/>
      <c r="C27" s="123" t="s">
        <v>36</v>
      </c>
      <c r="D27" s="124" t="s">
        <v>37</v>
      </c>
      <c r="E27" s="117">
        <v>0</v>
      </c>
      <c r="F27" s="117">
        <v>0</v>
      </c>
      <c r="G27" s="117">
        <v>0</v>
      </c>
      <c r="H27" s="126">
        <f>76783+490996+32651+34430+138894+38222+57692</f>
        <v>869668</v>
      </c>
      <c r="I27" s="127">
        <f t="shared" si="1"/>
        <v>-869668</v>
      </c>
      <c r="J27" s="94"/>
    </row>
    <row r="28" spans="2:10" s="179" customFormat="1" ht="20.25" customHeight="1" x14ac:dyDescent="0.25">
      <c r="B28" s="182"/>
      <c r="C28" s="114" t="s">
        <v>38</v>
      </c>
      <c r="D28" s="121" t="s">
        <v>39</v>
      </c>
      <c r="E28" s="117">
        <v>0</v>
      </c>
      <c r="F28" s="117">
        <v>0</v>
      </c>
      <c r="G28" s="117">
        <v>0</v>
      </c>
      <c r="H28" s="122">
        <f>H30+H31+H29</f>
        <v>3337890873.8600001</v>
      </c>
      <c r="I28" s="119">
        <f t="shared" si="1"/>
        <v>-3337890873.8600001</v>
      </c>
      <c r="J28" s="184"/>
    </row>
    <row r="29" spans="2:10" s="179" customFormat="1" ht="36.75" customHeight="1" x14ac:dyDescent="0.25">
      <c r="B29" s="182"/>
      <c r="C29" s="114" t="s">
        <v>120</v>
      </c>
      <c r="D29" s="121" t="s">
        <v>121</v>
      </c>
      <c r="E29" s="117">
        <v>0</v>
      </c>
      <c r="F29" s="117">
        <v>0</v>
      </c>
      <c r="G29" s="117">
        <v>0</v>
      </c>
      <c r="H29" s="122">
        <f>283193565+47753375+702234716.86</f>
        <v>1033181656.86</v>
      </c>
      <c r="I29" s="119">
        <f t="shared" si="1"/>
        <v>-1033181656.86</v>
      </c>
      <c r="J29" s="184"/>
    </row>
    <row r="30" spans="2:10" s="179" customFormat="1" ht="26.25" customHeight="1" x14ac:dyDescent="0.25">
      <c r="B30" s="182"/>
      <c r="C30" s="114" t="s">
        <v>40</v>
      </c>
      <c r="D30" s="121" t="s">
        <v>41</v>
      </c>
      <c r="E30" s="117">
        <v>0</v>
      </c>
      <c r="F30" s="117">
        <v>0</v>
      </c>
      <c r="G30" s="117">
        <v>0</v>
      </c>
      <c r="H30" s="122">
        <f>1796428057+8281160</f>
        <v>1804709217</v>
      </c>
      <c r="I30" s="119">
        <f t="shared" si="1"/>
        <v>-1804709217</v>
      </c>
      <c r="J30" s="184"/>
    </row>
    <row r="31" spans="2:10" s="179" customFormat="1" ht="36.75" customHeight="1" x14ac:dyDescent="0.25">
      <c r="B31" s="182"/>
      <c r="C31" s="114" t="s">
        <v>91</v>
      </c>
      <c r="D31" s="121" t="s">
        <v>90</v>
      </c>
      <c r="E31" s="117">
        <v>0</v>
      </c>
      <c r="F31" s="117">
        <v>0</v>
      </c>
      <c r="G31" s="117">
        <v>0</v>
      </c>
      <c r="H31" s="122">
        <f>H32</f>
        <v>500000000</v>
      </c>
      <c r="I31" s="119">
        <f>G31-H31</f>
        <v>-500000000</v>
      </c>
      <c r="J31" s="184"/>
    </row>
    <row r="32" spans="2:10" s="179" customFormat="1" ht="24.95" customHeight="1" x14ac:dyDescent="0.25">
      <c r="B32" s="182"/>
      <c r="C32" s="123" t="s">
        <v>88</v>
      </c>
      <c r="D32" s="124" t="s">
        <v>89</v>
      </c>
      <c r="E32" s="117">
        <v>0</v>
      </c>
      <c r="F32" s="117">
        <v>0</v>
      </c>
      <c r="G32" s="117">
        <v>0</v>
      </c>
      <c r="H32" s="126">
        <v>500000000</v>
      </c>
      <c r="I32" s="127">
        <f>G32-H32</f>
        <v>-500000000</v>
      </c>
      <c r="J32" s="184"/>
    </row>
    <row r="33" spans="2:12" s="179" customFormat="1" ht="24.95" customHeight="1" x14ac:dyDescent="0.25">
      <c r="B33" s="182"/>
      <c r="C33" s="114" t="s">
        <v>42</v>
      </c>
      <c r="D33" s="121" t="s">
        <v>43</v>
      </c>
      <c r="E33" s="117">
        <v>0</v>
      </c>
      <c r="F33" s="117">
        <v>0</v>
      </c>
      <c r="G33" s="117">
        <f>E33-F33</f>
        <v>0</v>
      </c>
      <c r="H33" s="122">
        <f>H34+H41</f>
        <v>1864314913.1700001</v>
      </c>
      <c r="I33" s="119">
        <f t="shared" si="1"/>
        <v>-1864314913.1700001</v>
      </c>
      <c r="J33" s="184"/>
    </row>
    <row r="34" spans="2:12" s="179" customFormat="1" ht="24.95" customHeight="1" x14ac:dyDescent="0.25">
      <c r="B34" s="182"/>
      <c r="C34" s="114" t="s">
        <v>45</v>
      </c>
      <c r="D34" s="121" t="s">
        <v>46</v>
      </c>
      <c r="E34" s="117">
        <v>0</v>
      </c>
      <c r="F34" s="117">
        <v>0</v>
      </c>
      <c r="G34" s="117">
        <v>0</v>
      </c>
      <c r="H34" s="122">
        <f>H35+H38</f>
        <v>1786960265.1700001</v>
      </c>
      <c r="I34" s="119">
        <f t="shared" si="1"/>
        <v>-1786960265.1700001</v>
      </c>
      <c r="J34" s="184"/>
    </row>
    <row r="35" spans="2:12" s="179" customFormat="1" ht="24.95" customHeight="1" x14ac:dyDescent="0.25">
      <c r="B35" s="182"/>
      <c r="C35" s="114" t="s">
        <v>47</v>
      </c>
      <c r="D35" s="121" t="s">
        <v>48</v>
      </c>
      <c r="E35" s="117">
        <v>0</v>
      </c>
      <c r="F35" s="117">
        <v>0</v>
      </c>
      <c r="G35" s="117">
        <f>E35-F35</f>
        <v>0</v>
      </c>
      <c r="H35" s="122">
        <f>H36</f>
        <v>803948061.41999996</v>
      </c>
      <c r="I35" s="119">
        <f t="shared" si="1"/>
        <v>-803948061.41999996</v>
      </c>
      <c r="J35" s="184"/>
    </row>
    <row r="36" spans="2:12" s="179" customFormat="1" ht="24.95" customHeight="1" x14ac:dyDescent="0.25">
      <c r="B36" s="182"/>
      <c r="C36" s="114" t="s">
        <v>49</v>
      </c>
      <c r="D36" s="121" t="s">
        <v>50</v>
      </c>
      <c r="E36" s="117">
        <v>0</v>
      </c>
      <c r="F36" s="117">
        <v>0</v>
      </c>
      <c r="G36" s="117">
        <v>0</v>
      </c>
      <c r="H36" s="122">
        <f>H37</f>
        <v>803948061.41999996</v>
      </c>
      <c r="I36" s="119">
        <f t="shared" si="1"/>
        <v>-803948061.41999996</v>
      </c>
      <c r="J36" s="184"/>
    </row>
    <row r="37" spans="2:12" s="178" customFormat="1" ht="33.75" customHeight="1" x14ac:dyDescent="0.25">
      <c r="B37" s="93"/>
      <c r="C37" s="123" t="s">
        <v>51</v>
      </c>
      <c r="D37" s="124" t="s">
        <v>52</v>
      </c>
      <c r="E37" s="117">
        <v>0</v>
      </c>
      <c r="F37" s="117">
        <v>0</v>
      </c>
      <c r="G37" s="117">
        <f>E37-F37</f>
        <v>0</v>
      </c>
      <c r="H37" s="126">
        <f>379019154.6+7862282.23+9688935.09+402031303.83+2083905.75+1607646.88+1654833.04</f>
        <v>803948061.41999996</v>
      </c>
      <c r="I37" s="127">
        <f t="shared" si="1"/>
        <v>-803948061.41999996</v>
      </c>
      <c r="J37" s="94"/>
    </row>
    <row r="38" spans="2:12" s="179" customFormat="1" ht="24.95" customHeight="1" x14ac:dyDescent="0.25">
      <c r="B38" s="182"/>
      <c r="C38" s="114" t="s">
        <v>53</v>
      </c>
      <c r="D38" s="121" t="s">
        <v>54</v>
      </c>
      <c r="E38" s="117">
        <v>0</v>
      </c>
      <c r="F38" s="117">
        <v>0</v>
      </c>
      <c r="G38" s="117">
        <f>E38-F38</f>
        <v>0</v>
      </c>
      <c r="H38" s="122">
        <f>H39+H40</f>
        <v>983012203.75</v>
      </c>
      <c r="I38" s="119">
        <f t="shared" si="1"/>
        <v>-983012203.75</v>
      </c>
      <c r="J38" s="184"/>
    </row>
    <row r="39" spans="2:12" s="178" customFormat="1" ht="35.25" customHeight="1" x14ac:dyDescent="0.25">
      <c r="B39" s="93"/>
      <c r="C39" s="123" t="s">
        <v>55</v>
      </c>
      <c r="D39" s="124" t="s">
        <v>56</v>
      </c>
      <c r="E39" s="117">
        <v>0</v>
      </c>
      <c r="F39" s="117">
        <v>0</v>
      </c>
      <c r="G39" s="117">
        <v>0</v>
      </c>
      <c r="H39" s="126">
        <f>15517911.19+13947668.13+5970281.02+6804356.08+14807109.49+32395257.69+4181977.81</f>
        <v>93624561.410000011</v>
      </c>
      <c r="I39" s="127">
        <f t="shared" si="1"/>
        <v>-93624561.410000011</v>
      </c>
      <c r="J39" s="94"/>
    </row>
    <row r="40" spans="2:12" s="178" customFormat="1" ht="50.25" customHeight="1" x14ac:dyDescent="0.25">
      <c r="B40" s="93"/>
      <c r="C40" s="123" t="s">
        <v>118</v>
      </c>
      <c r="D40" s="124" t="s">
        <v>119</v>
      </c>
      <c r="E40" s="117">
        <v>0</v>
      </c>
      <c r="F40" s="117">
        <v>0</v>
      </c>
      <c r="G40" s="117">
        <v>0</v>
      </c>
      <c r="H40" s="126">
        <f>11364918.44+878022723.9</f>
        <v>889387642.34000003</v>
      </c>
      <c r="I40" s="127">
        <f t="shared" si="1"/>
        <v>-889387642.34000003</v>
      </c>
      <c r="J40" s="94"/>
    </row>
    <row r="41" spans="2:12" s="179" customFormat="1" ht="24.95" customHeight="1" x14ac:dyDescent="0.25">
      <c r="B41" s="182"/>
      <c r="C41" s="114" t="s">
        <v>57</v>
      </c>
      <c r="D41" s="121" t="s">
        <v>58</v>
      </c>
      <c r="E41" s="117">
        <v>0</v>
      </c>
      <c r="F41" s="117">
        <v>0</v>
      </c>
      <c r="G41" s="117">
        <v>0</v>
      </c>
      <c r="H41" s="122">
        <f>H42</f>
        <v>77354648</v>
      </c>
      <c r="I41" s="119">
        <f t="shared" si="1"/>
        <v>-77354648</v>
      </c>
      <c r="J41" s="184"/>
    </row>
    <row r="42" spans="2:12" s="179" customFormat="1" ht="24.95" customHeight="1" x14ac:dyDescent="0.25">
      <c r="B42" s="182"/>
      <c r="C42" s="114" t="s">
        <v>59</v>
      </c>
      <c r="D42" s="121" t="s">
        <v>60</v>
      </c>
      <c r="E42" s="117">
        <v>0</v>
      </c>
      <c r="F42" s="117">
        <v>0</v>
      </c>
      <c r="G42" s="117">
        <v>0</v>
      </c>
      <c r="H42" s="122">
        <f>H43+H44</f>
        <v>77354648</v>
      </c>
      <c r="I42" s="119">
        <f t="shared" si="1"/>
        <v>-77354648</v>
      </c>
      <c r="J42" s="184"/>
    </row>
    <row r="43" spans="2:12" s="179" customFormat="1" ht="24.95" customHeight="1" x14ac:dyDescent="0.25">
      <c r="B43" s="182"/>
      <c r="C43" s="123" t="s">
        <v>86</v>
      </c>
      <c r="D43" s="124" t="s">
        <v>87</v>
      </c>
      <c r="E43" s="117">
        <v>0</v>
      </c>
      <c r="F43" s="117">
        <v>0</v>
      </c>
      <c r="G43" s="117">
        <v>0</v>
      </c>
      <c r="H43" s="126">
        <f>8262156+4865971+1973958</f>
        <v>15102085</v>
      </c>
      <c r="I43" s="127">
        <f>G43-H43</f>
        <v>-15102085</v>
      </c>
      <c r="J43" s="184"/>
    </row>
    <row r="44" spans="2:12" s="179" customFormat="1" ht="24.95" customHeight="1" x14ac:dyDescent="0.25">
      <c r="B44" s="182"/>
      <c r="C44" s="123" t="s">
        <v>61</v>
      </c>
      <c r="D44" s="124" t="s">
        <v>62</v>
      </c>
      <c r="E44" s="117">
        <v>0</v>
      </c>
      <c r="F44" s="117">
        <v>0</v>
      </c>
      <c r="G44" s="117">
        <v>0</v>
      </c>
      <c r="H44" s="126">
        <f>387871+387871+387000+388742+3687871+53513208+3500000</f>
        <v>62252563</v>
      </c>
      <c r="I44" s="127">
        <f t="shared" si="1"/>
        <v>-62252563</v>
      </c>
      <c r="J44" s="184"/>
    </row>
    <row r="45" spans="2:12" s="179" customFormat="1" ht="24.95" customHeight="1" x14ac:dyDescent="0.25">
      <c r="B45" s="182"/>
      <c r="C45" s="133">
        <v>4</v>
      </c>
      <c r="D45" s="134" t="s">
        <v>81</v>
      </c>
      <c r="E45" s="109">
        <f>E46+E47+E48</f>
        <v>4425451246744</v>
      </c>
      <c r="F45" s="109">
        <f>F46+F47+F48</f>
        <v>0</v>
      </c>
      <c r="G45" s="109">
        <f>E45+F45</f>
        <v>4425451246744</v>
      </c>
      <c r="H45" s="135">
        <f>H46+H47+H48</f>
        <v>553416848257.30005</v>
      </c>
      <c r="I45" s="136">
        <f>G45-H45</f>
        <v>3872034398486.7002</v>
      </c>
      <c r="J45" s="184"/>
      <c r="L45" s="192"/>
    </row>
    <row r="46" spans="2:12" s="178" customFormat="1" ht="24.95" customHeight="1" x14ac:dyDescent="0.25">
      <c r="B46" s="93"/>
      <c r="C46" s="123" t="s">
        <v>113</v>
      </c>
      <c r="D46" s="138" t="s">
        <v>63</v>
      </c>
      <c r="E46" s="125">
        <v>0</v>
      </c>
      <c r="F46" s="117">
        <v>0</v>
      </c>
      <c r="G46" s="125">
        <f>E46+F46</f>
        <v>0</v>
      </c>
      <c r="H46" s="126">
        <v>0</v>
      </c>
      <c r="I46" s="127">
        <f t="shared" si="1"/>
        <v>0</v>
      </c>
      <c r="J46" s="94"/>
    </row>
    <row r="47" spans="2:12" s="178" customFormat="1" ht="24.95" customHeight="1" x14ac:dyDescent="0.25">
      <c r="B47" s="93"/>
      <c r="C47" s="123" t="s">
        <v>114</v>
      </c>
      <c r="D47" s="138" t="s">
        <v>64</v>
      </c>
      <c r="E47" s="125">
        <v>896061000000</v>
      </c>
      <c r="F47" s="117">
        <v>0</v>
      </c>
      <c r="G47" s="125">
        <v>896061000000</v>
      </c>
      <c r="H47" s="139">
        <v>496934402208</v>
      </c>
      <c r="I47" s="127">
        <f>G47-H47</f>
        <v>399126597792</v>
      </c>
      <c r="J47" s="94"/>
      <c r="L47" s="190"/>
    </row>
    <row r="48" spans="2:12" s="178" customFormat="1" ht="24.95" customHeight="1" thickBot="1" x14ac:dyDescent="0.3">
      <c r="B48" s="93"/>
      <c r="C48" s="123" t="s">
        <v>115</v>
      </c>
      <c r="D48" s="142" t="s">
        <v>65</v>
      </c>
      <c r="E48" s="143">
        <v>3529390246744</v>
      </c>
      <c r="F48" s="117">
        <v>0</v>
      </c>
      <c r="G48" s="143">
        <v>3529390246744</v>
      </c>
      <c r="H48" s="144">
        <v>56482446049.300003</v>
      </c>
      <c r="I48" s="145">
        <f>G48-H48</f>
        <v>3472907800694.7002</v>
      </c>
      <c r="J48" s="94"/>
      <c r="L48" s="190"/>
    </row>
    <row r="49" spans="2:12" s="61" customFormat="1" ht="24.95" customHeight="1" thickBot="1" x14ac:dyDescent="0.3">
      <c r="B49" s="56"/>
      <c r="C49" s="215" t="s">
        <v>101</v>
      </c>
      <c r="D49" s="216"/>
      <c r="E49" s="147">
        <f>E10+E45</f>
        <v>4687851247344</v>
      </c>
      <c r="F49" s="147">
        <f>F10+F45</f>
        <v>0</v>
      </c>
      <c r="G49" s="147">
        <f>G10+G45</f>
        <v>4687851247344</v>
      </c>
      <c r="H49" s="147">
        <f>H10+H45</f>
        <v>677201435286.53003</v>
      </c>
      <c r="I49" s="148">
        <f>I10+I45</f>
        <v>4010649812057.4702</v>
      </c>
      <c r="J49" s="60"/>
      <c r="L49" s="51"/>
    </row>
    <row r="50" spans="2:12" ht="15.75" x14ac:dyDescent="0.25">
      <c r="B50" s="146"/>
      <c r="C50" s="210" t="s">
        <v>102</v>
      </c>
      <c r="D50" s="210"/>
      <c r="E50" s="151"/>
      <c r="F50" s="151"/>
      <c r="G50" s="151"/>
      <c r="H50" s="151"/>
      <c r="I50" s="152"/>
      <c r="J50" s="149"/>
    </row>
    <row r="51" spans="2:12" ht="15.75" x14ac:dyDescent="0.25">
      <c r="B51" s="102"/>
      <c r="C51" s="217" t="s">
        <v>103</v>
      </c>
      <c r="D51" s="217"/>
      <c r="E51" s="174"/>
      <c r="F51" s="174"/>
      <c r="G51" s="187"/>
      <c r="H51" s="174"/>
      <c r="I51" s="187"/>
      <c r="J51" s="103"/>
    </row>
    <row r="52" spans="2:12" ht="15.75" x14ac:dyDescent="0.25">
      <c r="B52" s="102"/>
      <c r="C52" s="225" t="s">
        <v>124</v>
      </c>
      <c r="D52" s="128"/>
      <c r="E52" s="174"/>
      <c r="F52" s="174"/>
      <c r="G52" s="174"/>
      <c r="H52" s="187"/>
      <c r="I52" s="187"/>
      <c r="J52" s="103"/>
    </row>
    <row r="53" spans="2:12" ht="15.75" x14ac:dyDescent="0.25">
      <c r="B53" s="102"/>
      <c r="C53" s="128"/>
      <c r="D53" s="128"/>
      <c r="E53" s="174"/>
      <c r="F53" s="174"/>
      <c r="G53" s="174"/>
      <c r="H53" s="187"/>
      <c r="I53" s="174"/>
      <c r="J53" s="103"/>
    </row>
    <row r="54" spans="2:12" ht="18.75" x14ac:dyDescent="0.25">
      <c r="B54" s="102"/>
      <c r="C54" s="166"/>
      <c r="D54" s="218"/>
      <c r="E54" s="218"/>
      <c r="F54" s="166"/>
      <c r="G54" s="166"/>
      <c r="H54" s="193"/>
      <c r="I54" s="166"/>
      <c r="J54" s="103"/>
    </row>
    <row r="55" spans="2:12" ht="15.75" x14ac:dyDescent="0.25">
      <c r="B55" s="102"/>
      <c r="C55" s="191"/>
      <c r="D55" s="227"/>
      <c r="E55" s="219" t="s">
        <v>125</v>
      </c>
      <c r="F55" s="219"/>
      <c r="G55" s="219"/>
      <c r="H55" s="228"/>
      <c r="I55" s="228"/>
      <c r="J55" s="103"/>
    </row>
    <row r="56" spans="2:12" ht="15.75" x14ac:dyDescent="0.25">
      <c r="B56" s="102"/>
      <c r="C56" s="191"/>
      <c r="D56" s="178"/>
      <c r="E56" s="221" t="s">
        <v>69</v>
      </c>
      <c r="F56" s="221"/>
      <c r="G56" s="221"/>
      <c r="H56" s="226"/>
      <c r="I56" s="226"/>
      <c r="J56" s="103"/>
    </row>
    <row r="57" spans="2:12" ht="15.75" x14ac:dyDescent="0.25">
      <c r="B57" s="102"/>
      <c r="C57" s="191"/>
      <c r="D57" s="178"/>
      <c r="E57" s="221" t="s">
        <v>71</v>
      </c>
      <c r="F57" s="221"/>
      <c r="G57" s="221"/>
      <c r="H57" s="226"/>
      <c r="I57" s="226"/>
      <c r="J57" s="103"/>
    </row>
    <row r="58" spans="2:12" ht="15.75" x14ac:dyDescent="0.25">
      <c r="B58" s="102"/>
      <c r="C58" s="191"/>
      <c r="D58" s="128"/>
      <c r="E58" s="154"/>
      <c r="F58" s="155"/>
      <c r="G58" s="154"/>
      <c r="H58" s="154"/>
      <c r="I58" s="128"/>
      <c r="J58" s="103"/>
    </row>
    <row r="59" spans="2:12" ht="18.75" x14ac:dyDescent="0.25">
      <c r="B59" s="102"/>
      <c r="C59" s="191"/>
      <c r="D59" s="218"/>
      <c r="E59" s="218"/>
      <c r="F59" s="155"/>
      <c r="G59" s="154"/>
      <c r="H59" s="175"/>
      <c r="I59" s="128"/>
      <c r="J59" s="103"/>
    </row>
    <row r="60" spans="2:12" ht="15.75" x14ac:dyDescent="0.25">
      <c r="B60" s="102"/>
      <c r="C60" s="191"/>
      <c r="D60" s="220" t="s">
        <v>106</v>
      </c>
      <c r="E60" s="220"/>
      <c r="F60" s="128"/>
      <c r="G60" s="220" t="s">
        <v>107</v>
      </c>
      <c r="H60" s="220"/>
      <c r="I60" s="220"/>
      <c r="J60" s="103"/>
    </row>
    <row r="61" spans="2:12" ht="15.75" x14ac:dyDescent="0.25">
      <c r="B61" s="102"/>
      <c r="C61" s="191"/>
      <c r="D61" s="221" t="s">
        <v>75</v>
      </c>
      <c r="E61" s="221"/>
      <c r="F61" s="154" t="s">
        <v>76</v>
      </c>
      <c r="G61" s="222" t="s">
        <v>77</v>
      </c>
      <c r="H61" s="222"/>
      <c r="I61" s="222"/>
      <c r="J61" s="103"/>
    </row>
    <row r="62" spans="2:12" ht="15.75" x14ac:dyDescent="0.25">
      <c r="B62" s="102"/>
      <c r="C62" s="191"/>
      <c r="D62" s="223" t="s">
        <v>108</v>
      </c>
      <c r="E62" s="223"/>
      <c r="F62" s="154"/>
      <c r="G62" s="222" t="s">
        <v>109</v>
      </c>
      <c r="H62" s="222"/>
      <c r="I62" s="222"/>
      <c r="J62" s="103"/>
    </row>
    <row r="63" spans="2:12" ht="16.5" thickBot="1" x14ac:dyDescent="0.3">
      <c r="B63" s="156"/>
      <c r="C63" s="157"/>
      <c r="D63" s="158"/>
      <c r="E63" s="159"/>
      <c r="F63" s="160"/>
      <c r="G63" s="161"/>
      <c r="H63" s="160"/>
      <c r="I63" s="158"/>
      <c r="J63" s="162"/>
    </row>
  </sheetData>
  <mergeCells count="18">
    <mergeCell ref="E56:G56"/>
    <mergeCell ref="E57:G57"/>
    <mergeCell ref="E55:G55"/>
    <mergeCell ref="D62:E62"/>
    <mergeCell ref="G62:I62"/>
    <mergeCell ref="D59:E59"/>
    <mergeCell ref="D60:E60"/>
    <mergeCell ref="G60:I60"/>
    <mergeCell ref="D61:E61"/>
    <mergeCell ref="G61:I61"/>
    <mergeCell ref="C51:D51"/>
    <mergeCell ref="D54:E54"/>
    <mergeCell ref="C50:D50"/>
    <mergeCell ref="C1:I1"/>
    <mergeCell ref="C2:I2"/>
    <mergeCell ref="C3:I3"/>
    <mergeCell ref="H7:I7"/>
    <mergeCell ref="C49:D49"/>
  </mergeCells>
  <printOptions horizontalCentered="1"/>
  <pageMargins left="0.15748031496062992" right="0.15748031496062992" top="0.45" bottom="0.39370078740157483" header="0.23622047244094491" footer="0.27559055118110237"/>
  <pageSetup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14</vt:i4>
      </vt:variant>
    </vt:vector>
  </HeadingPairs>
  <TitlesOfParts>
    <vt:vector size="21" baseType="lpstr">
      <vt:lpstr>ENERO</vt:lpstr>
      <vt:lpstr>FEBRERO</vt:lpstr>
      <vt:lpstr>MARZO</vt:lpstr>
      <vt:lpstr>ABRIL</vt:lpstr>
      <vt:lpstr>MAYO</vt:lpstr>
      <vt:lpstr>JUNIO</vt:lpstr>
      <vt:lpstr>JULIO</vt:lpstr>
      <vt:lpstr>ABRIL!Área_de_impresión</vt:lpstr>
      <vt:lpstr>ENERO!Área_de_impresión</vt:lpstr>
      <vt:lpstr>FEBRERO!Área_de_impresión</vt:lpstr>
      <vt:lpstr>JULIO!Área_de_impresión</vt:lpstr>
      <vt:lpstr>JUNIO!Área_de_impresión</vt:lpstr>
      <vt:lpstr>MARZO!Área_de_impresión</vt:lpstr>
      <vt:lpstr>MAYO!Área_de_impresión</vt:lpstr>
      <vt:lpstr>ABRIL!Títulos_a_imprimir</vt:lpstr>
      <vt:lpstr>ENERO!Títulos_a_imprimir</vt:lpstr>
      <vt:lpstr>FEBRERO!Títulos_a_imprimir</vt:lpstr>
      <vt:lpstr>JULIO!Títulos_a_imprimir</vt:lpstr>
      <vt:lpstr>JUNIO!Títulos_a_imprimir</vt:lpstr>
      <vt:lpstr>MARZO!Títulos_a_imprimir</vt:lpstr>
      <vt:lpstr>MAYO!Títulos_a_imprimir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Ludy Maritza Montoya Roberto</dc:creator>
  <cp:lastModifiedBy>USER</cp:lastModifiedBy>
  <cp:lastPrinted>2020-07-23T21:36:55Z</cp:lastPrinted>
  <dcterms:created xsi:type="dcterms:W3CDTF">2020-02-18T16:01:06Z</dcterms:created>
  <dcterms:modified xsi:type="dcterms:W3CDTF">2020-08-19T22:08:30Z</dcterms:modified>
</cp:coreProperties>
</file>