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asorozco_ani_gov_co/Documents/PRESUPUESTO/EJECUCIONES PRESUPUESTO/ejecuciones excel2024 publicar/julio 2024/ingresos/"/>
    </mc:Choice>
  </mc:AlternateContent>
  <xr:revisionPtr revIDLastSave="364" documentId="8_{91545882-0160-4B89-B3AB-85D9DE84421D}" xr6:coauthVersionLast="47" xr6:coauthVersionMax="47" xr10:uidLastSave="{92CC1314-2A22-47AD-B196-D31C5AB885D5}"/>
  <bookViews>
    <workbookView xWindow="-120" yWindow="-120" windowWidth="20730" windowHeight="11160" firstSheet="3" activeTab="6" xr2:uid="{3A2219E2-A8D4-4B5C-9433-D31C68F267EC}"/>
  </bookViews>
  <sheets>
    <sheet name="ENERO 2024" sheetId="1" r:id="rId1"/>
    <sheet name="FEB 2024" sheetId="2" r:id="rId2"/>
    <sheet name="MAR 2024" sheetId="3" r:id="rId3"/>
    <sheet name="ABR 2024" sheetId="4" r:id="rId4"/>
    <sheet name="MAYO 2024" sheetId="5" r:id="rId5"/>
    <sheet name="JUNIO 2024  " sheetId="8" r:id="rId6"/>
    <sheet name="JULIO 2024" sheetId="7" r:id="rId7"/>
  </sheets>
  <definedNames>
    <definedName name="_xlnm._FilterDatabase" localSheetId="3" hidden="1">'ABR 2024'!$N$1:$N$48</definedName>
    <definedName name="_xlnm._FilterDatabase" localSheetId="0" hidden="1">'ENERO 2024'!$N$1:$N$40</definedName>
    <definedName name="_xlnm._FilterDatabase" localSheetId="1" hidden="1">'FEB 2024'!$N$1:$N$48</definedName>
    <definedName name="_xlnm._FilterDatabase" localSheetId="6" hidden="1">'JULIO 2024'!$O$1:$O$48</definedName>
    <definedName name="_xlnm._FilterDatabase" localSheetId="5" hidden="1">'JUNIO 2024  '!$N$1:$N$48</definedName>
    <definedName name="_xlnm._FilterDatabase" localSheetId="2" hidden="1">'MAR 2024'!$N$1:$N$48</definedName>
    <definedName name="_xlnm._FilterDatabase" localSheetId="4" hidden="1">'MAYO 2024'!$N$1:$N$48</definedName>
    <definedName name="_xlnm.Print_Area" localSheetId="3">'ABR 2024'!$A:$M</definedName>
    <definedName name="_xlnm.Print_Area" localSheetId="0">'ENERO 2024'!$A:$M</definedName>
    <definedName name="_xlnm.Print_Area" localSheetId="1">'FEB 2024'!$A:$M</definedName>
    <definedName name="_xlnm.Print_Area" localSheetId="6">'JULIO 2024'!$A:$N</definedName>
    <definedName name="_xlnm.Print_Area" localSheetId="5">'JUNIO 2024  '!$A:$M</definedName>
    <definedName name="_xlnm.Print_Area" localSheetId="2">'MAR 2024'!$A:$M</definedName>
    <definedName name="_xlnm.Print_Area" localSheetId="4">'MAYO 2024'!$A:$M</definedName>
    <definedName name="_xlnm.Print_Titles" localSheetId="3">'ABR 2024'!$1:$7</definedName>
    <definedName name="_xlnm.Print_Titles" localSheetId="0">'ENERO 2024'!$1:$7</definedName>
    <definedName name="_xlnm.Print_Titles" localSheetId="1">'FEB 2024'!$1:$7</definedName>
    <definedName name="_xlnm.Print_Titles" localSheetId="6">'JULIO 2024'!$1:$7</definedName>
    <definedName name="_xlnm.Print_Titles" localSheetId="5">'JUNIO 2024  '!$1:$7</definedName>
    <definedName name="_xlnm.Print_Titles" localSheetId="2">'MAR 2024'!$1:$7</definedName>
    <definedName name="_xlnm.Print_Titles" localSheetId="4">'MAYO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7" l="1"/>
  <c r="L20" i="7"/>
  <c r="G33" i="7"/>
  <c r="H33" i="7"/>
  <c r="C22" i="7"/>
  <c r="C23" i="7"/>
  <c r="H34" i="7"/>
  <c r="N14" i="7"/>
  <c r="J14" i="7" l="1"/>
  <c r="J19" i="7"/>
  <c r="J24" i="7"/>
  <c r="J25" i="7"/>
  <c r="J23" i="7" s="1"/>
  <c r="J27" i="7"/>
  <c r="H14" i="7"/>
  <c r="L14" i="7"/>
  <c r="M14" i="7" s="1"/>
  <c r="M13" i="7" s="1"/>
  <c r="H31" i="7"/>
  <c r="H35" i="7" s="1"/>
  <c r="H32" i="7"/>
  <c r="H30" i="7"/>
  <c r="H29" i="7" s="1"/>
  <c r="H28" i="7" s="1"/>
  <c r="H27" i="7"/>
  <c r="H26" i="7" s="1"/>
  <c r="H25" i="7"/>
  <c r="H24" i="7"/>
  <c r="H19" i="7"/>
  <c r="L31" i="7"/>
  <c r="K31" i="7"/>
  <c r="L29" i="7"/>
  <c r="L28" i="7" s="1"/>
  <c r="K29" i="7"/>
  <c r="K28" i="7"/>
  <c r="K26" i="7"/>
  <c r="K23" i="7"/>
  <c r="K22" i="7"/>
  <c r="K21" i="7" s="1"/>
  <c r="K20" i="7" s="1"/>
  <c r="K18" i="7"/>
  <c r="K17" i="7"/>
  <c r="K16" i="7" s="1"/>
  <c r="K15" i="7" s="1"/>
  <c r="L13" i="7"/>
  <c r="K13" i="7"/>
  <c r="G31" i="7"/>
  <c r="F31" i="7"/>
  <c r="E31" i="7"/>
  <c r="D31" i="7"/>
  <c r="C31" i="7"/>
  <c r="G29" i="7"/>
  <c r="F29" i="7"/>
  <c r="E29" i="7"/>
  <c r="D29" i="7"/>
  <c r="C29" i="7"/>
  <c r="G28" i="7"/>
  <c r="F28" i="7"/>
  <c r="E28" i="7"/>
  <c r="D28" i="7"/>
  <c r="C28" i="7"/>
  <c r="J29" i="7"/>
  <c r="J28" i="7"/>
  <c r="G26" i="7"/>
  <c r="F26" i="7"/>
  <c r="E26" i="7"/>
  <c r="D26" i="7"/>
  <c r="C26" i="7"/>
  <c r="C21" i="7" s="1"/>
  <c r="H18" i="7"/>
  <c r="G18" i="7"/>
  <c r="F18" i="7"/>
  <c r="E18" i="7"/>
  <c r="D18" i="7"/>
  <c r="C18" i="7"/>
  <c r="H17" i="7"/>
  <c r="H16" i="7" s="1"/>
  <c r="H15" i="7" s="1"/>
  <c r="H12" i="7" s="1"/>
  <c r="H11" i="7" s="1"/>
  <c r="G17" i="7"/>
  <c r="F17" i="7"/>
  <c r="E17" i="7"/>
  <c r="D17" i="7"/>
  <c r="C17" i="7"/>
  <c r="G16" i="7"/>
  <c r="F16" i="7"/>
  <c r="E16" i="7"/>
  <c r="D16" i="7"/>
  <c r="C16" i="7"/>
  <c r="G15" i="7"/>
  <c r="F15" i="7"/>
  <c r="E15" i="7"/>
  <c r="D15" i="7"/>
  <c r="C15" i="7"/>
  <c r="H13" i="7"/>
  <c r="G13" i="7"/>
  <c r="F13" i="7"/>
  <c r="E13" i="7"/>
  <c r="D13" i="7"/>
  <c r="C13" i="7"/>
  <c r="G12" i="7"/>
  <c r="F12" i="7"/>
  <c r="E12" i="7"/>
  <c r="D12" i="7"/>
  <c r="C12" i="7"/>
  <c r="G11" i="7"/>
  <c r="F11" i="7"/>
  <c r="E11" i="7"/>
  <c r="D11" i="7"/>
  <c r="C11" i="7"/>
  <c r="J18" i="7"/>
  <c r="J17" i="7" s="1"/>
  <c r="J16" i="7" s="1"/>
  <c r="J15" i="7" s="1"/>
  <c r="J13" i="7"/>
  <c r="J12" i="7" l="1"/>
  <c r="J11" i="7" s="1"/>
  <c r="K12" i="7"/>
  <c r="K11" i="7" s="1"/>
  <c r="K10" i="7" s="1"/>
  <c r="K9" i="7" s="1"/>
  <c r="K8" i="7" s="1"/>
  <c r="C20" i="7"/>
  <c r="C10" i="7" s="1"/>
  <c r="C9" i="7" s="1"/>
  <c r="C8" i="7" s="1"/>
  <c r="K34" i="8" l="1"/>
  <c r="F34" i="8"/>
  <c r="G34" i="8" s="1"/>
  <c r="K33" i="8"/>
  <c r="F33" i="8"/>
  <c r="G33" i="8" s="1"/>
  <c r="K32" i="8"/>
  <c r="F32" i="8"/>
  <c r="G32" i="8" s="1"/>
  <c r="K31" i="8"/>
  <c r="J31" i="8"/>
  <c r="I31" i="8"/>
  <c r="D31" i="8"/>
  <c r="F31" i="8" s="1"/>
  <c r="G31" i="8" s="1"/>
  <c r="C31" i="8"/>
  <c r="I30" i="8"/>
  <c r="K30" i="8" s="1"/>
  <c r="F30" i="8"/>
  <c r="G30" i="8" s="1"/>
  <c r="I29" i="8"/>
  <c r="I28" i="8" s="1"/>
  <c r="K28" i="8" s="1"/>
  <c r="F29" i="8"/>
  <c r="G29" i="8" s="1"/>
  <c r="F28" i="8"/>
  <c r="G28" i="8" s="1"/>
  <c r="I27" i="8"/>
  <c r="I26" i="8" s="1"/>
  <c r="K26" i="8" s="1"/>
  <c r="F27" i="8"/>
  <c r="G27" i="8" s="1"/>
  <c r="J26" i="8"/>
  <c r="J21" i="8" s="1"/>
  <c r="J20" i="8" s="1"/>
  <c r="J10" i="8" s="1"/>
  <c r="J9" i="8" s="1"/>
  <c r="J8" i="8" s="1"/>
  <c r="J35" i="8" s="1"/>
  <c r="E26" i="8"/>
  <c r="E25" i="8" s="1"/>
  <c r="E24" i="8" s="1"/>
  <c r="E23" i="8" s="1"/>
  <c r="E22" i="8" s="1"/>
  <c r="E21" i="8" s="1"/>
  <c r="E20" i="8" s="1"/>
  <c r="D26" i="8"/>
  <c r="D25" i="8" s="1"/>
  <c r="I25" i="8"/>
  <c r="K25" i="8" s="1"/>
  <c r="I24" i="8"/>
  <c r="I23" i="8" s="1"/>
  <c r="I19" i="8"/>
  <c r="K19" i="8" s="1"/>
  <c r="L19" i="8" s="1"/>
  <c r="F19" i="8"/>
  <c r="J18" i="8"/>
  <c r="G18" i="8"/>
  <c r="E18" i="8"/>
  <c r="F18" i="8" s="1"/>
  <c r="D18" i="8"/>
  <c r="C18" i="8"/>
  <c r="C17" i="8" s="1"/>
  <c r="C16" i="8" s="1"/>
  <c r="C15" i="8" s="1"/>
  <c r="J17" i="8"/>
  <c r="J16" i="8" s="1"/>
  <c r="J15" i="8" s="1"/>
  <c r="G17" i="8"/>
  <c r="G16" i="8" s="1"/>
  <c r="F17" i="8"/>
  <c r="F16" i="8"/>
  <c r="F15" i="8"/>
  <c r="I14" i="8"/>
  <c r="K14" i="8" s="1"/>
  <c r="M14" i="8" s="1"/>
  <c r="F14" i="8"/>
  <c r="G14" i="8" s="1"/>
  <c r="G13" i="8"/>
  <c r="F13" i="8"/>
  <c r="C13" i="8"/>
  <c r="E12" i="8"/>
  <c r="D12" i="8"/>
  <c r="F12" i="8" s="1"/>
  <c r="C12" i="8"/>
  <c r="C11" i="8" s="1"/>
  <c r="C10" i="8" s="1"/>
  <c r="C9" i="8" s="1"/>
  <c r="C8" i="8" s="1"/>
  <c r="J11" i="8"/>
  <c r="E11" i="8"/>
  <c r="E10" i="8" s="1"/>
  <c r="E9" i="8" s="1"/>
  <c r="E8" i="8" s="1"/>
  <c r="E35" i="8" s="1"/>
  <c r="N34" i="7"/>
  <c r="N33" i="7"/>
  <c r="N32" i="7"/>
  <c r="N31" i="7"/>
  <c r="J26" i="7"/>
  <c r="J31" i="7"/>
  <c r="G30" i="7"/>
  <c r="G27" i="7"/>
  <c r="G19" i="7"/>
  <c r="G14" i="7"/>
  <c r="L32" i="8" l="1"/>
  <c r="M32" i="8"/>
  <c r="L28" i="8"/>
  <c r="M31" i="8"/>
  <c r="L33" i="8"/>
  <c r="M33" i="8"/>
  <c r="D24" i="8"/>
  <c r="F25" i="8"/>
  <c r="G25" i="8" s="1"/>
  <c r="K23" i="8"/>
  <c r="I22" i="8"/>
  <c r="G15" i="8"/>
  <c r="L34" i="8"/>
  <c r="M34" i="8"/>
  <c r="C35" i="8"/>
  <c r="L14" i="8"/>
  <c r="L30" i="8"/>
  <c r="I18" i="8"/>
  <c r="K27" i="8"/>
  <c r="L27" i="8" s="1"/>
  <c r="L26" i="8" s="1"/>
  <c r="K29" i="8"/>
  <c r="L29" i="8" s="1"/>
  <c r="D11" i="8"/>
  <c r="I13" i="8"/>
  <c r="K24" i="8"/>
  <c r="F26" i="8"/>
  <c r="G26" i="8" s="1"/>
  <c r="G12" i="8"/>
  <c r="N13" i="7"/>
  <c r="G34" i="7"/>
  <c r="G32" i="7"/>
  <c r="F25" i="7"/>
  <c r="F11" i="8" l="1"/>
  <c r="D10" i="8"/>
  <c r="L31" i="8"/>
  <c r="K18" i="8"/>
  <c r="L18" i="8" s="1"/>
  <c r="I17" i="8"/>
  <c r="L25" i="8"/>
  <c r="K13" i="8"/>
  <c r="K22" i="8"/>
  <c r="I21" i="8"/>
  <c r="G11" i="8"/>
  <c r="F24" i="8"/>
  <c r="G24" i="8" s="1"/>
  <c r="D23" i="8"/>
  <c r="F24" i="7"/>
  <c r="F23" i="7" s="1"/>
  <c r="F22" i="7" s="1"/>
  <c r="F21" i="7" s="1"/>
  <c r="F20" i="7" s="1"/>
  <c r="F10" i="7" s="1"/>
  <c r="F9" i="7" s="1"/>
  <c r="F8" i="7" s="1"/>
  <c r="F35" i="7" s="1"/>
  <c r="L34" i="7"/>
  <c r="L33" i="7"/>
  <c r="L32" i="7"/>
  <c r="J30" i="7"/>
  <c r="L30" i="7" s="1"/>
  <c r="E25" i="7"/>
  <c r="E24" i="7" s="1"/>
  <c r="E23" i="7" s="1"/>
  <c r="E22" i="7" s="1"/>
  <c r="E21" i="7" s="1"/>
  <c r="E20" i="7" s="1"/>
  <c r="E10" i="7" s="1"/>
  <c r="E9" i="7" s="1"/>
  <c r="E8" i="7" s="1"/>
  <c r="E35" i="7" s="1"/>
  <c r="D25" i="7"/>
  <c r="L25" i="7"/>
  <c r="M34" i="5"/>
  <c r="M35" i="5"/>
  <c r="H8" i="5"/>
  <c r="M13" i="8" l="1"/>
  <c r="L13" i="8"/>
  <c r="G10" i="8"/>
  <c r="L24" i="8"/>
  <c r="I20" i="8"/>
  <c r="K20" i="8" s="1"/>
  <c r="K21" i="8"/>
  <c r="K17" i="8"/>
  <c r="L17" i="8" s="1"/>
  <c r="I16" i="8"/>
  <c r="F10" i="8"/>
  <c r="D9" i="8"/>
  <c r="D22" i="8"/>
  <c r="F23" i="8"/>
  <c r="G23" i="8" s="1"/>
  <c r="G25" i="7"/>
  <c r="M30" i="7"/>
  <c r="M29" i="7" s="1"/>
  <c r="M28" i="7" s="1"/>
  <c r="K35" i="7"/>
  <c r="M32" i="7"/>
  <c r="C35" i="7"/>
  <c r="D24" i="7"/>
  <c r="D23" i="7" s="1"/>
  <c r="D22" i="7" s="1"/>
  <c r="D21" i="7" s="1"/>
  <c r="D20" i="7" s="1"/>
  <c r="D10" i="7" s="1"/>
  <c r="D9" i="7" s="1"/>
  <c r="D8" i="7" s="1"/>
  <c r="M33" i="7"/>
  <c r="J22" i="7"/>
  <c r="M34" i="7"/>
  <c r="L19" i="7"/>
  <c r="L24" i="7"/>
  <c r="L23" i="7" s="1"/>
  <c r="L22" i="7" s="1"/>
  <c r="L27" i="7"/>
  <c r="I14" i="5"/>
  <c r="I19" i="5"/>
  <c r="I21" i="5"/>
  <c r="I24" i="5"/>
  <c r="I25" i="5"/>
  <c r="I27" i="5"/>
  <c r="I30" i="5"/>
  <c r="M19" i="7" l="1"/>
  <c r="M18" i="7" s="1"/>
  <c r="M17" i="7" s="1"/>
  <c r="M16" i="7" s="1"/>
  <c r="M15" i="7" s="1"/>
  <c r="M12" i="7" s="1"/>
  <c r="M11" i="7" s="1"/>
  <c r="L18" i="7"/>
  <c r="L17" i="7" s="1"/>
  <c r="L16" i="7" s="1"/>
  <c r="L15" i="7" s="1"/>
  <c r="L12" i="7" s="1"/>
  <c r="M27" i="7"/>
  <c r="M26" i="7" s="1"/>
  <c r="L26" i="7"/>
  <c r="M31" i="7"/>
  <c r="I15" i="8"/>
  <c r="K16" i="8"/>
  <c r="L16" i="8" s="1"/>
  <c r="D21" i="8"/>
  <c r="F22" i="8"/>
  <c r="G22" i="8" s="1"/>
  <c r="G9" i="8"/>
  <c r="L23" i="8"/>
  <c r="D8" i="8"/>
  <c r="F9" i="8"/>
  <c r="G24" i="7"/>
  <c r="G23" i="7" s="1"/>
  <c r="G22" i="7" s="1"/>
  <c r="G21" i="7" s="1"/>
  <c r="G20" i="7" s="1"/>
  <c r="G10" i="7" s="1"/>
  <c r="G9" i="7" s="1"/>
  <c r="G8" i="7" s="1"/>
  <c r="G35" i="7" s="1"/>
  <c r="J21" i="7"/>
  <c r="M25" i="7"/>
  <c r="K34" i="5"/>
  <c r="F34" i="5"/>
  <c r="G34" i="5" s="1"/>
  <c r="K33" i="5"/>
  <c r="F33" i="5"/>
  <c r="G33" i="5" s="1"/>
  <c r="K32" i="5"/>
  <c r="F32" i="5"/>
  <c r="G32" i="5" s="1"/>
  <c r="J31" i="5"/>
  <c r="I31" i="5"/>
  <c r="K31" i="5" s="1"/>
  <c r="D31" i="5"/>
  <c r="F31" i="5" s="1"/>
  <c r="G31" i="5" s="1"/>
  <c r="C31" i="5"/>
  <c r="I29" i="5"/>
  <c r="F30" i="5"/>
  <c r="G30" i="5" s="1"/>
  <c r="F29" i="5"/>
  <c r="G29" i="5" s="1"/>
  <c r="F28" i="5"/>
  <c r="G28" i="5" s="1"/>
  <c r="I26" i="5"/>
  <c r="F27" i="5"/>
  <c r="G27" i="5" s="1"/>
  <c r="K26" i="5"/>
  <c r="J26" i="5"/>
  <c r="E26" i="5"/>
  <c r="E25" i="5" s="1"/>
  <c r="E24" i="5" s="1"/>
  <c r="D26" i="5"/>
  <c r="D25" i="5" s="1"/>
  <c r="F25" i="5" s="1"/>
  <c r="G25" i="5" s="1"/>
  <c r="K25" i="5"/>
  <c r="I23" i="5"/>
  <c r="I22" i="5" s="1"/>
  <c r="K22" i="5" s="1"/>
  <c r="D24" i="5"/>
  <c r="F24" i="5" s="1"/>
  <c r="G24" i="5" s="1"/>
  <c r="E23" i="5"/>
  <c r="E22" i="5" s="1"/>
  <c r="J21" i="5"/>
  <c r="J20" i="5" s="1"/>
  <c r="E21" i="5"/>
  <c r="E20" i="5" s="1"/>
  <c r="K19" i="5"/>
  <c r="L19" i="5" s="1"/>
  <c r="F19" i="5"/>
  <c r="J18" i="5"/>
  <c r="J17" i="5" s="1"/>
  <c r="J16" i="5" s="1"/>
  <c r="J15" i="5" s="1"/>
  <c r="I18" i="5"/>
  <c r="G18" i="5"/>
  <c r="E18" i="5"/>
  <c r="D18" i="5"/>
  <c r="F18" i="5" s="1"/>
  <c r="C18" i="5"/>
  <c r="C17" i="5" s="1"/>
  <c r="C16" i="5" s="1"/>
  <c r="C15" i="5" s="1"/>
  <c r="G17" i="5"/>
  <c r="G16" i="5" s="1"/>
  <c r="F17" i="5"/>
  <c r="F16" i="5"/>
  <c r="G15" i="5"/>
  <c r="F15" i="5"/>
  <c r="K14" i="5"/>
  <c r="M14" i="5" s="1"/>
  <c r="G14" i="5"/>
  <c r="F14" i="5"/>
  <c r="G13" i="5"/>
  <c r="F13" i="5"/>
  <c r="C13" i="5"/>
  <c r="F12" i="5"/>
  <c r="E12" i="5"/>
  <c r="D12" i="5"/>
  <c r="C12" i="5"/>
  <c r="J11" i="5"/>
  <c r="E11" i="5"/>
  <c r="E10" i="5" s="1"/>
  <c r="E9" i="5" s="1"/>
  <c r="D11" i="5"/>
  <c r="F11" i="5" s="1"/>
  <c r="C11" i="5"/>
  <c r="J10" i="5"/>
  <c r="J9" i="5" s="1"/>
  <c r="J8" i="5" s="1"/>
  <c r="J35" i="5" s="1"/>
  <c r="D10" i="5"/>
  <c r="C10" i="5"/>
  <c r="C9" i="5"/>
  <c r="C8" i="5" s="1"/>
  <c r="C35" i="5" s="1"/>
  <c r="E8" i="5"/>
  <c r="E35" i="5" s="1"/>
  <c r="M8" i="4"/>
  <c r="M14" i="4"/>
  <c r="M13" i="4"/>
  <c r="M12" i="4"/>
  <c r="M11" i="4"/>
  <c r="M10" i="4"/>
  <c r="M9" i="4"/>
  <c r="I14" i="4"/>
  <c r="I19" i="4"/>
  <c r="I18" i="4" s="1"/>
  <c r="K18" i="4" s="1"/>
  <c r="L18" i="4" s="1"/>
  <c r="K24" i="4"/>
  <c r="I24" i="4"/>
  <c r="I25" i="4"/>
  <c r="K25" i="4" s="1"/>
  <c r="I27" i="4"/>
  <c r="I26" i="4" s="1"/>
  <c r="K26" i="4" s="1"/>
  <c r="I30" i="4"/>
  <c r="K34" i="4"/>
  <c r="F34" i="4"/>
  <c r="G34" i="4" s="1"/>
  <c r="K33" i="4"/>
  <c r="F33" i="4"/>
  <c r="G33" i="4" s="1"/>
  <c r="K32" i="4"/>
  <c r="F32" i="4"/>
  <c r="G32" i="4" s="1"/>
  <c r="J31" i="4"/>
  <c r="I31" i="4"/>
  <c r="K31" i="4" s="1"/>
  <c r="D31" i="4"/>
  <c r="F31" i="4" s="1"/>
  <c r="G31" i="4" s="1"/>
  <c r="C31" i="4"/>
  <c r="K30" i="4"/>
  <c r="G30" i="4"/>
  <c r="F30" i="4"/>
  <c r="I29" i="4"/>
  <c r="I28" i="4" s="1"/>
  <c r="K28" i="4" s="1"/>
  <c r="G29" i="4"/>
  <c r="F29" i="4"/>
  <c r="G28" i="4"/>
  <c r="F28" i="4"/>
  <c r="G27" i="4"/>
  <c r="F27" i="4"/>
  <c r="J26" i="4"/>
  <c r="J21" i="4" s="1"/>
  <c r="J20" i="4" s="1"/>
  <c r="E26" i="4"/>
  <c r="E25" i="4" s="1"/>
  <c r="E24" i="4" s="1"/>
  <c r="E23" i="4" s="1"/>
  <c r="E22" i="4" s="1"/>
  <c r="E21" i="4" s="1"/>
  <c r="E20" i="4" s="1"/>
  <c r="D26" i="4"/>
  <c r="D25" i="4" s="1"/>
  <c r="K19" i="4"/>
  <c r="L19" i="4" s="1"/>
  <c r="F19" i="4"/>
  <c r="J18" i="4"/>
  <c r="G18" i="4"/>
  <c r="F18" i="4"/>
  <c r="E18" i="4"/>
  <c r="D18" i="4"/>
  <c r="C18" i="4"/>
  <c r="C17" i="4" s="1"/>
  <c r="C16" i="4" s="1"/>
  <c r="C15" i="4" s="1"/>
  <c r="J17" i="4"/>
  <c r="J16" i="4" s="1"/>
  <c r="J15" i="4" s="1"/>
  <c r="G17" i="4"/>
  <c r="G16" i="4" s="1"/>
  <c r="F17" i="4"/>
  <c r="F16" i="4"/>
  <c r="F15" i="4"/>
  <c r="K14" i="4"/>
  <c r="F14" i="4"/>
  <c r="G14" i="4" s="1"/>
  <c r="I13" i="4"/>
  <c r="K13" i="4" s="1"/>
  <c r="G13" i="4"/>
  <c r="L13" i="4" s="1"/>
  <c r="F13" i="4"/>
  <c r="C13" i="4"/>
  <c r="E12" i="4"/>
  <c r="E11" i="4" s="1"/>
  <c r="E10" i="4" s="1"/>
  <c r="E9" i="4" s="1"/>
  <c r="E8" i="4" s="1"/>
  <c r="E35" i="4" s="1"/>
  <c r="D12" i="4"/>
  <c r="F12" i="4" s="1"/>
  <c r="C12" i="4"/>
  <c r="G12" i="4" s="1"/>
  <c r="J11" i="4"/>
  <c r="J10" i="4" s="1"/>
  <c r="J9" i="4" s="1"/>
  <c r="J8" i="4" s="1"/>
  <c r="J35" i="4" s="1"/>
  <c r="L32" i="3"/>
  <c r="L33" i="3"/>
  <c r="L34" i="3"/>
  <c r="L35" i="3"/>
  <c r="K35" i="3"/>
  <c r="I14" i="3"/>
  <c r="K14" i="3" s="1"/>
  <c r="M14" i="3" s="1"/>
  <c r="I19" i="3"/>
  <c r="I24" i="3"/>
  <c r="K24" i="3" s="1"/>
  <c r="I25" i="3"/>
  <c r="K25" i="3" s="1"/>
  <c r="I27" i="3"/>
  <c r="I30" i="3"/>
  <c r="K34" i="3"/>
  <c r="F34" i="3"/>
  <c r="G34" i="3" s="1"/>
  <c r="K33" i="3"/>
  <c r="G33" i="3"/>
  <c r="F33" i="3"/>
  <c r="K32" i="3"/>
  <c r="F32" i="3"/>
  <c r="G32" i="3" s="1"/>
  <c r="J31" i="3"/>
  <c r="I31" i="3"/>
  <c r="K31" i="3" s="1"/>
  <c r="D31" i="3"/>
  <c r="F31" i="3" s="1"/>
  <c r="G31" i="3" s="1"/>
  <c r="C31" i="3"/>
  <c r="K30" i="3"/>
  <c r="F30" i="3"/>
  <c r="G30" i="3" s="1"/>
  <c r="L30" i="3" s="1"/>
  <c r="I29" i="3"/>
  <c r="I28" i="3" s="1"/>
  <c r="K28" i="3" s="1"/>
  <c r="F29" i="3"/>
  <c r="G29" i="3" s="1"/>
  <c r="F28" i="3"/>
  <c r="G28" i="3" s="1"/>
  <c r="K27" i="3"/>
  <c r="F27" i="3"/>
  <c r="G27" i="3" s="1"/>
  <c r="J26" i="3"/>
  <c r="J21" i="3" s="1"/>
  <c r="J20" i="3" s="1"/>
  <c r="E26" i="3"/>
  <c r="D26" i="3"/>
  <c r="E25" i="3"/>
  <c r="E24" i="3" s="1"/>
  <c r="E23" i="3"/>
  <c r="E22" i="3" s="1"/>
  <c r="E21" i="3" s="1"/>
  <c r="E20" i="3" s="1"/>
  <c r="K19" i="3"/>
  <c r="L19" i="3" s="1"/>
  <c r="F19" i="3"/>
  <c r="J18" i="3"/>
  <c r="I18" i="3"/>
  <c r="K18" i="3" s="1"/>
  <c r="L18" i="3" s="1"/>
  <c r="G18" i="3"/>
  <c r="G17" i="3" s="1"/>
  <c r="F18" i="3"/>
  <c r="E18" i="3"/>
  <c r="D18" i="3"/>
  <c r="C18" i="3"/>
  <c r="J17" i="3"/>
  <c r="J16" i="3" s="1"/>
  <c r="F17" i="3"/>
  <c r="C17" i="3"/>
  <c r="C16" i="3" s="1"/>
  <c r="C15" i="3" s="1"/>
  <c r="G16" i="3"/>
  <c r="G15" i="3" s="1"/>
  <c r="F16" i="3"/>
  <c r="J15" i="3"/>
  <c r="F15" i="3"/>
  <c r="F14" i="3"/>
  <c r="G14" i="3" s="1"/>
  <c r="I13" i="3"/>
  <c r="K13" i="3" s="1"/>
  <c r="F13" i="3"/>
  <c r="C13" i="3"/>
  <c r="G13" i="3" s="1"/>
  <c r="E12" i="3"/>
  <c r="E11" i="3" s="1"/>
  <c r="E10" i="3" s="1"/>
  <c r="E9" i="3" s="1"/>
  <c r="E8" i="3" s="1"/>
  <c r="E35" i="3" s="1"/>
  <c r="D12" i="3"/>
  <c r="F12" i="3" s="1"/>
  <c r="C12" i="3"/>
  <c r="G12" i="3" s="1"/>
  <c r="J11" i="3"/>
  <c r="C11" i="3"/>
  <c r="C10" i="3" s="1"/>
  <c r="C9" i="3" s="1"/>
  <c r="C8" i="3" s="1"/>
  <c r="L11" i="7" l="1"/>
  <c r="N11" i="7" s="1"/>
  <c r="N12" i="7"/>
  <c r="F8" i="8"/>
  <c r="G8" i="8" s="1"/>
  <c r="D35" i="8"/>
  <c r="F35" i="8" s="1"/>
  <c r="L22" i="8"/>
  <c r="D20" i="8"/>
  <c r="F20" i="8" s="1"/>
  <c r="G20" i="8" s="1"/>
  <c r="F21" i="8"/>
  <c r="G21" i="8" s="1"/>
  <c r="K15" i="8"/>
  <c r="L15" i="8" s="1"/>
  <c r="I12" i="8"/>
  <c r="H23" i="7"/>
  <c r="H22" i="7" s="1"/>
  <c r="H21" i="7" s="1"/>
  <c r="H20" i="7" s="1"/>
  <c r="H10" i="7" s="1"/>
  <c r="H9" i="7" s="1"/>
  <c r="H8" i="7" s="1"/>
  <c r="J20" i="7"/>
  <c r="J10" i="7" s="1"/>
  <c r="J9" i="7" s="1"/>
  <c r="J8" i="7" s="1"/>
  <c r="M24" i="7"/>
  <c r="M23" i="7" s="1"/>
  <c r="M22" i="7" s="1"/>
  <c r="M21" i="7" s="1"/>
  <c r="M20" i="7" s="1"/>
  <c r="M10" i="7" s="1"/>
  <c r="M9" i="7" s="1"/>
  <c r="M8" i="7" s="1"/>
  <c r="L14" i="5"/>
  <c r="K21" i="5"/>
  <c r="L25" i="5"/>
  <c r="L28" i="5"/>
  <c r="L34" i="5"/>
  <c r="I28" i="5"/>
  <c r="K28" i="5" s="1"/>
  <c r="K29" i="5"/>
  <c r="L29" i="5" s="1"/>
  <c r="M31" i="5"/>
  <c r="L32" i="5"/>
  <c r="M32" i="5"/>
  <c r="K18" i="5"/>
  <c r="L18" i="5" s="1"/>
  <c r="I17" i="5"/>
  <c r="D23" i="5"/>
  <c r="K24" i="5"/>
  <c r="L24" i="5" s="1"/>
  <c r="K23" i="5"/>
  <c r="F26" i="5"/>
  <c r="G26" i="5" s="1"/>
  <c r="K27" i="5"/>
  <c r="L27" i="5" s="1"/>
  <c r="L26" i="5" s="1"/>
  <c r="K30" i="5"/>
  <c r="L33" i="5"/>
  <c r="I20" i="5"/>
  <c r="K20" i="5" s="1"/>
  <c r="F10" i="5"/>
  <c r="D9" i="5"/>
  <c r="M33" i="5"/>
  <c r="G12" i="5"/>
  <c r="I13" i="5"/>
  <c r="L30" i="5"/>
  <c r="I23" i="4"/>
  <c r="G11" i="4"/>
  <c r="M31" i="4"/>
  <c r="L33" i="4"/>
  <c r="M33" i="4"/>
  <c r="I22" i="4"/>
  <c r="K23" i="4"/>
  <c r="L14" i="4"/>
  <c r="G15" i="4"/>
  <c r="L32" i="4"/>
  <c r="M32" i="4"/>
  <c r="L34" i="4"/>
  <c r="M34" i="4"/>
  <c r="F25" i="4"/>
  <c r="G25" i="4" s="1"/>
  <c r="D24" i="4"/>
  <c r="C11" i="4"/>
  <c r="C10" i="4" s="1"/>
  <c r="C9" i="4" s="1"/>
  <c r="C8" i="4" s="1"/>
  <c r="K27" i="4"/>
  <c r="L27" i="4" s="1"/>
  <c r="L26" i="4" s="1"/>
  <c r="D11" i="4"/>
  <c r="F26" i="4"/>
  <c r="G26" i="4" s="1"/>
  <c r="L28" i="4"/>
  <c r="L30" i="4"/>
  <c r="K29" i="4"/>
  <c r="L29" i="4" s="1"/>
  <c r="I17" i="4"/>
  <c r="M31" i="3"/>
  <c r="L13" i="3"/>
  <c r="M13" i="3"/>
  <c r="C35" i="3"/>
  <c r="G11" i="3"/>
  <c r="M34" i="3"/>
  <c r="M32" i="3"/>
  <c r="L28" i="3"/>
  <c r="K29" i="3"/>
  <c r="L29" i="3" s="1"/>
  <c r="L27" i="3"/>
  <c r="L26" i="3" s="1"/>
  <c r="M33" i="3"/>
  <c r="D25" i="3"/>
  <c r="F26" i="3"/>
  <c r="G26" i="3" s="1"/>
  <c r="J10" i="3"/>
  <c r="J9" i="3" s="1"/>
  <c r="J8" i="3" s="1"/>
  <c r="J35" i="3" s="1"/>
  <c r="L14" i="3"/>
  <c r="I23" i="3"/>
  <c r="I26" i="3"/>
  <c r="K26" i="3" s="1"/>
  <c r="D11" i="3"/>
  <c r="I17" i="3"/>
  <c r="H14" i="2"/>
  <c r="H9" i="2"/>
  <c r="H34" i="2"/>
  <c r="H33" i="2"/>
  <c r="H32" i="2"/>
  <c r="M34" i="2"/>
  <c r="M32" i="2"/>
  <c r="M33" i="2"/>
  <c r="L34" i="2"/>
  <c r="L32" i="2"/>
  <c r="L10" i="7" l="1"/>
  <c r="L9" i="7" s="1"/>
  <c r="L8" i="7" s="1"/>
  <c r="N8" i="7" s="1"/>
  <c r="N10" i="7"/>
  <c r="N9" i="7"/>
  <c r="L21" i="8"/>
  <c r="L20" i="8"/>
  <c r="H20" i="8"/>
  <c r="K12" i="8"/>
  <c r="I11" i="8"/>
  <c r="G35" i="8"/>
  <c r="H8" i="8"/>
  <c r="K17" i="5"/>
  <c r="L17" i="5" s="1"/>
  <c r="I16" i="5"/>
  <c r="K13" i="5"/>
  <c r="G11" i="5"/>
  <c r="D8" i="5"/>
  <c r="F9" i="5"/>
  <c r="D22" i="5"/>
  <c r="F23" i="5"/>
  <c r="G23" i="5" s="1"/>
  <c r="L31" i="5"/>
  <c r="C35" i="4"/>
  <c r="K22" i="4"/>
  <c r="I21" i="4"/>
  <c r="K17" i="4"/>
  <c r="L17" i="4" s="1"/>
  <c r="I16" i="4"/>
  <c r="D23" i="4"/>
  <c r="F24" i="4"/>
  <c r="G24" i="4" s="1"/>
  <c r="L31" i="4"/>
  <c r="G10" i="4"/>
  <c r="L25" i="4"/>
  <c r="F11" i="4"/>
  <c r="D10" i="4"/>
  <c r="G10" i="3"/>
  <c r="I16" i="3"/>
  <c r="K17" i="3"/>
  <c r="L17" i="3" s="1"/>
  <c r="L31" i="3"/>
  <c r="D10" i="3"/>
  <c r="F11" i="3"/>
  <c r="I22" i="3"/>
  <c r="K23" i="3"/>
  <c r="D24" i="3"/>
  <c r="F25" i="3"/>
  <c r="G25" i="3" s="1"/>
  <c r="K35" i="2"/>
  <c r="L35" i="2"/>
  <c r="M12" i="8" l="1"/>
  <c r="L12" i="8"/>
  <c r="K11" i="8"/>
  <c r="I10" i="8"/>
  <c r="H35" i="8"/>
  <c r="H19" i="8"/>
  <c r="H18" i="8"/>
  <c r="H27" i="8"/>
  <c r="H34" i="8"/>
  <c r="H17" i="8"/>
  <c r="H32" i="8"/>
  <c r="H13" i="8"/>
  <c r="H33" i="8"/>
  <c r="H31" i="8"/>
  <c r="H14" i="8"/>
  <c r="H28" i="8"/>
  <c r="H30" i="8"/>
  <c r="H29" i="8"/>
  <c r="H16" i="8"/>
  <c r="H26" i="8"/>
  <c r="H12" i="8"/>
  <c r="H15" i="8"/>
  <c r="H25" i="8"/>
  <c r="H11" i="8"/>
  <c r="H24" i="8"/>
  <c r="H10" i="8"/>
  <c r="H23" i="8"/>
  <c r="H9" i="8"/>
  <c r="H22" i="8"/>
  <c r="H21" i="8"/>
  <c r="D35" i="7"/>
  <c r="M13" i="5"/>
  <c r="L13" i="5"/>
  <c r="I15" i="5"/>
  <c r="K16" i="5"/>
  <c r="L16" i="5" s="1"/>
  <c r="L23" i="5"/>
  <c r="D21" i="5"/>
  <c r="F22" i="5"/>
  <c r="G22" i="5" s="1"/>
  <c r="F8" i="5"/>
  <c r="G8" i="5" s="1"/>
  <c r="D35" i="5"/>
  <c r="F35" i="5" s="1"/>
  <c r="G10" i="5"/>
  <c r="D22" i="4"/>
  <c r="F23" i="4"/>
  <c r="G23" i="4" s="1"/>
  <c r="I20" i="4"/>
  <c r="K20" i="4" s="1"/>
  <c r="K21" i="4"/>
  <c r="L24" i="4"/>
  <c r="I15" i="4"/>
  <c r="K16" i="4"/>
  <c r="L16" i="4" s="1"/>
  <c r="G9" i="4"/>
  <c r="F10" i="4"/>
  <c r="D9" i="4"/>
  <c r="F24" i="3"/>
  <c r="G24" i="3" s="1"/>
  <c r="D23" i="3"/>
  <c r="K22" i="3"/>
  <c r="I21" i="3"/>
  <c r="K16" i="3"/>
  <c r="L16" i="3" s="1"/>
  <c r="I15" i="3"/>
  <c r="G9" i="3"/>
  <c r="D9" i="3"/>
  <c r="F10" i="3"/>
  <c r="L25" i="3"/>
  <c r="I12" i="2"/>
  <c r="I14" i="2"/>
  <c r="I15" i="2"/>
  <c r="J15" i="2"/>
  <c r="J16" i="2"/>
  <c r="J17" i="2"/>
  <c r="K17" i="2" s="1"/>
  <c r="L17" i="2" s="1"/>
  <c r="J18" i="2"/>
  <c r="I16" i="2"/>
  <c r="I17" i="2"/>
  <c r="K18" i="2"/>
  <c r="L18" i="2" s="1"/>
  <c r="I18" i="2"/>
  <c r="L19" i="2"/>
  <c r="C15" i="2"/>
  <c r="C16" i="2"/>
  <c r="C17" i="2"/>
  <c r="G15" i="2"/>
  <c r="H15" i="2" s="1"/>
  <c r="G16" i="2"/>
  <c r="G17" i="2"/>
  <c r="G18" i="2"/>
  <c r="H18" i="2" s="1"/>
  <c r="E18" i="2"/>
  <c r="D18" i="2"/>
  <c r="C18" i="2"/>
  <c r="K19" i="2"/>
  <c r="H16" i="2"/>
  <c r="H17" i="2"/>
  <c r="H19" i="2"/>
  <c r="F15" i="2"/>
  <c r="F16" i="2"/>
  <c r="F17" i="2"/>
  <c r="F19" i="2"/>
  <c r="I24" i="2"/>
  <c r="I25" i="2"/>
  <c r="I27" i="2"/>
  <c r="I29" i="2"/>
  <c r="K29" i="2" s="1"/>
  <c r="K30" i="2"/>
  <c r="F28" i="2"/>
  <c r="G28" i="2" s="1"/>
  <c r="F29" i="2"/>
  <c r="G29" i="2" s="1"/>
  <c r="F30" i="2"/>
  <c r="G30" i="2" s="1"/>
  <c r="K10" i="8" l="1"/>
  <c r="I9" i="8"/>
  <c r="M11" i="8"/>
  <c r="L11" i="8"/>
  <c r="K15" i="5"/>
  <c r="L15" i="5" s="1"/>
  <c r="I12" i="5"/>
  <c r="L22" i="5"/>
  <c r="G35" i="5"/>
  <c r="G9" i="5"/>
  <c r="D20" i="5"/>
  <c r="F20" i="5" s="1"/>
  <c r="G20" i="5" s="1"/>
  <c r="F21" i="5"/>
  <c r="G21" i="5" s="1"/>
  <c r="L23" i="4"/>
  <c r="D8" i="4"/>
  <c r="F9" i="4"/>
  <c r="I12" i="4"/>
  <c r="K15" i="4"/>
  <c r="L15" i="4" s="1"/>
  <c r="D21" i="4"/>
  <c r="F22" i="4"/>
  <c r="G22" i="4" s="1"/>
  <c r="K15" i="3"/>
  <c r="L15" i="3" s="1"/>
  <c r="I12" i="3"/>
  <c r="F9" i="3"/>
  <c r="D8" i="3"/>
  <c r="I20" i="3"/>
  <c r="K20" i="3" s="1"/>
  <c r="K21" i="3"/>
  <c r="D22" i="3"/>
  <c r="F23" i="3"/>
  <c r="G23" i="3" s="1"/>
  <c r="L24" i="3"/>
  <c r="K15" i="2"/>
  <c r="L15" i="2" s="1"/>
  <c r="K16" i="2"/>
  <c r="L16" i="2" s="1"/>
  <c r="F18" i="2"/>
  <c r="I28" i="2"/>
  <c r="K28" i="2" s="1"/>
  <c r="L30" i="2"/>
  <c r="L28" i="2"/>
  <c r="L29" i="2"/>
  <c r="K9" i="8" l="1"/>
  <c r="I8" i="8"/>
  <c r="M10" i="8"/>
  <c r="L10" i="8"/>
  <c r="I8" i="7"/>
  <c r="I20" i="7"/>
  <c r="I21" i="7"/>
  <c r="I35" i="7"/>
  <c r="I18" i="7"/>
  <c r="I19" i="7"/>
  <c r="I13" i="7"/>
  <c r="I28" i="7"/>
  <c r="I17" i="7"/>
  <c r="I29" i="7"/>
  <c r="I30" i="7"/>
  <c r="I33" i="7"/>
  <c r="I32" i="7"/>
  <c r="I14" i="7"/>
  <c r="I34" i="7"/>
  <c r="I31" i="7"/>
  <c r="I16" i="7"/>
  <c r="I27" i="7"/>
  <c r="I26" i="7"/>
  <c r="I15" i="7"/>
  <c r="I25" i="7"/>
  <c r="I12" i="7"/>
  <c r="I11" i="7"/>
  <c r="I24" i="7"/>
  <c r="I23" i="7"/>
  <c r="I10" i="7"/>
  <c r="I22" i="7"/>
  <c r="I9" i="7"/>
  <c r="H35" i="5"/>
  <c r="H18" i="5"/>
  <c r="H19" i="5"/>
  <c r="H17" i="5"/>
  <c r="H16" i="5"/>
  <c r="H34" i="5"/>
  <c r="H29" i="5"/>
  <c r="H33" i="5"/>
  <c r="H25" i="5"/>
  <c r="H28" i="5"/>
  <c r="H24" i="5"/>
  <c r="H13" i="5"/>
  <c r="H32" i="5"/>
  <c r="H30" i="5"/>
  <c r="H27" i="5"/>
  <c r="H15" i="5"/>
  <c r="H14" i="5"/>
  <c r="H31" i="5"/>
  <c r="H26" i="5"/>
  <c r="H12" i="5"/>
  <c r="H23" i="5"/>
  <c r="H11" i="5"/>
  <c r="H9" i="5"/>
  <c r="I11" i="5"/>
  <c r="K12" i="5"/>
  <c r="H21" i="5"/>
  <c r="L21" i="5"/>
  <c r="H20" i="5"/>
  <c r="L20" i="5"/>
  <c r="H22" i="5"/>
  <c r="H10" i="5"/>
  <c r="F8" i="4"/>
  <c r="G8" i="4" s="1"/>
  <c r="D35" i="4"/>
  <c r="F35" i="4" s="1"/>
  <c r="D20" i="4"/>
  <c r="F20" i="4" s="1"/>
  <c r="G20" i="4" s="1"/>
  <c r="F21" i="4"/>
  <c r="G21" i="4" s="1"/>
  <c r="L22" i="4"/>
  <c r="K12" i="4"/>
  <c r="I11" i="4"/>
  <c r="L23" i="3"/>
  <c r="F8" i="3"/>
  <c r="G8" i="3" s="1"/>
  <c r="D35" i="3"/>
  <c r="F35" i="3" s="1"/>
  <c r="F22" i="3"/>
  <c r="G22" i="3" s="1"/>
  <c r="D21" i="3"/>
  <c r="K12" i="3"/>
  <c r="I11" i="3"/>
  <c r="K34" i="2"/>
  <c r="F34" i="2"/>
  <c r="G34" i="2" s="1"/>
  <c r="K33" i="2"/>
  <c r="F33" i="2"/>
  <c r="G33" i="2" s="1"/>
  <c r="K32" i="2"/>
  <c r="F32" i="2"/>
  <c r="G32" i="2" s="1"/>
  <c r="J31" i="2"/>
  <c r="I31" i="2"/>
  <c r="D31" i="2"/>
  <c r="F31" i="2" s="1"/>
  <c r="C31" i="2"/>
  <c r="K27" i="2"/>
  <c r="F27" i="2"/>
  <c r="G27" i="2" s="1"/>
  <c r="J26" i="2"/>
  <c r="I26" i="2"/>
  <c r="E26" i="2"/>
  <c r="E25" i="2" s="1"/>
  <c r="E24" i="2" s="1"/>
  <c r="E23" i="2" s="1"/>
  <c r="E22" i="2" s="1"/>
  <c r="E21" i="2" s="1"/>
  <c r="E20" i="2" s="1"/>
  <c r="D26" i="2"/>
  <c r="K25" i="2"/>
  <c r="K24" i="2"/>
  <c r="I23" i="2"/>
  <c r="K23" i="2" s="1"/>
  <c r="K14" i="2"/>
  <c r="F14" i="2"/>
  <c r="G14" i="2" s="1"/>
  <c r="I13" i="2"/>
  <c r="K13" i="2" s="1"/>
  <c r="F13" i="2"/>
  <c r="C13" i="2"/>
  <c r="C12" i="2" s="1"/>
  <c r="C11" i="2" s="1"/>
  <c r="C10" i="2" s="1"/>
  <c r="C9" i="2" s="1"/>
  <c r="C8" i="2" s="1"/>
  <c r="E12" i="2"/>
  <c r="E11" i="2" s="1"/>
  <c r="D12" i="2"/>
  <c r="D11" i="2" s="1"/>
  <c r="D10" i="2" s="1"/>
  <c r="J11" i="2"/>
  <c r="M14" i="1"/>
  <c r="M13" i="1"/>
  <c r="M8" i="1"/>
  <c r="M23" i="1"/>
  <c r="M27" i="1"/>
  <c r="H8" i="1"/>
  <c r="H16" i="1"/>
  <c r="H17" i="1"/>
  <c r="H18" i="1"/>
  <c r="H19" i="1"/>
  <c r="H20" i="1"/>
  <c r="H21" i="1"/>
  <c r="H22" i="1"/>
  <c r="H23" i="1"/>
  <c r="H24" i="1"/>
  <c r="H25" i="1"/>
  <c r="H26" i="1"/>
  <c r="C27" i="1"/>
  <c r="K8" i="8" l="1"/>
  <c r="I35" i="8"/>
  <c r="M9" i="8"/>
  <c r="L9" i="8"/>
  <c r="M12" i="5"/>
  <c r="L12" i="5"/>
  <c r="I10" i="5"/>
  <c r="K11" i="5"/>
  <c r="L21" i="4"/>
  <c r="L20" i="4"/>
  <c r="H20" i="4"/>
  <c r="K11" i="4"/>
  <c r="I10" i="4"/>
  <c r="L12" i="4"/>
  <c r="G35" i="4"/>
  <c r="H8" i="4"/>
  <c r="D20" i="3"/>
  <c r="F20" i="3" s="1"/>
  <c r="G20" i="3" s="1"/>
  <c r="F21" i="3"/>
  <c r="G21" i="3" s="1"/>
  <c r="L22" i="3"/>
  <c r="G35" i="3"/>
  <c r="H8" i="3"/>
  <c r="K11" i="3"/>
  <c r="I10" i="3"/>
  <c r="M12" i="3"/>
  <c r="L12" i="3"/>
  <c r="L33" i="2"/>
  <c r="K26" i="2"/>
  <c r="F26" i="2"/>
  <c r="G26" i="2" s="1"/>
  <c r="L14" i="2"/>
  <c r="J21" i="2"/>
  <c r="J20" i="2" s="1"/>
  <c r="J10" i="2" s="1"/>
  <c r="J9" i="2" s="1"/>
  <c r="J8" i="2" s="1"/>
  <c r="J35" i="2" s="1"/>
  <c r="F11" i="2"/>
  <c r="I22" i="2"/>
  <c r="I21" i="2" s="1"/>
  <c r="F12" i="2"/>
  <c r="G12" i="2" s="1"/>
  <c r="G13" i="2"/>
  <c r="M13" i="2" s="1"/>
  <c r="K31" i="2"/>
  <c r="G31" i="2"/>
  <c r="C35" i="2"/>
  <c r="L27" i="2"/>
  <c r="L26" i="2" s="1"/>
  <c r="M14" i="2"/>
  <c r="D9" i="2"/>
  <c r="E10" i="2"/>
  <c r="E9" i="2" s="1"/>
  <c r="E8" i="2" s="1"/>
  <c r="E35" i="2" s="1"/>
  <c r="D25" i="2"/>
  <c r="I12" i="1"/>
  <c r="G12" i="1"/>
  <c r="J15" i="1"/>
  <c r="I15" i="1"/>
  <c r="K26" i="1"/>
  <c r="F26" i="1"/>
  <c r="G26" i="1" s="1"/>
  <c r="K25" i="1"/>
  <c r="F25" i="1"/>
  <c r="G25" i="1" s="1"/>
  <c r="K24" i="1"/>
  <c r="F24" i="1"/>
  <c r="G24" i="1" s="1"/>
  <c r="J23" i="1"/>
  <c r="I23" i="1"/>
  <c r="K23" i="1" s="1"/>
  <c r="D23" i="1"/>
  <c r="F23" i="1" s="1"/>
  <c r="C23" i="1"/>
  <c r="K22" i="1"/>
  <c r="F22" i="1"/>
  <c r="G22" i="1" s="1"/>
  <c r="J21" i="1"/>
  <c r="J16" i="1" s="1"/>
  <c r="I21" i="1"/>
  <c r="E21" i="1"/>
  <c r="E20" i="1" s="1"/>
  <c r="E19" i="1" s="1"/>
  <c r="E18" i="1" s="1"/>
  <c r="E17" i="1" s="1"/>
  <c r="E16" i="1" s="1"/>
  <c r="E15" i="1" s="1"/>
  <c r="D21" i="1"/>
  <c r="K20" i="1"/>
  <c r="D20" i="1"/>
  <c r="K19" i="1"/>
  <c r="I18" i="1"/>
  <c r="K18" i="1" s="1"/>
  <c r="I17" i="1"/>
  <c r="I16" i="1" s="1"/>
  <c r="K14" i="1"/>
  <c r="I13" i="1"/>
  <c r="F13" i="1"/>
  <c r="C13" i="1"/>
  <c r="G13" i="1" s="1"/>
  <c r="E12" i="1"/>
  <c r="E11" i="1" s="1"/>
  <c r="E10" i="1" s="1"/>
  <c r="E9" i="1" s="1"/>
  <c r="E8" i="1" s="1"/>
  <c r="E27" i="1" s="1"/>
  <c r="D12" i="1"/>
  <c r="J11" i="1"/>
  <c r="K35" i="8" l="1"/>
  <c r="M35" i="8" s="1"/>
  <c r="M8" i="8"/>
  <c r="L8" i="8"/>
  <c r="L35" i="8" s="1"/>
  <c r="J35" i="7"/>
  <c r="M11" i="5"/>
  <c r="L11" i="5"/>
  <c r="K10" i="5"/>
  <c r="I9" i="5"/>
  <c r="H18" i="4"/>
  <c r="H35" i="4"/>
  <c r="H19" i="4"/>
  <c r="H12" i="4"/>
  <c r="H27" i="4"/>
  <c r="H34" i="4"/>
  <c r="H33" i="4"/>
  <c r="H17" i="4"/>
  <c r="H14" i="4"/>
  <c r="H32" i="4"/>
  <c r="H13" i="4"/>
  <c r="H31" i="4"/>
  <c r="H29" i="4"/>
  <c r="H28" i="4"/>
  <c r="H30" i="4"/>
  <c r="H16" i="4"/>
  <c r="H26" i="4"/>
  <c r="H15" i="4"/>
  <c r="H11" i="4"/>
  <c r="H25" i="4"/>
  <c r="H24" i="4"/>
  <c r="H10" i="4"/>
  <c r="H9" i="4"/>
  <c r="H23" i="4"/>
  <c r="H22" i="4"/>
  <c r="K10" i="4"/>
  <c r="I9" i="4"/>
  <c r="L11" i="4"/>
  <c r="H21" i="4"/>
  <c r="H19" i="3"/>
  <c r="H35" i="3"/>
  <c r="H15" i="3"/>
  <c r="H18" i="3"/>
  <c r="H16" i="3"/>
  <c r="H31" i="3"/>
  <c r="H33" i="3"/>
  <c r="H14" i="3"/>
  <c r="H13" i="3"/>
  <c r="H12" i="3"/>
  <c r="H32" i="3"/>
  <c r="H28" i="3"/>
  <c r="H27" i="3"/>
  <c r="H30" i="3"/>
  <c r="H17" i="3"/>
  <c r="H34" i="3"/>
  <c r="H29" i="3"/>
  <c r="H11" i="3"/>
  <c r="H26" i="3"/>
  <c r="H10" i="3"/>
  <c r="H25" i="3"/>
  <c r="H9" i="3"/>
  <c r="H24" i="3"/>
  <c r="H23" i="3"/>
  <c r="I9" i="3"/>
  <c r="K10" i="3"/>
  <c r="H22" i="3"/>
  <c r="M11" i="3"/>
  <c r="L11" i="3"/>
  <c r="L21" i="3"/>
  <c r="H21" i="3"/>
  <c r="H20" i="3"/>
  <c r="L20" i="3"/>
  <c r="M31" i="2"/>
  <c r="I20" i="2"/>
  <c r="K20" i="2" s="1"/>
  <c r="K12" i="2"/>
  <c r="M12" i="2" s="1"/>
  <c r="I11" i="2"/>
  <c r="K11" i="2" s="1"/>
  <c r="K22" i="2"/>
  <c r="F10" i="2"/>
  <c r="K21" i="2"/>
  <c r="L13" i="2"/>
  <c r="G11" i="2"/>
  <c r="L31" i="2"/>
  <c r="D24" i="2"/>
  <c r="F25" i="2"/>
  <c r="G25" i="2" s="1"/>
  <c r="F9" i="2"/>
  <c r="D8" i="2"/>
  <c r="J10" i="1"/>
  <c r="J9" i="1" s="1"/>
  <c r="J8" i="1" s="1"/>
  <c r="J27" i="1" s="1"/>
  <c r="K21" i="1"/>
  <c r="F20" i="1"/>
  <c r="G20" i="1" s="1"/>
  <c r="L20" i="1" s="1"/>
  <c r="I11" i="1"/>
  <c r="K11" i="1" s="1"/>
  <c r="D19" i="1"/>
  <c r="D18" i="1" s="1"/>
  <c r="D17" i="1" s="1"/>
  <c r="F21" i="1"/>
  <c r="G21" i="1" s="1"/>
  <c r="G23" i="1"/>
  <c r="F12" i="1"/>
  <c r="D11" i="1"/>
  <c r="K15" i="1"/>
  <c r="K16" i="1"/>
  <c r="L26" i="1"/>
  <c r="M26" i="1"/>
  <c r="L24" i="1"/>
  <c r="M24" i="1"/>
  <c r="L25" i="1"/>
  <c r="M25" i="1"/>
  <c r="L22" i="1"/>
  <c r="L21" i="1" s="1"/>
  <c r="F18" i="1"/>
  <c r="G18" i="1" s="1"/>
  <c r="K17" i="1"/>
  <c r="K13" i="1"/>
  <c r="C12" i="1"/>
  <c r="C11" i="1" s="1"/>
  <c r="C10" i="1" s="1"/>
  <c r="C9" i="1" s="1"/>
  <c r="C8" i="1" s="1"/>
  <c r="L35" i="7" l="1"/>
  <c r="N35" i="7" s="1"/>
  <c r="M35" i="7"/>
  <c r="K9" i="5"/>
  <c r="I8" i="5"/>
  <c r="M10" i="5"/>
  <c r="L10" i="5"/>
  <c r="K9" i="4"/>
  <c r="I8" i="4"/>
  <c r="L10" i="4"/>
  <c r="M10" i="3"/>
  <c r="L10" i="3"/>
  <c r="I8" i="3"/>
  <c r="K9" i="3"/>
  <c r="I10" i="2"/>
  <c r="K10" i="2" s="1"/>
  <c r="L12" i="2"/>
  <c r="I9" i="2"/>
  <c r="L25" i="2"/>
  <c r="L11" i="2"/>
  <c r="G10" i="2"/>
  <c r="M11" i="2"/>
  <c r="D35" i="2"/>
  <c r="F35" i="2" s="1"/>
  <c r="F8" i="2"/>
  <c r="G8" i="2" s="1"/>
  <c r="D23" i="2"/>
  <c r="F24" i="2"/>
  <c r="G24" i="2" s="1"/>
  <c r="F19" i="1"/>
  <c r="G19" i="1" s="1"/>
  <c r="I10" i="1"/>
  <c r="K10" i="1" s="1"/>
  <c r="K12" i="1"/>
  <c r="M12" i="1" s="1"/>
  <c r="L18" i="1"/>
  <c r="F11" i="1"/>
  <c r="D10" i="1"/>
  <c r="G11" i="1"/>
  <c r="M11" i="1" s="1"/>
  <c r="L13" i="1"/>
  <c r="F17" i="1"/>
  <c r="G17" i="1" s="1"/>
  <c r="D16" i="1"/>
  <c r="L19" i="1"/>
  <c r="L23" i="1"/>
  <c r="I35" i="5" l="1"/>
  <c r="K8" i="5"/>
  <c r="M9" i="5"/>
  <c r="L9" i="5"/>
  <c r="I35" i="4"/>
  <c r="K8" i="4"/>
  <c r="L9" i="4"/>
  <c r="M9" i="3"/>
  <c r="L9" i="3"/>
  <c r="I35" i="3"/>
  <c r="K8" i="3"/>
  <c r="D22" i="2"/>
  <c r="F23" i="2"/>
  <c r="G23" i="2" s="1"/>
  <c r="L10" i="2"/>
  <c r="G9" i="2"/>
  <c r="L24" i="2"/>
  <c r="G35" i="2"/>
  <c r="I8" i="2"/>
  <c r="K9" i="2"/>
  <c r="M9" i="2" s="1"/>
  <c r="M10" i="2"/>
  <c r="L12" i="1"/>
  <c r="I9" i="1"/>
  <c r="I8" i="1" s="1"/>
  <c r="F16" i="1"/>
  <c r="G16" i="1" s="1"/>
  <c r="D15" i="1"/>
  <c r="D9" i="1"/>
  <c r="F10" i="1"/>
  <c r="G10" i="1"/>
  <c r="M10" i="1" s="1"/>
  <c r="L11" i="1"/>
  <c r="L17" i="1"/>
  <c r="K35" i="5" l="1"/>
  <c r="M8" i="5"/>
  <c r="L8" i="5"/>
  <c r="L35" i="5" s="1"/>
  <c r="K35" i="4"/>
  <c r="M35" i="4" s="1"/>
  <c r="L8" i="4"/>
  <c r="L35" i="4" s="1"/>
  <c r="M8" i="3"/>
  <c r="M35" i="3"/>
  <c r="L8" i="3"/>
  <c r="H10" i="2"/>
  <c r="H30" i="2"/>
  <c r="H29" i="2"/>
  <c r="H28" i="2"/>
  <c r="I35" i="2"/>
  <c r="K8" i="2"/>
  <c r="H35" i="2"/>
  <c r="H26" i="2"/>
  <c r="H31" i="2"/>
  <c r="H13" i="2"/>
  <c r="H27" i="2"/>
  <c r="H12" i="2"/>
  <c r="H11" i="2"/>
  <c r="H25" i="2"/>
  <c r="H8" i="2"/>
  <c r="H24" i="2"/>
  <c r="H23" i="2"/>
  <c r="L23" i="2"/>
  <c r="L9" i="2"/>
  <c r="D21" i="2"/>
  <c r="F22" i="2"/>
  <c r="G22" i="2" s="1"/>
  <c r="K9" i="1"/>
  <c r="K8" i="1"/>
  <c r="I27" i="1"/>
  <c r="L10" i="1"/>
  <c r="G9" i="1"/>
  <c r="F15" i="1"/>
  <c r="G15" i="1" s="1"/>
  <c r="F9" i="1"/>
  <c r="D8" i="1"/>
  <c r="L16" i="1"/>
  <c r="H22" i="2" l="1"/>
  <c r="L22" i="2"/>
  <c r="M35" i="2"/>
  <c r="M8" i="2"/>
  <c r="L8" i="2"/>
  <c r="D20" i="2"/>
  <c r="F20" i="2" s="1"/>
  <c r="G20" i="2" s="1"/>
  <c r="F21" i="2"/>
  <c r="G21" i="2" s="1"/>
  <c r="L15" i="1"/>
  <c r="L9" i="1"/>
  <c r="M9" i="1"/>
  <c r="D27" i="1"/>
  <c r="F27" i="1" s="1"/>
  <c r="F8" i="1"/>
  <c r="G8" i="1" s="1"/>
  <c r="K27" i="1"/>
  <c r="L21" i="2" l="1"/>
  <c r="H21" i="2"/>
  <c r="L20" i="2"/>
  <c r="H20" i="2"/>
  <c r="G27" i="1"/>
  <c r="L8" i="1"/>
  <c r="L27" i="1" s="1"/>
  <c r="H27" i="1" l="1"/>
  <c r="H13" i="1"/>
  <c r="H12" i="1"/>
  <c r="H11" i="1"/>
  <c r="H10" i="1"/>
  <c r="H15" i="1"/>
  <c r="H9" i="1"/>
  <c r="F14" i="1" l="1"/>
  <c r="G14" i="1" s="1"/>
  <c r="L14" i="1" l="1"/>
  <c r="H14" i="1"/>
</calcChain>
</file>

<file path=xl/sharedStrings.xml><?xml version="1.0" encoding="utf-8"?>
<sst xmlns="http://schemas.openxmlformats.org/spreadsheetml/2006/main" count="587" uniqueCount="88">
  <si>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</si>
  <si>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</si>
  <si>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</si>
  <si>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</si>
  <si>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</si>
  <si>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</si>
  <si>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</si>
  <si>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</si>
  <si>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</si>
  <si>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</si>
  <si>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 (5)</t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</si>
  <si>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</si>
  <si>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</si>
  <si>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</si>
  <si>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</si>
  <si>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</si>
  <si>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</si>
  <si>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</si>
  <si>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</si>
  <si>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</si>
  <si>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</si>
  <si>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</si>
  <si>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</si>
  <si>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</si>
  <si>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</si>
  <si>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</si>
  <si>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</si>
  <si>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</si>
  <si>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</si>
  <si>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</si>
  <si>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N.A.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</si>
  <si>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</si>
  <si>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</si>
  <si>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</si>
  <si>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</si>
  <si>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</si>
  <si>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</si>
  <si>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</si>
  <si>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</si>
  <si>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</si>
  <si>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</si>
  <si>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</si>
  <si>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</si>
  <si>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</si>
  <si>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</si>
  <si>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</si>
  <si>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</si>
  <si>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</si>
  <si>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</si>
  <si>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</si>
  <si>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</si>
  <si>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</si>
  <si>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</si>
  <si>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t>PERIODO: 01/01/2024 AL  31/01/2024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</si>
  <si>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de 2024 </t>
    </r>
  </si>
  <si>
    <t>PERIODO: 01/01/2024 AL  29/02/2024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</si>
  <si>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29 de febrero 2024</t>
    </r>
  </si>
  <si>
    <t>3-1-01-2-13-1-03</t>
  </si>
  <si>
    <t>REINTEGROS GASTOS DE FUNCIONAMIENTO</t>
  </si>
  <si>
    <t>REINTEGROS</t>
  </si>
  <si>
    <t>3-1-01-2-13-1</t>
  </si>
  <si>
    <t>REINTEGROS Y OTROS RECURSOS NO APROPIADOS</t>
  </si>
  <si>
    <t>3-1-01-2-13</t>
  </si>
  <si>
    <t>3-1-01-1-02-5-02-07-3-2</t>
  </si>
  <si>
    <t>3-1-01-1-02-5-02-07-3</t>
  </si>
  <si>
    <t>3-1-01-1-02-5-02-07</t>
  </si>
  <si>
    <t>3-1-01-1-02-5-02</t>
  </si>
  <si>
    <t>3-1-01-1-02-5</t>
  </si>
  <si>
    <t>SERVICIOS DE ARRENDAMIENTO SIN OPCIÓN DE COMPRA DE OTROS BIENES</t>
  </si>
  <si>
    <t>SERVICIOS DE ARRENDAMIENTO O ALQUILER SIN OPERARIO</t>
  </si>
  <si>
    <t>SERVICIOS FINANCIEROS Y SERVICIOS CONEXOS, SERVICIOS INMOBILIARIOS Y SERVICIOS DE ARRENDAMIENTO Y LEASING</t>
  </si>
  <si>
    <t>VENTAS INCIDENTALES DE ESTABLECIMIENTO NO DE MERCADO</t>
  </si>
  <si>
    <t>VENTA DE BIENES Y SERVICIOS</t>
  </si>
  <si>
    <t>PERIODO: 01/01/2024 AL  31/03/2024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</si>
  <si>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marzo 2024</t>
    </r>
  </si>
  <si>
    <t>PERIODO: 01/01/2024 AL  30/04/2024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</si>
  <si>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abril 2024</t>
    </r>
  </si>
  <si>
    <t>PERIODO: 01/01/2024 AL  31/05/2024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</si>
  <si>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 mayo 2024</t>
    </r>
  </si>
  <si>
    <t>Recaudo Efectivo Acumulado                        (5)</t>
  </si>
  <si>
    <t>PERIODO: 01/01/2024 AL  30/06/2024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</si>
  <si>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junio 2024</t>
    </r>
  </si>
  <si>
    <t>PERIODO: 01/01/2024 AL  31/07/2024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</si>
  <si>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julio 2024</t>
    </r>
  </si>
  <si>
    <t>Aplazamiento
(c)</t>
  </si>
  <si>
    <t>Total Modificaciones Presupuestales
(c) = (a)-(b)-(c)</t>
  </si>
  <si>
    <t>|</t>
  </si>
  <si>
    <t>Aforo
Vigente
(3)= (1)+(2)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</si>
</sst>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0" fontId="8" fillId="3" borderId="5" xfId="2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vertical="center" wrapText="1"/>
    </xf>
    <xf numFmtId="43" fontId="10" fillId="4" borderId="8" xfId="0" applyNumberFormat="1" applyFont="1" applyFill="1" applyBorder="1" applyAlignment="1">
      <alignment vertical="center"/>
    </xf>
    <xf numFmtId="10" fontId="10" fillId="4" borderId="8" xfId="1" applyNumberFormat="1" applyFont="1" applyFill="1" applyBorder="1" applyAlignment="1">
      <alignment vertical="center"/>
    </xf>
    <xf numFmtId="43" fontId="10" fillId="4" borderId="8" xfId="1" applyNumberFormat="1" applyFont="1" applyFill="1" applyBorder="1" applyAlignment="1">
      <alignment vertical="center"/>
    </xf>
    <xf numFmtId="43" fontId="5" fillId="4" borderId="8" xfId="0" applyNumberFormat="1" applyFont="1" applyFill="1" applyBorder="1" applyAlignment="1">
      <alignment vertical="center"/>
    </xf>
    <xf numFmtId="10" fontId="5" fillId="4" borderId="9" xfId="1" applyNumberFormat="1" applyFont="1" applyFill="1" applyBorder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9" fontId="12" fillId="2" borderId="10" xfId="0" applyNumberFormat="1" applyFont="1" applyFill="1" applyBorder="1" applyAlignment="1">
      <alignment horizontal="left" vertical="center" wrapText="1" readingOrder="1"/>
    </xf>
    <xf numFmtId="0" fontId="12" fillId="0" borderId="11" xfId="0" applyFont="1" applyBorder="1" applyAlignment="1">
      <alignment vertical="center" wrapText="1" readingOrder="1"/>
    </xf>
    <xf numFmtId="43" fontId="13" fillId="0" borderId="11" xfId="0" applyNumberFormat="1" applyFont="1" applyBorder="1" applyAlignment="1">
      <alignment vertical="center" readingOrder="1"/>
    </xf>
    <xf numFmtId="43" fontId="13" fillId="0" borderId="11" xfId="0" applyNumberFormat="1" applyFont="1" applyBorder="1" applyAlignment="1">
      <alignment horizontal="right" vertical="center"/>
    </xf>
    <xf numFmtId="43" fontId="10" fillId="2" borderId="8" xfId="0" applyNumberFormat="1" applyFont="1" applyFill="1" applyBorder="1" applyAlignment="1">
      <alignment vertical="center"/>
    </xf>
    <xf numFmtId="10" fontId="13" fillId="0" borderId="11" xfId="1" applyNumberFormat="1" applyFont="1" applyBorder="1" applyAlignment="1">
      <alignment vertical="center"/>
    </xf>
    <xf numFmtId="43" fontId="13" fillId="0" borderId="11" xfId="1" applyNumberFormat="1" applyFont="1" applyBorder="1" applyAlignment="1">
      <alignment vertical="center"/>
    </xf>
    <xf numFmtId="10" fontId="13" fillId="2" borderId="12" xfId="1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2" borderId="11" xfId="0" applyFont="1" applyFill="1" applyBorder="1" applyAlignment="1">
      <alignment vertical="center" wrapText="1" readingOrder="1"/>
    </xf>
    <xf numFmtId="43" fontId="13" fillId="2" borderId="11" xfId="0" applyNumberFormat="1" applyFont="1" applyFill="1" applyBorder="1" applyAlignment="1">
      <alignment vertical="center" readingOrder="1"/>
    </xf>
    <xf numFmtId="43" fontId="13" fillId="2" borderId="11" xfId="0" applyNumberFormat="1" applyFont="1" applyFill="1" applyBorder="1" applyAlignment="1">
      <alignment horizontal="right" vertical="center"/>
    </xf>
    <xf numFmtId="10" fontId="13" fillId="2" borderId="11" xfId="1" applyNumberFormat="1" applyFont="1" applyFill="1" applyBorder="1" applyAlignment="1">
      <alignment vertical="center"/>
    </xf>
    <xf numFmtId="43" fontId="13" fillId="2" borderId="11" xfId="1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horizontal="left" vertical="center" wrapText="1" readingOrder="1"/>
    </xf>
    <xf numFmtId="0" fontId="14" fillId="2" borderId="11" xfId="0" applyFont="1" applyFill="1" applyBorder="1" applyAlignment="1">
      <alignment vertical="center" wrapText="1" readingOrder="1"/>
    </xf>
    <xf numFmtId="43" fontId="15" fillId="2" borderId="11" xfId="0" applyNumberFormat="1" applyFont="1" applyFill="1" applyBorder="1" applyAlignment="1">
      <alignment vertical="center" readingOrder="1"/>
    </xf>
    <xf numFmtId="43" fontId="15" fillId="2" borderId="11" xfId="0" applyNumberFormat="1" applyFont="1" applyFill="1" applyBorder="1" applyAlignment="1">
      <alignment horizontal="right" vertical="center"/>
    </xf>
    <xf numFmtId="10" fontId="15" fillId="2" borderId="11" xfId="1" applyNumberFormat="1" applyFont="1" applyFill="1" applyBorder="1" applyAlignment="1">
      <alignment vertical="center"/>
    </xf>
    <xf numFmtId="43" fontId="15" fillId="2" borderId="11" xfId="1" applyNumberFormat="1" applyFont="1" applyFill="1" applyBorder="1" applyAlignment="1">
      <alignment vertical="center"/>
    </xf>
    <xf numFmtId="43" fontId="15" fillId="0" borderId="11" xfId="0" applyNumberFormat="1" applyFont="1" applyBorder="1" applyAlignment="1">
      <alignment vertical="center" readingOrder="1"/>
    </xf>
    <xf numFmtId="10" fontId="15" fillId="2" borderId="12" xfId="1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0" fontId="13" fillId="2" borderId="12" xfId="1" applyNumberFormat="1" applyFont="1" applyFill="1" applyBorder="1" applyAlignment="1">
      <alignment horizontal="right" vertical="center"/>
    </xf>
    <xf numFmtId="10" fontId="15" fillId="2" borderId="12" xfId="1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vertical="center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1" applyNumberFormat="1" applyFont="1" applyFill="1" applyBorder="1" applyAlignment="1">
      <alignment vertical="center"/>
    </xf>
    <xf numFmtId="43" fontId="10" fillId="4" borderId="11" xfId="1" applyNumberFormat="1" applyFont="1" applyFill="1" applyBorder="1" applyAlignment="1">
      <alignment vertical="center"/>
    </xf>
    <xf numFmtId="10" fontId="10" fillId="4" borderId="12" xfId="1" applyNumberFormat="1" applyFont="1" applyFill="1" applyBorder="1" applyAlignment="1">
      <alignment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vertical="center"/>
    </xf>
    <xf numFmtId="43" fontId="15" fillId="2" borderId="11" xfId="0" applyNumberFormat="1" applyFont="1" applyFill="1" applyBorder="1" applyAlignment="1">
      <alignment vertical="center"/>
    </xf>
    <xf numFmtId="41" fontId="15" fillId="2" borderId="11" xfId="0" applyNumberFormat="1" applyFont="1" applyFill="1" applyBorder="1" applyAlignment="1">
      <alignment horizontal="right" vertical="center"/>
    </xf>
    <xf numFmtId="43" fontId="15" fillId="0" borderId="11" xfId="0" applyNumberFormat="1" applyFont="1" applyBorder="1" applyAlignment="1">
      <alignment vertical="center"/>
    </xf>
    <xf numFmtId="0" fontId="17" fillId="2" borderId="0" xfId="0" applyFont="1" applyFill="1" applyAlignment="1">
      <alignment vertical="center"/>
    </xf>
    <xf numFmtId="43" fontId="17" fillId="2" borderId="0" xfId="0" applyNumberFormat="1" applyFont="1" applyFill="1" applyAlignment="1">
      <alignment vertical="center"/>
    </xf>
    <xf numFmtId="39" fontId="16" fillId="2" borderId="11" xfId="3" applyNumberFormat="1" applyFont="1" applyFill="1" applyBorder="1" applyAlignment="1">
      <alignment horizontal="right" vertical="center"/>
    </xf>
    <xf numFmtId="41" fontId="16" fillId="2" borderId="11" xfId="3" applyNumberFormat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vertical="center"/>
    </xf>
    <xf numFmtId="43" fontId="15" fillId="2" borderId="5" xfId="0" applyNumberFormat="1" applyFont="1" applyFill="1" applyBorder="1" applyAlignment="1">
      <alignment vertical="center"/>
    </xf>
    <xf numFmtId="41" fontId="15" fillId="2" borderId="5" xfId="0" applyNumberFormat="1" applyFont="1" applyFill="1" applyBorder="1" applyAlignment="1">
      <alignment horizontal="right" vertical="center"/>
    </xf>
    <xf numFmtId="43" fontId="15" fillId="2" borderId="5" xfId="1" applyNumberFormat="1" applyFont="1" applyFill="1" applyBorder="1" applyAlignment="1">
      <alignment vertical="center"/>
    </xf>
    <xf numFmtId="43" fontId="15" fillId="0" borderId="5" xfId="0" applyNumberFormat="1" applyFont="1" applyBorder="1" applyAlignment="1">
      <alignment vertical="center"/>
    </xf>
    <xf numFmtId="164" fontId="18" fillId="3" borderId="14" xfId="0" applyNumberFormat="1" applyFont="1" applyFill="1" applyBorder="1" applyAlignment="1">
      <alignment vertical="center"/>
    </xf>
    <xf numFmtId="10" fontId="18" fillId="3" borderId="14" xfId="0" applyNumberFormat="1" applyFont="1" applyFill="1" applyBorder="1" applyAlignment="1">
      <alignment vertical="center"/>
    </xf>
    <xf numFmtId="10" fontId="18" fillId="3" borderId="15" xfId="0" applyNumberFormat="1" applyFont="1" applyFill="1" applyBorder="1" applyAlignment="1">
      <alignment vertical="center"/>
    </xf>
    <xf numFmtId="43" fontId="4" fillId="2" borderId="0" xfId="0" applyNumberFormat="1" applyFont="1" applyFill="1" applyAlignment="1">
      <alignment horizontal="right" vertical="center"/>
    </xf>
    <xf numFmtId="0" fontId="19" fillId="2" borderId="0" xfId="4" applyFont="1" applyFill="1" applyAlignment="1">
      <alignment horizontal="left" vertical="center"/>
    </xf>
    <xf numFmtId="43" fontId="20" fillId="2" borderId="0" xfId="3" applyFont="1" applyFill="1" applyBorder="1" applyAlignment="1">
      <alignment horizontal="right" vertical="center" readingOrder="1"/>
    </xf>
    <xf numFmtId="43" fontId="20" fillId="2" borderId="0" xfId="3" applyFont="1" applyFill="1" applyBorder="1" applyAlignment="1">
      <alignment horizontal="right" vertical="center"/>
    </xf>
    <xf numFmtId="43" fontId="11" fillId="2" borderId="0" xfId="0" applyNumberFormat="1" applyFont="1" applyFill="1" applyAlignment="1">
      <alignment vertical="center" readingOrder="1"/>
    </xf>
    <xf numFmtId="0" fontId="3" fillId="2" borderId="0" xfId="4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4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39" fontId="4" fillId="2" borderId="0" xfId="0" applyNumberFormat="1" applyFont="1" applyFill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4" fontId="21" fillId="2" borderId="16" xfId="6" applyNumberFormat="1" applyFont="1" applyFill="1" applyBorder="1" applyAlignment="1">
      <alignment horizontal="right" vertical="center" wrapText="1" readingOrder="1"/>
    </xf>
  </cellXfs>
  <cellStyles count="7">
    <cellStyle name="Millares 2 2" xfId="3" xr:uid="{BBCBE508-7770-43C9-BD23-A9F0BF01F73B}"/>
    <cellStyle name="Millares 2 2 2" xfId="5" xr:uid="{AAB74FFC-EA0D-4EBA-998B-9FC27E88F971}"/>
    <cellStyle name="Normal" xfId="0" builtinId="0"/>
    <cellStyle name="Normal 14" xfId="2" xr:uid="{C20E0106-98E7-4D7F-9693-3A0EADC7A29D}"/>
    <cellStyle name="Normal 2 2" xfId="4" xr:uid="{9EAFF564-7113-44C9-87CD-E2BFCBE17FFE}"/>
    <cellStyle name="Normal 2 2 2 2 4" xfId="6" xr:uid="{CE3679EF-1C03-4C52-A1E8-E65945F9259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19F5A84-3862-4C52-B978-078FE9CB7A6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3DE2C34F-6036-472B-BD50-B3B23B93D91A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8DC9EB91-8E7D-48BF-92A4-4BFAE5AE7E0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FCCB87E2-432E-415D-9841-0529725D0DFA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93058D41-640B-4367-B729-95305845C5DB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71738315-F952-47F1-A285-6D137D411BC6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608976</xdr:colOff>
      <xdr:row>0</xdr:row>
      <xdr:rowOff>0</xdr:rowOff>
    </xdr:from>
    <xdr:to>
      <xdr:col>1</xdr:col>
      <xdr:colOff>2029918</xdr:colOff>
      <xdr:row>4</xdr:row>
      <xdr:rowOff>374754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A00C8EA6-F2CA-448A-87B0-BC6C9F945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98361" y="0"/>
          <a:ext cx="1420942" cy="1608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4FD6-BFDE-4E5D-81F3-DA16CDEFDD90}">
  <dimension ref="A1:W40"/>
  <sheetViews>
    <sheetView topLeftCell="A2" zoomScale="80" zoomScaleNormal="80" workbookViewId="0">
      <pane xSplit="2" ySplit="6" topLeftCell="C22" activePane="bottomRight" state="frozen"/>
      <selection activeCell="A2" sqref="A2"/>
      <selection pane="topRight" activeCell="C2" sqref="C2"/>
      <selection pane="bottomLeft" activeCell="A8" sqref="A8"/>
      <selection pane="bottomRight" activeCell="O15" sqref="O15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1"/>
      <c r="P1" s="1"/>
    </row>
    <row r="2" spans="1:23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1"/>
      <c r="O2" s="1"/>
      <c r="P2" s="1"/>
    </row>
    <row r="3" spans="1:23" ht="15.75" customHeight="1" x14ac:dyDescent="0.25">
      <c r="A3" s="89" t="s">
        <v>53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0" t="s">
        <v>3</v>
      </c>
      <c r="L4" s="90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91" t="s">
        <v>4</v>
      </c>
      <c r="B6" s="93" t="s">
        <v>5</v>
      </c>
      <c r="C6" s="93" t="s">
        <v>6</v>
      </c>
      <c r="D6" s="93" t="s">
        <v>7</v>
      </c>
      <c r="E6" s="93"/>
      <c r="F6" s="93"/>
      <c r="G6" s="93" t="s">
        <v>8</v>
      </c>
      <c r="H6" s="93" t="s">
        <v>9</v>
      </c>
      <c r="I6" s="93" t="s">
        <v>10</v>
      </c>
      <c r="J6" s="93" t="s">
        <v>11</v>
      </c>
      <c r="K6" s="93" t="s">
        <v>12</v>
      </c>
      <c r="L6" s="93" t="s">
        <v>13</v>
      </c>
      <c r="M6" s="95" t="s">
        <v>14</v>
      </c>
    </row>
    <row r="7" spans="1:23" ht="78.75" customHeight="1" x14ac:dyDescent="0.25">
      <c r="A7" s="92"/>
      <c r="B7" s="94"/>
      <c r="C7" s="94"/>
      <c r="D7" s="10" t="s">
        <v>15</v>
      </c>
      <c r="E7" s="10" t="s">
        <v>16</v>
      </c>
      <c r="F7" s="10" t="s">
        <v>17</v>
      </c>
      <c r="G7" s="94"/>
      <c r="H7" s="94"/>
      <c r="I7" s="94"/>
      <c r="J7" s="94"/>
      <c r="K7" s="94"/>
      <c r="L7" s="94"/>
      <c r="M7" s="96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G8/$G$27</f>
        <v>2.9845187247215479E-2</v>
      </c>
      <c r="I8" s="15">
        <f>I9</f>
        <v>17385077763.150002</v>
      </c>
      <c r="J8" s="15">
        <f>J9</f>
        <v>0</v>
      </c>
      <c r="K8" s="15">
        <f>I8-J8</f>
        <v>17385077763.150002</v>
      </c>
      <c r="L8" s="16">
        <f>G8-K8</f>
        <v>255495922236.85001</v>
      </c>
      <c r="M8" s="17">
        <f>+K8/G8</f>
        <v>6.3709374280913666E-2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19" si="0">D10</f>
        <v>0</v>
      </c>
      <c r="E9" s="24">
        <f t="shared" si="0"/>
        <v>0</v>
      </c>
      <c r="F9" s="25">
        <f t="shared" ref="F9:F27" si="1">D9-E9</f>
        <v>0</v>
      </c>
      <c r="G9" s="23">
        <f t="shared" si="0"/>
        <v>272881000000</v>
      </c>
      <c r="H9" s="26">
        <f t="shared" ref="H9:H27" si="2">G9/$G$27</f>
        <v>2.9845187247215479E-2</v>
      </c>
      <c r="I9" s="27">
        <f>I10</f>
        <v>17385077763.150002</v>
      </c>
      <c r="J9" s="27">
        <f>J10</f>
        <v>0</v>
      </c>
      <c r="K9" s="23">
        <f>I9-J9</f>
        <v>17385077763.150002</v>
      </c>
      <c r="L9" s="23">
        <f>G9-K9</f>
        <v>255495922236.85001</v>
      </c>
      <c r="M9" s="28">
        <f>+K9/G9</f>
        <v>6.3709374280913666E-2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si="2"/>
        <v>2.9845187247215479E-2</v>
      </c>
      <c r="I10" s="27">
        <f>I11+I15</f>
        <v>17385077763.150002</v>
      </c>
      <c r="J10" s="27">
        <f>J11+J15</f>
        <v>0</v>
      </c>
      <c r="K10" s="23">
        <f>I10-J10</f>
        <v>17385077763.150002</v>
      </c>
      <c r="L10" s="23">
        <f>+G10-K10</f>
        <v>255495922236.85001</v>
      </c>
      <c r="M10" s="28">
        <f t="shared" ref="M10" si="3">+K10/G10</f>
        <v>6.3709374280913666E-2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15648896068.68</v>
      </c>
      <c r="J11" s="27">
        <f>J12</f>
        <v>0</v>
      </c>
      <c r="K11" s="23">
        <f t="shared" ref="K11:K21" si="4">I11-J11</f>
        <v>15648896068.68</v>
      </c>
      <c r="L11" s="23">
        <f t="shared" ref="L11:L14" si="5">G11-K11</f>
        <v>257232103931.32001</v>
      </c>
      <c r="M11" s="28">
        <f>+K11/G11</f>
        <v>5.7346961014801322E-2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</f>
        <v>15648896068.68</v>
      </c>
      <c r="J12" s="35">
        <v>0</v>
      </c>
      <c r="K12" s="32">
        <f>I12-J12</f>
        <v>15648896068.68</v>
      </c>
      <c r="L12" s="23">
        <f t="shared" si="5"/>
        <v>257232103931.32001</v>
      </c>
      <c r="M12" s="28">
        <f>+K12/G12</f>
        <v>5.7346961014801322E-2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15648896068.68</v>
      </c>
      <c r="J13" s="35">
        <v>0</v>
      </c>
      <c r="K13" s="32">
        <f t="shared" si="4"/>
        <v>15648896068.68</v>
      </c>
      <c r="L13" s="23">
        <f t="shared" si="5"/>
        <v>257232103931.32001</v>
      </c>
      <c r="M13" s="28">
        <f>+K13/G13</f>
        <v>5.7346961014801322E-2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 t="shared" si="2"/>
        <v>2.9845187247215479E-2</v>
      </c>
      <c r="I14" s="41">
        <v>15648896068.68</v>
      </c>
      <c r="J14" s="41">
        <v>0</v>
      </c>
      <c r="K14" s="38">
        <f t="shared" si="4"/>
        <v>15648896068.68</v>
      </c>
      <c r="L14" s="42">
        <f t="shared" si="5"/>
        <v>257232103931.32001</v>
      </c>
      <c r="M14" s="43">
        <f>+K14/G14</f>
        <v>5.7346961014801322E-2</v>
      </c>
    </row>
    <row r="15" spans="1:23" s="29" customFormat="1" ht="33" customHeight="1" x14ac:dyDescent="0.25">
      <c r="A15" s="21" t="s">
        <v>31</v>
      </c>
      <c r="B15" s="31" t="s">
        <v>32</v>
      </c>
      <c r="C15" s="32">
        <v>0</v>
      </c>
      <c r="D15" s="33">
        <f t="shared" si="0"/>
        <v>0</v>
      </c>
      <c r="E15" s="33">
        <f t="shared" si="0"/>
        <v>0</v>
      </c>
      <c r="F15" s="25">
        <f t="shared" si="1"/>
        <v>0</v>
      </c>
      <c r="G15" s="32">
        <f t="shared" ref="G15:G26" si="6">C15-F15</f>
        <v>0</v>
      </c>
      <c r="H15" s="34">
        <f t="shared" si="2"/>
        <v>0</v>
      </c>
      <c r="I15" s="35">
        <f>I16</f>
        <v>1736181694.47</v>
      </c>
      <c r="J15" s="35">
        <f>J16</f>
        <v>0</v>
      </c>
      <c r="K15" s="32">
        <f>I15-J15</f>
        <v>1736181694.47</v>
      </c>
      <c r="L15" s="23">
        <f t="shared" ref="L15:L17" si="7">G15-K15</f>
        <v>-1736181694.47</v>
      </c>
      <c r="M15" s="45" t="s">
        <v>30</v>
      </c>
    </row>
    <row r="16" spans="1:23" s="29" customFormat="1" ht="33" customHeight="1" x14ac:dyDescent="0.25">
      <c r="A16" s="21" t="s">
        <v>33</v>
      </c>
      <c r="B16" s="31" t="s">
        <v>34</v>
      </c>
      <c r="C16" s="32">
        <v>0</v>
      </c>
      <c r="D16" s="33">
        <f t="shared" si="0"/>
        <v>0</v>
      </c>
      <c r="E16" s="33">
        <f t="shared" si="0"/>
        <v>0</v>
      </c>
      <c r="F16" s="25">
        <f t="shared" si="1"/>
        <v>0</v>
      </c>
      <c r="G16" s="32">
        <f t="shared" si="6"/>
        <v>0</v>
      </c>
      <c r="H16" s="34">
        <f t="shared" ref="H16:H26" si="8">G16/$G$27</f>
        <v>0</v>
      </c>
      <c r="I16" s="35">
        <f>I17+I21</f>
        <v>1736181694.47</v>
      </c>
      <c r="J16" s="35">
        <f>J21</f>
        <v>0</v>
      </c>
      <c r="K16" s="32">
        <f>I16-J16</f>
        <v>1736181694.47</v>
      </c>
      <c r="L16" s="23">
        <f t="shared" si="7"/>
        <v>-1736181694.47</v>
      </c>
      <c r="M16" s="45" t="s">
        <v>30</v>
      </c>
    </row>
    <row r="17" spans="1:16" s="29" customFormat="1" ht="33" customHeight="1" x14ac:dyDescent="0.25">
      <c r="A17" s="21" t="s">
        <v>35</v>
      </c>
      <c r="B17" s="31" t="s">
        <v>36</v>
      </c>
      <c r="C17" s="32">
        <v>0</v>
      </c>
      <c r="D17" s="33">
        <f t="shared" si="0"/>
        <v>0</v>
      </c>
      <c r="E17" s="33">
        <f t="shared" si="0"/>
        <v>0</v>
      </c>
      <c r="F17" s="25">
        <f t="shared" si="1"/>
        <v>0</v>
      </c>
      <c r="G17" s="32">
        <f>C17-F17</f>
        <v>0</v>
      </c>
      <c r="H17" s="34">
        <f t="shared" si="8"/>
        <v>0</v>
      </c>
      <c r="I17" s="35">
        <f>I18</f>
        <v>407650893.5</v>
      </c>
      <c r="J17" s="35">
        <v>0</v>
      </c>
      <c r="K17" s="32">
        <f t="shared" si="4"/>
        <v>407650893.5</v>
      </c>
      <c r="L17" s="23">
        <f t="shared" si="7"/>
        <v>-407650893.5</v>
      </c>
      <c r="M17" s="45" t="s">
        <v>30</v>
      </c>
    </row>
    <row r="18" spans="1:16" s="29" customFormat="1" ht="33" customHeight="1" x14ac:dyDescent="0.25">
      <c r="A18" s="21" t="s">
        <v>37</v>
      </c>
      <c r="B18" s="31" t="s">
        <v>38</v>
      </c>
      <c r="C18" s="32">
        <v>0</v>
      </c>
      <c r="D18" s="33">
        <f t="shared" si="0"/>
        <v>0</v>
      </c>
      <c r="E18" s="33">
        <f t="shared" si="0"/>
        <v>0</v>
      </c>
      <c r="F18" s="25">
        <f t="shared" si="1"/>
        <v>0</v>
      </c>
      <c r="G18" s="32">
        <f t="shared" si="6"/>
        <v>0</v>
      </c>
      <c r="H18" s="34">
        <f t="shared" si="8"/>
        <v>0</v>
      </c>
      <c r="I18" s="35">
        <f>I19+I20</f>
        <v>407650893.5</v>
      </c>
      <c r="J18" s="35">
        <v>0</v>
      </c>
      <c r="K18" s="32">
        <f>I18-J18</f>
        <v>407650893.5</v>
      </c>
      <c r="L18" s="23">
        <f>G18-K18</f>
        <v>-407650893.5</v>
      </c>
      <c r="M18" s="45" t="s">
        <v>30</v>
      </c>
    </row>
    <row r="19" spans="1:16" s="44" customFormat="1" ht="50.25" customHeight="1" x14ac:dyDescent="0.25">
      <c r="A19" s="36" t="s">
        <v>39</v>
      </c>
      <c r="B19" s="37" t="s">
        <v>40</v>
      </c>
      <c r="C19" s="38">
        <v>0</v>
      </c>
      <c r="D19" s="39">
        <f t="shared" si="0"/>
        <v>0</v>
      </c>
      <c r="E19" s="39">
        <f t="shared" si="0"/>
        <v>0</v>
      </c>
      <c r="F19" s="25">
        <f t="shared" si="1"/>
        <v>0</v>
      </c>
      <c r="G19" s="38">
        <f t="shared" si="6"/>
        <v>0</v>
      </c>
      <c r="H19" s="40">
        <f t="shared" si="8"/>
        <v>0</v>
      </c>
      <c r="I19" s="41">
        <v>2230079.75</v>
      </c>
      <c r="J19" s="41">
        <v>0</v>
      </c>
      <c r="K19" s="38">
        <f>I19-J19</f>
        <v>2230079.75</v>
      </c>
      <c r="L19" s="42">
        <f>G19-K19</f>
        <v>-2230079.75</v>
      </c>
      <c r="M19" s="46" t="s">
        <v>30</v>
      </c>
    </row>
    <row r="20" spans="1:16" s="44" customFormat="1" ht="48.75" customHeight="1" x14ac:dyDescent="0.25">
      <c r="A20" s="36" t="s">
        <v>41</v>
      </c>
      <c r="B20" s="37" t="s">
        <v>42</v>
      </c>
      <c r="C20" s="38">
        <v>0</v>
      </c>
      <c r="D20" s="39">
        <f t="shared" ref="D20:E20" si="9">D21</f>
        <v>0</v>
      </c>
      <c r="E20" s="39">
        <f t="shared" si="9"/>
        <v>0</v>
      </c>
      <c r="F20" s="25">
        <f t="shared" si="1"/>
        <v>0</v>
      </c>
      <c r="G20" s="38">
        <f t="shared" si="6"/>
        <v>0</v>
      </c>
      <c r="H20" s="40">
        <f t="shared" si="8"/>
        <v>0</v>
      </c>
      <c r="I20" s="41">
        <v>405420813.75</v>
      </c>
      <c r="J20" s="41">
        <v>0</v>
      </c>
      <c r="K20" s="38">
        <f t="shared" si="4"/>
        <v>405420813.75</v>
      </c>
      <c r="L20" s="42">
        <f>G20-K20</f>
        <v>-405420813.75</v>
      </c>
      <c r="M20" s="46" t="s">
        <v>30</v>
      </c>
    </row>
    <row r="21" spans="1:16" s="29" customFormat="1" ht="33" customHeight="1" x14ac:dyDescent="0.25">
      <c r="A21" s="21" t="s">
        <v>43</v>
      </c>
      <c r="B21" s="31" t="s">
        <v>44</v>
      </c>
      <c r="C21" s="32">
        <v>0</v>
      </c>
      <c r="D21" s="33">
        <f>D22</f>
        <v>0</v>
      </c>
      <c r="E21" s="33">
        <f>E22</f>
        <v>0</v>
      </c>
      <c r="F21" s="25">
        <f t="shared" si="1"/>
        <v>0</v>
      </c>
      <c r="G21" s="32">
        <f t="shared" si="6"/>
        <v>0</v>
      </c>
      <c r="H21" s="34">
        <f t="shared" si="8"/>
        <v>0</v>
      </c>
      <c r="I21" s="35">
        <f>I22</f>
        <v>1328530800.97</v>
      </c>
      <c r="J21" s="35">
        <f>J22</f>
        <v>0</v>
      </c>
      <c r="K21" s="32">
        <f t="shared" si="4"/>
        <v>1328530800.97</v>
      </c>
      <c r="L21" s="23">
        <f>L22</f>
        <v>-1328530800.97</v>
      </c>
      <c r="M21" s="45" t="s">
        <v>30</v>
      </c>
    </row>
    <row r="22" spans="1:16" s="44" customFormat="1" ht="76.5" customHeight="1" x14ac:dyDescent="0.25">
      <c r="A22" s="36" t="s">
        <v>45</v>
      </c>
      <c r="B22" s="37" t="s">
        <v>46</v>
      </c>
      <c r="C22" s="38">
        <v>0</v>
      </c>
      <c r="D22" s="39">
        <v>0</v>
      </c>
      <c r="E22" s="39">
        <v>0</v>
      </c>
      <c r="F22" s="25">
        <f t="shared" si="1"/>
        <v>0</v>
      </c>
      <c r="G22" s="38">
        <f t="shared" si="6"/>
        <v>0</v>
      </c>
      <c r="H22" s="40">
        <f t="shared" si="8"/>
        <v>0</v>
      </c>
      <c r="I22" s="41">
        <v>1328530800.97</v>
      </c>
      <c r="J22" s="41">
        <v>0</v>
      </c>
      <c r="K22" s="38">
        <f>I22-J22</f>
        <v>1328530800.97</v>
      </c>
      <c r="L22" s="38">
        <f>G22-K22</f>
        <v>-1328530800.97</v>
      </c>
      <c r="M22" s="46" t="s">
        <v>30</v>
      </c>
    </row>
    <row r="23" spans="1:16" s="19" customFormat="1" ht="33" customHeight="1" x14ac:dyDescent="0.25">
      <c r="A23" s="47">
        <v>4</v>
      </c>
      <c r="B23" s="48" t="s">
        <v>47</v>
      </c>
      <c r="C23" s="49">
        <f>C24+C25+C26</f>
        <v>8870335215722</v>
      </c>
      <c r="D23" s="49">
        <f>D24+D25+D26</f>
        <v>0</v>
      </c>
      <c r="E23" s="49">
        <v>0</v>
      </c>
      <c r="F23" s="13">
        <f t="shared" si="1"/>
        <v>0</v>
      </c>
      <c r="G23" s="49">
        <f t="shared" si="6"/>
        <v>8870335215722</v>
      </c>
      <c r="H23" s="50">
        <f t="shared" si="8"/>
        <v>0.97015481275278448</v>
      </c>
      <c r="I23" s="51">
        <f>I24+I25+I26</f>
        <v>0</v>
      </c>
      <c r="J23" s="51">
        <f>SUM(J24:J26)</f>
        <v>0</v>
      </c>
      <c r="K23" s="49">
        <f>I23-J23</f>
        <v>0</v>
      </c>
      <c r="L23" s="49">
        <f>L24+L25+L26</f>
        <v>8870335215722</v>
      </c>
      <c r="M23" s="52">
        <f>+K23/G23</f>
        <v>0</v>
      </c>
      <c r="O23" s="18"/>
    </row>
    <row r="24" spans="1:16" s="58" customFormat="1" ht="33" customHeight="1" x14ac:dyDescent="0.25">
      <c r="A24" s="53">
        <v>41</v>
      </c>
      <c r="B24" s="54" t="s">
        <v>48</v>
      </c>
      <c r="C24" s="55">
        <v>10647256000</v>
      </c>
      <c r="D24" s="56">
        <v>0</v>
      </c>
      <c r="E24" s="56">
        <v>0</v>
      </c>
      <c r="F24" s="25">
        <f t="shared" si="1"/>
        <v>0</v>
      </c>
      <c r="G24" s="55">
        <f t="shared" si="6"/>
        <v>10647256000</v>
      </c>
      <c r="H24" s="40">
        <f t="shared" si="8"/>
        <v>1.1644978909819243E-3</v>
      </c>
      <c r="I24" s="41">
        <v>0</v>
      </c>
      <c r="J24" s="41">
        <v>0</v>
      </c>
      <c r="K24" s="55">
        <f>I24-J24</f>
        <v>0</v>
      </c>
      <c r="L24" s="57">
        <f>G24-K24</f>
        <v>10647256000</v>
      </c>
      <c r="M24" s="43">
        <f>+K24/G24</f>
        <v>0</v>
      </c>
      <c r="O24" s="59"/>
      <c r="P24" s="19"/>
    </row>
    <row r="25" spans="1:16" s="58" customFormat="1" ht="33" customHeight="1" x14ac:dyDescent="0.25">
      <c r="A25" s="53">
        <v>42</v>
      </c>
      <c r="B25" s="54" t="s">
        <v>49</v>
      </c>
      <c r="C25" s="60">
        <v>1539512571000</v>
      </c>
      <c r="D25" s="61">
        <v>0</v>
      </c>
      <c r="E25" s="61">
        <v>0</v>
      </c>
      <c r="F25" s="25">
        <f t="shared" si="1"/>
        <v>0</v>
      </c>
      <c r="G25" s="55">
        <f t="shared" si="6"/>
        <v>1539512571000</v>
      </c>
      <c r="H25" s="40">
        <f t="shared" si="8"/>
        <v>0.16837757466051911</v>
      </c>
      <c r="I25" s="41">
        <v>0</v>
      </c>
      <c r="J25" s="41">
        <v>0</v>
      </c>
      <c r="K25" s="57">
        <f>I25-J25</f>
        <v>0</v>
      </c>
      <c r="L25" s="57">
        <f>G25-K25</f>
        <v>1539512571000</v>
      </c>
      <c r="M25" s="43">
        <f>+K25/G25</f>
        <v>0</v>
      </c>
      <c r="O25" s="59"/>
      <c r="P25" s="19"/>
    </row>
    <row r="26" spans="1:16" s="58" customFormat="1" ht="33" customHeight="1" thickBot="1" x14ac:dyDescent="0.3">
      <c r="A26" s="62">
        <v>43</v>
      </c>
      <c r="B26" s="63" t="s">
        <v>50</v>
      </c>
      <c r="C26" s="64">
        <v>7320175388722</v>
      </c>
      <c r="D26" s="65">
        <v>0</v>
      </c>
      <c r="E26" s="65">
        <v>0</v>
      </c>
      <c r="F26" s="25">
        <f t="shared" si="1"/>
        <v>0</v>
      </c>
      <c r="G26" s="64">
        <f t="shared" si="6"/>
        <v>7320175388722</v>
      </c>
      <c r="H26" s="40">
        <f t="shared" si="8"/>
        <v>0.80061274020128348</v>
      </c>
      <c r="I26" s="66">
        <v>0</v>
      </c>
      <c r="J26" s="66">
        <v>0</v>
      </c>
      <c r="K26" s="64">
        <f>I26-J26</f>
        <v>0</v>
      </c>
      <c r="L26" s="67">
        <f>G26-K26</f>
        <v>7320175388722</v>
      </c>
      <c r="M26" s="43">
        <f>+K26/G26</f>
        <v>0</v>
      </c>
      <c r="N26" s="59"/>
      <c r="O26" s="59"/>
      <c r="P26" s="19"/>
    </row>
    <row r="27" spans="1:16" s="8" customFormat="1" ht="33" customHeight="1" thickTop="1" thickBot="1" x14ac:dyDescent="0.3">
      <c r="A27" s="85" t="s">
        <v>51</v>
      </c>
      <c r="B27" s="86"/>
      <c r="C27" s="68">
        <f>C8+C23</f>
        <v>9143216215722</v>
      </c>
      <c r="D27" s="68">
        <f>D8+D23</f>
        <v>0</v>
      </c>
      <c r="E27" s="68">
        <f>E8+E23</f>
        <v>0</v>
      </c>
      <c r="F27" s="68">
        <f t="shared" si="1"/>
        <v>0</v>
      </c>
      <c r="G27" s="68">
        <f>G8+G23</f>
        <v>9143216215722</v>
      </c>
      <c r="H27" s="69">
        <f t="shared" si="2"/>
        <v>1</v>
      </c>
      <c r="I27" s="68">
        <f>I8+I23</f>
        <v>17385077763.150002</v>
      </c>
      <c r="J27" s="68">
        <f>J8+J23</f>
        <v>0</v>
      </c>
      <c r="K27" s="68">
        <f>K8+K23</f>
        <v>17385077763.150002</v>
      </c>
      <c r="L27" s="68">
        <f>L8+L23</f>
        <v>9125831137958.8496</v>
      </c>
      <c r="M27" s="70">
        <f>+K27/G27</f>
        <v>1.9014182048168022E-3</v>
      </c>
      <c r="O27" s="71"/>
      <c r="P27" s="19"/>
    </row>
    <row r="28" spans="1:16" s="8" customFormat="1" ht="14.25" customHeight="1" thickTop="1" x14ac:dyDescent="0.25">
      <c r="B28" s="72"/>
      <c r="C28" s="73"/>
      <c r="D28" s="74"/>
      <c r="E28" s="74"/>
      <c r="F28" s="74"/>
      <c r="G28" s="73"/>
      <c r="H28" s="74"/>
      <c r="I28" s="74"/>
      <c r="J28" s="74"/>
      <c r="K28" s="73"/>
      <c r="L28" s="75"/>
    </row>
    <row r="29" spans="1:16" s="2" customFormat="1" ht="14.25" customHeight="1" x14ac:dyDescent="0.25">
      <c r="A29" s="76" t="s">
        <v>54</v>
      </c>
      <c r="D29" s="8"/>
      <c r="E29" s="8"/>
      <c r="F29" s="8"/>
      <c r="H29" s="77"/>
      <c r="I29" s="9"/>
      <c r="J29" s="9"/>
      <c r="K29" s="9"/>
      <c r="L29" s="9"/>
      <c r="M29" s="77"/>
    </row>
    <row r="30" spans="1:16" s="2" customFormat="1" ht="33" customHeight="1" x14ac:dyDescent="0.25">
      <c r="A30" s="76" t="s">
        <v>52</v>
      </c>
      <c r="D30" s="8"/>
      <c r="E30" s="8"/>
      <c r="F30" s="8"/>
      <c r="I30" s="9"/>
      <c r="J30" s="9"/>
      <c r="K30" s="9"/>
      <c r="L30" s="9"/>
    </row>
    <row r="31" spans="1:16" s="2" customFormat="1" ht="33" customHeight="1" x14ac:dyDescent="0.25">
      <c r="A31" s="5"/>
      <c r="D31" s="8"/>
      <c r="E31" s="8"/>
      <c r="F31" s="8"/>
      <c r="G31" s="9"/>
      <c r="I31" s="9"/>
      <c r="J31" s="9"/>
      <c r="K31" s="9"/>
      <c r="L31" s="9"/>
      <c r="M31" s="77"/>
    </row>
    <row r="32" spans="1:16" s="2" customFormat="1" ht="33" customHeight="1" x14ac:dyDescent="0.25">
      <c r="A32" s="5"/>
      <c r="D32" s="8"/>
      <c r="E32" s="8"/>
      <c r="F32" s="8"/>
      <c r="I32" s="9"/>
      <c r="J32" s="9"/>
      <c r="K32" s="9"/>
      <c r="L32" s="9"/>
    </row>
    <row r="33" spans="1:12" s="2" customFormat="1" ht="33" customHeight="1" x14ac:dyDescent="0.25">
      <c r="A33" s="5"/>
      <c r="C33" s="4"/>
      <c r="D33" s="78"/>
      <c r="E33" s="78"/>
      <c r="F33" s="78"/>
      <c r="G33" s="58"/>
      <c r="H33" s="58"/>
      <c r="I33" s="58"/>
      <c r="J33" s="59"/>
      <c r="K33" s="79"/>
      <c r="L33" s="59"/>
    </row>
    <row r="34" spans="1:12" s="2" customFormat="1" ht="33" customHeight="1" x14ac:dyDescent="0.25">
      <c r="A34" s="5"/>
      <c r="D34" s="8"/>
      <c r="E34" s="8"/>
      <c r="F34" s="8"/>
      <c r="J34" s="9"/>
      <c r="L34" s="9"/>
    </row>
    <row r="35" spans="1:12" s="2" customFormat="1" ht="33" customHeight="1" x14ac:dyDescent="0.25">
      <c r="A35" s="5"/>
      <c r="D35" s="8"/>
      <c r="E35" s="8"/>
      <c r="F35" s="8"/>
      <c r="J35" s="9"/>
    </row>
    <row r="36" spans="1:12" s="2" customFormat="1" ht="33" customHeight="1" x14ac:dyDescent="0.25">
      <c r="A36" s="5"/>
      <c r="D36" s="8"/>
      <c r="E36" s="8"/>
      <c r="F36" s="8"/>
      <c r="J36" s="9"/>
    </row>
    <row r="37" spans="1:12" s="2" customFormat="1" ht="33" customHeight="1" x14ac:dyDescent="0.25">
      <c r="A37" s="5"/>
      <c r="D37" s="8"/>
      <c r="E37" s="8"/>
      <c r="F37" s="8"/>
      <c r="J37" s="9"/>
    </row>
    <row r="38" spans="1:12" s="2" customFormat="1" ht="33" customHeight="1" x14ac:dyDescent="0.25">
      <c r="A38" s="5"/>
      <c r="D38" s="8"/>
      <c r="E38" s="8"/>
      <c r="F38" s="8"/>
      <c r="J38" s="9"/>
    </row>
    <row r="39" spans="1:12" s="2" customFormat="1" ht="33" customHeight="1" x14ac:dyDescent="0.25">
      <c r="A39" s="5"/>
      <c r="D39" s="8"/>
      <c r="E39" s="8"/>
      <c r="F39" s="8"/>
      <c r="J39" s="9"/>
    </row>
    <row r="40" spans="1:12" s="2" customFormat="1" ht="33" customHeight="1" x14ac:dyDescent="0.25">
      <c r="A40" s="5"/>
      <c r="D40" s="8"/>
      <c r="E40" s="8"/>
      <c r="F40" s="8"/>
      <c r="J40" s="9"/>
    </row>
  </sheetData>
  <autoFilter ref="N1:N40" xr:uid="{ADA92C4C-CA7C-41A7-AD00-41BDF36AEF99}"/>
  <mergeCells count="16">
    <mergeCell ref="A27:B27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4CF2-A016-4572-ABE7-591F835FE268}">
  <dimension ref="A1:W48"/>
  <sheetViews>
    <sheetView topLeftCell="A2" zoomScale="80" zoomScaleNormal="80" workbookViewId="0">
      <pane xSplit="2" ySplit="6" topLeftCell="H34" activePane="bottomRight" state="frozen"/>
      <selection activeCell="A2" sqref="A2"/>
      <selection pane="topRight" activeCell="C2" sqref="C2"/>
      <selection pane="bottomLeft" activeCell="A8" sqref="A8"/>
      <selection pane="bottomRight" activeCell="L33" sqref="L33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1"/>
      <c r="P1" s="1"/>
    </row>
    <row r="2" spans="1:23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1"/>
      <c r="O2" s="1"/>
      <c r="P2" s="1"/>
    </row>
    <row r="3" spans="1:23" ht="15.75" customHeight="1" x14ac:dyDescent="0.25">
      <c r="A3" s="89" t="s">
        <v>55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0" t="s">
        <v>3</v>
      </c>
      <c r="L4" s="90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91" t="s">
        <v>4</v>
      </c>
      <c r="B6" s="93" t="s">
        <v>5</v>
      </c>
      <c r="C6" s="93" t="s">
        <v>6</v>
      </c>
      <c r="D6" s="93" t="s">
        <v>7</v>
      </c>
      <c r="E6" s="93"/>
      <c r="F6" s="93"/>
      <c r="G6" s="93" t="s">
        <v>8</v>
      </c>
      <c r="H6" s="93" t="s">
        <v>9</v>
      </c>
      <c r="I6" s="93" t="s">
        <v>10</v>
      </c>
      <c r="J6" s="93" t="s">
        <v>11</v>
      </c>
      <c r="K6" s="93" t="s">
        <v>12</v>
      </c>
      <c r="L6" s="93" t="s">
        <v>13</v>
      </c>
      <c r="M6" s="95" t="s">
        <v>14</v>
      </c>
    </row>
    <row r="7" spans="1:23" ht="78.75" customHeight="1" x14ac:dyDescent="0.25">
      <c r="A7" s="92"/>
      <c r="B7" s="94"/>
      <c r="C7" s="94"/>
      <c r="D7" s="10" t="s">
        <v>15</v>
      </c>
      <c r="E7" s="10" t="s">
        <v>16</v>
      </c>
      <c r="F7" s="10" t="s">
        <v>17</v>
      </c>
      <c r="G7" s="94"/>
      <c r="H7" s="94"/>
      <c r="I7" s="94"/>
      <c r="J7" s="94"/>
      <c r="K7" s="94"/>
      <c r="L7" s="94"/>
      <c r="M7" s="96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36440520958.459999</v>
      </c>
      <c r="J8" s="15">
        <f>J9</f>
        <v>0</v>
      </c>
      <c r="K8" s="15">
        <f>I8-J8</f>
        <v>36440520958.459999</v>
      </c>
      <c r="L8" s="16">
        <f>G8-K8</f>
        <v>236440479041.54001</v>
      </c>
      <c r="M8" s="17">
        <f>+K8/G8</f>
        <v>0.13353997148376032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36440520958.459999</v>
      </c>
      <c r="J9" s="27">
        <f>J10</f>
        <v>0</v>
      </c>
      <c r="K9" s="23">
        <f>I9-J9</f>
        <v>36440520958.459999</v>
      </c>
      <c r="L9" s="23">
        <f>G9-K9</f>
        <v>236440479041.54001</v>
      </c>
      <c r="M9" s="28">
        <f>+K9/G9</f>
        <v>0.13353997148376032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2">G10/$G$35</f>
        <v>2.9845187247215479E-2</v>
      </c>
      <c r="I10" s="27">
        <f>I11+I20</f>
        <v>36440520958.459999</v>
      </c>
      <c r="J10" s="27">
        <f>J11+J20</f>
        <v>0</v>
      </c>
      <c r="K10" s="23">
        <f>I10-J10</f>
        <v>36440520958.459999</v>
      </c>
      <c r="L10" s="23">
        <f>+G10-K10</f>
        <v>236440479041.54001</v>
      </c>
      <c r="M10" s="28">
        <f t="shared" ref="M10" si="3">+K10/G10</f>
        <v>0.13353997148376032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34454154103.279999</v>
      </c>
      <c r="J11" s="27">
        <f>J12</f>
        <v>0</v>
      </c>
      <c r="K11" s="23">
        <f t="shared" ref="K11:K26" si="4">I11-J11</f>
        <v>34454154103.279999</v>
      </c>
      <c r="L11" s="23">
        <f t="shared" ref="L11:L22" si="5">G11-K11</f>
        <v>238426845896.72</v>
      </c>
      <c r="M11" s="28">
        <f>+K11/G11</f>
        <v>0.12626072941421351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I13+I15</f>
        <v>34454154103.279999</v>
      </c>
      <c r="J12" s="35">
        <v>0</v>
      </c>
      <c r="K12" s="32">
        <f>I12-J12</f>
        <v>34454154103.279999</v>
      </c>
      <c r="L12" s="23">
        <f t="shared" si="5"/>
        <v>238426845896.72</v>
      </c>
      <c r="M12" s="28">
        <f>+K12/G12</f>
        <v>0.12626072941421351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34213073284.470001</v>
      </c>
      <c r="J13" s="35">
        <v>0</v>
      </c>
      <c r="K13" s="32">
        <f t="shared" si="4"/>
        <v>34213073284.470001</v>
      </c>
      <c r="L13" s="23">
        <f t="shared" si="5"/>
        <v>238667926715.53</v>
      </c>
      <c r="M13" s="28">
        <f>+K13/G13</f>
        <v>0.12537726439169455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</f>
        <v>34213073284.470001</v>
      </c>
      <c r="J14" s="41">
        <v>0</v>
      </c>
      <c r="K14" s="38">
        <f t="shared" si="4"/>
        <v>34213073284.470001</v>
      </c>
      <c r="L14" s="42">
        <f t="shared" si="5"/>
        <v>238667926715.53</v>
      </c>
      <c r="M14" s="43">
        <f>+K14/G14</f>
        <v>0.12537726439169455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2"/>
        <v>0</v>
      </c>
      <c r="I15" s="35">
        <f t="shared" ref="I15:J18" si="6">I16</f>
        <v>241080818.81</v>
      </c>
      <c r="J15" s="35">
        <f t="shared" si="6"/>
        <v>0</v>
      </c>
      <c r="K15" s="32">
        <f t="shared" si="4"/>
        <v>241080818.81</v>
      </c>
      <c r="L15" s="42">
        <f t="shared" si="5"/>
        <v>-241080818.81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2"/>
        <v>0</v>
      </c>
      <c r="I16" s="41">
        <f t="shared" si="6"/>
        <v>241080818.81</v>
      </c>
      <c r="J16" s="41">
        <f t="shared" si="6"/>
        <v>0</v>
      </c>
      <c r="K16" s="38">
        <f t="shared" si="4"/>
        <v>241080818.81</v>
      </c>
      <c r="L16" s="42">
        <f t="shared" si="5"/>
        <v>-241080818.81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2"/>
        <v>0</v>
      </c>
      <c r="I17" s="41">
        <f t="shared" si="6"/>
        <v>241080818.81</v>
      </c>
      <c r="J17" s="41">
        <f t="shared" si="6"/>
        <v>0</v>
      </c>
      <c r="K17" s="38">
        <f t="shared" si="4"/>
        <v>241080818.81</v>
      </c>
      <c r="L17" s="42">
        <f t="shared" si="5"/>
        <v>-241080818.81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2"/>
        <v>0</v>
      </c>
      <c r="I18" s="41">
        <f t="shared" si="6"/>
        <v>241080818.81</v>
      </c>
      <c r="J18" s="41">
        <f t="shared" si="6"/>
        <v>0</v>
      </c>
      <c r="K18" s="38">
        <f t="shared" si="4"/>
        <v>241080818.81</v>
      </c>
      <c r="L18" s="42">
        <f t="shared" si="5"/>
        <v>-241080818.81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2"/>
        <v>0</v>
      </c>
      <c r="I19" s="41">
        <v>241080818.81</v>
      </c>
      <c r="J19" s="41">
        <v>0</v>
      </c>
      <c r="K19" s="38">
        <f t="shared" si="4"/>
        <v>241080818.81</v>
      </c>
      <c r="L19" s="42">
        <f t="shared" si="5"/>
        <v>-241080818.81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2"/>
        <v>0</v>
      </c>
      <c r="I20" s="35">
        <f>I21+I29</f>
        <v>1986366855.1800001</v>
      </c>
      <c r="J20" s="35">
        <f>J21</f>
        <v>0</v>
      </c>
      <c r="K20" s="32">
        <f>I20-J20</f>
        <v>1986366855.1800001</v>
      </c>
      <c r="L20" s="23">
        <f t="shared" si="5"/>
        <v>-1986366855.1800001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2"/>
        <v>0</v>
      </c>
      <c r="I21" s="35">
        <f>I22+I26</f>
        <v>1982432539.1800001</v>
      </c>
      <c r="J21" s="35">
        <f>J26</f>
        <v>0</v>
      </c>
      <c r="K21" s="32">
        <f>I21-J21</f>
        <v>1982432539.1800001</v>
      </c>
      <c r="L21" s="23">
        <f t="shared" si="5"/>
        <v>-1982432539.1800001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636526023.45000005</v>
      </c>
      <c r="J22" s="35">
        <v>0</v>
      </c>
      <c r="K22" s="32">
        <f t="shared" si="4"/>
        <v>636526023.45000005</v>
      </c>
      <c r="L22" s="23">
        <f t="shared" si="5"/>
        <v>-636526023.45000005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2"/>
        <v>0</v>
      </c>
      <c r="I23" s="35">
        <f>I24+I25</f>
        <v>636526023.45000005</v>
      </c>
      <c r="J23" s="35">
        <v>0</v>
      </c>
      <c r="K23" s="32">
        <f>I23-J23</f>
        <v>636526023.45000005</v>
      </c>
      <c r="L23" s="23">
        <f>G23-K23</f>
        <v>-636526023.45000005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2"/>
        <v>0</v>
      </c>
      <c r="I24" s="41">
        <f>2230079.75+3063503.99</f>
        <v>5293583.74</v>
      </c>
      <c r="J24" s="41">
        <v>0</v>
      </c>
      <c r="K24" s="38">
        <f>I24-J24</f>
        <v>5293583.74</v>
      </c>
      <c r="L24" s="42">
        <f>G24-K24</f>
        <v>-5293583.74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2"/>
        <v>0</v>
      </c>
      <c r="I25" s="41">
        <f>405420813.75+225811625.96</f>
        <v>631232439.71000004</v>
      </c>
      <c r="J25" s="41">
        <v>0</v>
      </c>
      <c r="K25" s="38">
        <f t="shared" si="4"/>
        <v>631232439.71000004</v>
      </c>
      <c r="L25" s="42">
        <f>G25-K25</f>
        <v>-631232439.71000004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2"/>
        <v>0</v>
      </c>
      <c r="I26" s="35">
        <f>I27</f>
        <v>1345906515.73</v>
      </c>
      <c r="J26" s="35">
        <f>J27</f>
        <v>0</v>
      </c>
      <c r="K26" s="32">
        <f t="shared" si="4"/>
        <v>1345906515.73</v>
      </c>
      <c r="L26" s="23">
        <f>L27</f>
        <v>-1345906515.73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2"/>
        <v>0</v>
      </c>
      <c r="I27" s="41">
        <f>1328530800.97+17375714.76</f>
        <v>1345906515.73</v>
      </c>
      <c r="J27" s="41">
        <v>0</v>
      </c>
      <c r="K27" s="38">
        <f>I27-J27</f>
        <v>1345906515.73</v>
      </c>
      <c r="L27" s="38">
        <f>G27-K27</f>
        <v>-1345906515.73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2"/>
        <v>0</v>
      </c>
      <c r="I28" s="41">
        <f>I29</f>
        <v>3934316</v>
      </c>
      <c r="J28" s="41">
        <v>0</v>
      </c>
      <c r="K28" s="38">
        <f t="shared" ref="K28:K30" si="8">I28-J28</f>
        <v>3934316</v>
      </c>
      <c r="L28" s="38">
        <f t="shared" ref="L28:L30" si="9">G28-K28</f>
        <v>-3934316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2"/>
        <v>0</v>
      </c>
      <c r="I29" s="41">
        <f>I30</f>
        <v>3934316</v>
      </c>
      <c r="J29" s="41">
        <v>0</v>
      </c>
      <c r="K29" s="38">
        <f t="shared" si="8"/>
        <v>3934316</v>
      </c>
      <c r="L29" s="38">
        <f t="shared" si="9"/>
        <v>-3934316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2"/>
        <v>0</v>
      </c>
      <c r="I30" s="41">
        <v>3934316</v>
      </c>
      <c r="J30" s="41">
        <v>0</v>
      </c>
      <c r="K30" s="38">
        <f t="shared" si="8"/>
        <v>3934316</v>
      </c>
      <c r="L30" s="38">
        <f t="shared" si="9"/>
        <v>-3934316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2"/>
        <v>0.97015481275278448</v>
      </c>
      <c r="I31" s="51">
        <f>I32+I33+I34</f>
        <v>1575252895118.3501</v>
      </c>
      <c r="J31" s="51">
        <f>SUM(J32:J34)</f>
        <v>0</v>
      </c>
      <c r="K31" s="49">
        <f>I31-J31</f>
        <v>1575252895118.3501</v>
      </c>
      <c r="L31" s="49">
        <f>L32+L33+L34</f>
        <v>7295082320603.6504</v>
      </c>
      <c r="M31" s="52">
        <f>+K31/G31</f>
        <v>0.17758662517357102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2526038</v>
      </c>
      <c r="J32" s="41">
        <v>0</v>
      </c>
      <c r="K32" s="55">
        <f>I32-J32</f>
        <v>2526038</v>
      </c>
      <c r="L32" s="57">
        <f>G32-K32</f>
        <v>10644729962</v>
      </c>
      <c r="M32" s="43">
        <f>+K32/G32</f>
        <v>2.3724779417344714E-4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0</v>
      </c>
      <c r="J33" s="41">
        <v>0</v>
      </c>
      <c r="K33" s="57">
        <f>I33-J33</f>
        <v>0</v>
      </c>
      <c r="L33" s="57">
        <f>G33-K33</f>
        <v>1539512571000</v>
      </c>
      <c r="M33" s="43">
        <f>+K33/G33</f>
        <v>0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1575250369080.3501</v>
      </c>
      <c r="J34" s="66">
        <v>0</v>
      </c>
      <c r="K34" s="64">
        <f>I34-J34</f>
        <v>1575250369080.3501</v>
      </c>
      <c r="L34" s="67">
        <f>G34-K34</f>
        <v>5744925019641.6504</v>
      </c>
      <c r="M34" s="43">
        <f>+K34/G34</f>
        <v>0.21519298178391963</v>
      </c>
      <c r="N34" s="59"/>
      <c r="O34" s="59"/>
      <c r="P34" s="19"/>
    </row>
    <row r="35" spans="1:16" s="8" customFormat="1" ht="33" customHeight="1" thickTop="1" thickBot="1" x14ac:dyDescent="0.3">
      <c r="A35" s="85" t="s">
        <v>51</v>
      </c>
      <c r="B35" s="86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2"/>
        <v>1</v>
      </c>
      <c r="I35" s="68">
        <f>I8+I31</f>
        <v>1611693416076.8101</v>
      </c>
      <c r="J35" s="68">
        <f>J8+J31</f>
        <v>0</v>
      </c>
      <c r="K35" s="68">
        <f>K8+K31</f>
        <v>1611693416076.8101</v>
      </c>
      <c r="L35" s="68">
        <f>L8+L31</f>
        <v>7531522799645.1904</v>
      </c>
      <c r="M35" s="70">
        <f>+K35/G35</f>
        <v>0.17627204454658538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56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3338F-2CDC-4045-BB84-7658D41AA602}">
  <dimension ref="A1:W48"/>
  <sheetViews>
    <sheetView topLeftCell="A2" zoomScale="80" zoomScaleNormal="80" workbookViewId="0">
      <pane xSplit="2" ySplit="6" topLeftCell="H29" activePane="bottomRight" state="frozen"/>
      <selection activeCell="A2" sqref="A2"/>
      <selection pane="topRight" activeCell="C2" sqref="C2"/>
      <selection pane="bottomLeft" activeCell="A8" sqref="A8"/>
      <selection pane="bottomRight" activeCell="M30" sqref="M30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1"/>
      <c r="P1" s="1"/>
    </row>
    <row r="2" spans="1:23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1"/>
      <c r="O2" s="1"/>
      <c r="P2" s="1"/>
    </row>
    <row r="3" spans="1:23" ht="15.75" customHeight="1" x14ac:dyDescent="0.25">
      <c r="A3" s="89" t="s">
        <v>73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0" t="s">
        <v>3</v>
      </c>
      <c r="L4" s="90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91" t="s">
        <v>4</v>
      </c>
      <c r="B6" s="93" t="s">
        <v>5</v>
      </c>
      <c r="C6" s="93" t="s">
        <v>6</v>
      </c>
      <c r="D6" s="93" t="s">
        <v>7</v>
      </c>
      <c r="E6" s="93"/>
      <c r="F6" s="93"/>
      <c r="G6" s="93" t="s">
        <v>8</v>
      </c>
      <c r="H6" s="93" t="s">
        <v>9</v>
      </c>
      <c r="I6" s="93" t="s">
        <v>10</v>
      </c>
      <c r="J6" s="93" t="s">
        <v>11</v>
      </c>
      <c r="K6" s="93" t="s">
        <v>12</v>
      </c>
      <c r="L6" s="93" t="s">
        <v>13</v>
      </c>
      <c r="M6" s="95" t="s">
        <v>14</v>
      </c>
    </row>
    <row r="7" spans="1:23" ht="78.75" customHeight="1" x14ac:dyDescent="0.25">
      <c r="A7" s="92"/>
      <c r="B7" s="94"/>
      <c r="C7" s="94"/>
      <c r="D7" s="10" t="s">
        <v>15</v>
      </c>
      <c r="E7" s="10" t="s">
        <v>16</v>
      </c>
      <c r="F7" s="10" t="s">
        <v>17</v>
      </c>
      <c r="G7" s="94"/>
      <c r="H7" s="94"/>
      <c r="I7" s="94"/>
      <c r="J7" s="94"/>
      <c r="K7" s="94"/>
      <c r="L7" s="94"/>
      <c r="M7" s="96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51643149888.889999</v>
      </c>
      <c r="J8" s="15">
        <f>J9</f>
        <v>0</v>
      </c>
      <c r="K8" s="15">
        <f>I8-J8</f>
        <v>51643149888.889999</v>
      </c>
      <c r="L8" s="16">
        <f>G8-K8</f>
        <v>221237850111.10999</v>
      </c>
      <c r="M8" s="17">
        <f>+K8/G8</f>
        <v>0.18925154147371931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51643149888.889999</v>
      </c>
      <c r="J9" s="27">
        <f>J10</f>
        <v>0</v>
      </c>
      <c r="K9" s="23">
        <f>I9-J9</f>
        <v>51643149888.889999</v>
      </c>
      <c r="L9" s="23">
        <f>G9-K9</f>
        <v>221237850111.10999</v>
      </c>
      <c r="M9" s="28">
        <f>+K9/G9</f>
        <v>0.18925154147371931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2">G10/$G$35</f>
        <v>2.9845187247215479E-2</v>
      </c>
      <c r="I10" s="27">
        <f>I11+I20</f>
        <v>51643149888.889999</v>
      </c>
      <c r="J10" s="27">
        <f>J11+J20</f>
        <v>0</v>
      </c>
      <c r="K10" s="23">
        <f>I10-J10</f>
        <v>51643149888.889999</v>
      </c>
      <c r="L10" s="23">
        <f>+G10-K10</f>
        <v>221237850111.10999</v>
      </c>
      <c r="M10" s="28">
        <f t="shared" ref="M10" si="3">+K10/G10</f>
        <v>0.18925154147371931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49311093274.610001</v>
      </c>
      <c r="J11" s="27">
        <f>J12</f>
        <v>0</v>
      </c>
      <c r="K11" s="23">
        <f t="shared" ref="K11:K26" si="4">I11-J11</f>
        <v>49311093274.610001</v>
      </c>
      <c r="L11" s="23">
        <f t="shared" ref="L11:L22" si="5">G11-K11</f>
        <v>223569906725.39001</v>
      </c>
      <c r="M11" s="28">
        <f>+K11/G11</f>
        <v>0.180705484348892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I13+I15</f>
        <v>49311093274.610001</v>
      </c>
      <c r="J12" s="35">
        <v>0</v>
      </c>
      <c r="K12" s="32">
        <f>I12-J12</f>
        <v>49311093274.610001</v>
      </c>
      <c r="L12" s="23">
        <f t="shared" si="5"/>
        <v>223569906725.39001</v>
      </c>
      <c r="M12" s="28">
        <f>+K12/G12</f>
        <v>0.180705484348892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49069094938.690002</v>
      </c>
      <c r="J13" s="35">
        <v>0</v>
      </c>
      <c r="K13" s="32">
        <f t="shared" si="4"/>
        <v>49069094938.690002</v>
      </c>
      <c r="L13" s="23">
        <f t="shared" si="5"/>
        <v>223811905061.31</v>
      </c>
      <c r="M13" s="28">
        <f>+K13/G13</f>
        <v>0.17981865699220539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</f>
        <v>49069094938.690002</v>
      </c>
      <c r="J14" s="41">
        <v>0</v>
      </c>
      <c r="K14" s="38">
        <f t="shared" si="4"/>
        <v>49069094938.690002</v>
      </c>
      <c r="L14" s="42">
        <f t="shared" si="5"/>
        <v>223811905061.31</v>
      </c>
      <c r="M14" s="43">
        <f>+K14/G14</f>
        <v>0.17981865699220539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2"/>
        <v>0</v>
      </c>
      <c r="I15" s="35">
        <f t="shared" ref="I15:J18" si="6">I16</f>
        <v>241998335.92000002</v>
      </c>
      <c r="J15" s="35">
        <f t="shared" si="6"/>
        <v>0</v>
      </c>
      <c r="K15" s="32">
        <f t="shared" si="4"/>
        <v>241998335.92000002</v>
      </c>
      <c r="L15" s="42">
        <f t="shared" si="5"/>
        <v>-241998335.92000002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2"/>
        <v>0</v>
      </c>
      <c r="I16" s="41">
        <f t="shared" si="6"/>
        <v>241998335.92000002</v>
      </c>
      <c r="J16" s="41">
        <f t="shared" si="6"/>
        <v>0</v>
      </c>
      <c r="K16" s="38">
        <f t="shared" si="4"/>
        <v>241998335.92000002</v>
      </c>
      <c r="L16" s="42">
        <f t="shared" si="5"/>
        <v>-241998335.92000002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2"/>
        <v>0</v>
      </c>
      <c r="I17" s="41">
        <f t="shared" si="6"/>
        <v>241998335.92000002</v>
      </c>
      <c r="J17" s="41">
        <f t="shared" si="6"/>
        <v>0</v>
      </c>
      <c r="K17" s="38">
        <f t="shared" si="4"/>
        <v>241998335.92000002</v>
      </c>
      <c r="L17" s="42">
        <f t="shared" si="5"/>
        <v>-241998335.92000002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2"/>
        <v>0</v>
      </c>
      <c r="I18" s="41">
        <f t="shared" si="6"/>
        <v>241998335.92000002</v>
      </c>
      <c r="J18" s="41">
        <f t="shared" si="6"/>
        <v>0</v>
      </c>
      <c r="K18" s="38">
        <f t="shared" si="4"/>
        <v>241998335.92000002</v>
      </c>
      <c r="L18" s="42">
        <f t="shared" si="5"/>
        <v>-241998335.92000002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2"/>
        <v>0</v>
      </c>
      <c r="I19" s="41">
        <f>241080818.81+917517.11</f>
        <v>241998335.92000002</v>
      </c>
      <c r="J19" s="41">
        <v>0</v>
      </c>
      <c r="K19" s="38">
        <f t="shared" si="4"/>
        <v>241998335.92000002</v>
      </c>
      <c r="L19" s="42">
        <f t="shared" si="5"/>
        <v>-241998335.92000002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2"/>
        <v>0</v>
      </c>
      <c r="I20" s="35">
        <f>I21+I29</f>
        <v>2332056614.2800002</v>
      </c>
      <c r="J20" s="35">
        <f>J21</f>
        <v>0</v>
      </c>
      <c r="K20" s="32">
        <f>I20-J20</f>
        <v>2332056614.2800002</v>
      </c>
      <c r="L20" s="23">
        <f t="shared" si="5"/>
        <v>-2332056614.2800002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2"/>
        <v>0</v>
      </c>
      <c r="I21" s="35">
        <f>I22+I26</f>
        <v>2222916183.2800002</v>
      </c>
      <c r="J21" s="35">
        <f>J26</f>
        <v>0</v>
      </c>
      <c r="K21" s="32">
        <f>I21-J21</f>
        <v>2222916183.2800002</v>
      </c>
      <c r="L21" s="23">
        <f t="shared" si="5"/>
        <v>-2222916183.2800002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854437198.04000008</v>
      </c>
      <c r="J22" s="35">
        <v>0</v>
      </c>
      <c r="K22" s="32">
        <f t="shared" si="4"/>
        <v>854437198.04000008</v>
      </c>
      <c r="L22" s="23">
        <f t="shared" si="5"/>
        <v>-854437198.04000008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2"/>
        <v>0</v>
      </c>
      <c r="I23" s="35">
        <f>I24+I25</f>
        <v>854437198.04000008</v>
      </c>
      <c r="J23" s="35">
        <v>0</v>
      </c>
      <c r="K23" s="32">
        <f>I23-J23</f>
        <v>854437198.04000008</v>
      </c>
      <c r="L23" s="23">
        <f>G23-K23</f>
        <v>-854437198.04000008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2"/>
        <v>0</v>
      </c>
      <c r="I24" s="41">
        <f>2230079.75+3063503.99+1248011.46</f>
        <v>6541595.2000000002</v>
      </c>
      <c r="J24" s="41">
        <v>0</v>
      </c>
      <c r="K24" s="38">
        <f>I24-J24</f>
        <v>6541595.2000000002</v>
      </c>
      <c r="L24" s="42">
        <f>G24-K24</f>
        <v>-6541595.2000000002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2"/>
        <v>0</v>
      </c>
      <c r="I25" s="41">
        <f>405420813.75+225811625.96+216663163.13</f>
        <v>847895602.84000003</v>
      </c>
      <c r="J25" s="41">
        <v>0</v>
      </c>
      <c r="K25" s="38">
        <f t="shared" si="4"/>
        <v>847895602.84000003</v>
      </c>
      <c r="L25" s="42">
        <f>G25-K25</f>
        <v>-847895602.84000003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2"/>
        <v>0</v>
      </c>
      <c r="I26" s="35">
        <f>I27</f>
        <v>1368478985.24</v>
      </c>
      <c r="J26" s="35">
        <f>J27</f>
        <v>0</v>
      </c>
      <c r="K26" s="32">
        <f t="shared" si="4"/>
        <v>1368478985.24</v>
      </c>
      <c r="L26" s="23">
        <f>L27</f>
        <v>-1368478985.24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2"/>
        <v>0</v>
      </c>
      <c r="I27" s="41">
        <f>1328530800.97+17375714.76+22572469.51</f>
        <v>1368478985.24</v>
      </c>
      <c r="J27" s="41">
        <v>0</v>
      </c>
      <c r="K27" s="38">
        <f>I27-J27</f>
        <v>1368478985.24</v>
      </c>
      <c r="L27" s="38">
        <f>G27-K27</f>
        <v>-1368478985.24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2"/>
        <v>0</v>
      </c>
      <c r="I28" s="41">
        <f>I29</f>
        <v>109140431</v>
      </c>
      <c r="J28" s="41">
        <v>0</v>
      </c>
      <c r="K28" s="38">
        <f t="shared" ref="K28:K30" si="8">I28-J28</f>
        <v>109140431</v>
      </c>
      <c r="L28" s="38">
        <f t="shared" ref="L28:L30" si="9">G28-K28</f>
        <v>-109140431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2"/>
        <v>0</v>
      </c>
      <c r="I29" s="41">
        <f>I30</f>
        <v>109140431</v>
      </c>
      <c r="J29" s="41">
        <v>0</v>
      </c>
      <c r="K29" s="38">
        <f t="shared" si="8"/>
        <v>109140431</v>
      </c>
      <c r="L29" s="38">
        <f t="shared" si="9"/>
        <v>-109140431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2"/>
        <v>0</v>
      </c>
      <c r="I30" s="41">
        <f>3934316+105206115</f>
        <v>109140431</v>
      </c>
      <c r="J30" s="41">
        <v>0</v>
      </c>
      <c r="K30" s="38">
        <f t="shared" si="8"/>
        <v>109140431</v>
      </c>
      <c r="L30" s="38">
        <f t="shared" si="9"/>
        <v>-109140431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2"/>
        <v>0.97015481275278448</v>
      </c>
      <c r="I31" s="51">
        <f>I32+I33+I34</f>
        <v>1883138838015.5603</v>
      </c>
      <c r="J31" s="51">
        <f>SUM(J32:J34)</f>
        <v>0</v>
      </c>
      <c r="K31" s="49">
        <f>I31-J31</f>
        <v>1883138838015.5603</v>
      </c>
      <c r="L31" s="49">
        <f>L32+L33+L34</f>
        <v>6987196377706.4395</v>
      </c>
      <c r="M31" s="52">
        <f>+K31/G31</f>
        <v>0.21229624272573586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2528289.6</v>
      </c>
      <c r="J32" s="41">
        <v>0</v>
      </c>
      <c r="K32" s="55">
        <f>I32-J32</f>
        <v>2528289.6</v>
      </c>
      <c r="L32" s="57">
        <f>G32-K32</f>
        <v>10644727710.4</v>
      </c>
      <c r="M32" s="43">
        <f>+K32/G32</f>
        <v>2.3745926650021377E-4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173160850595</v>
      </c>
      <c r="J33" s="41">
        <v>0</v>
      </c>
      <c r="K33" s="57">
        <f>I33-J33</f>
        <v>173160850595</v>
      </c>
      <c r="L33" s="57">
        <f>G33-K33</f>
        <v>1366351720405</v>
      </c>
      <c r="M33" s="43">
        <f>+K33/G33</f>
        <v>0.11247771135933128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1709975459130.9602</v>
      </c>
      <c r="J34" s="66">
        <v>0</v>
      </c>
      <c r="K34" s="64">
        <f>I34-J34</f>
        <v>1709975459130.9602</v>
      </c>
      <c r="L34" s="67">
        <f>G34-K34</f>
        <v>5610199929591.04</v>
      </c>
      <c r="M34" s="43">
        <f>+K34/G34</f>
        <v>0.23359760775205934</v>
      </c>
      <c r="N34" s="59"/>
      <c r="O34" s="59"/>
      <c r="P34" s="19"/>
    </row>
    <row r="35" spans="1:16" s="8" customFormat="1" ht="33" customHeight="1" thickTop="1" thickBot="1" x14ac:dyDescent="0.3">
      <c r="A35" s="85" t="s">
        <v>51</v>
      </c>
      <c r="B35" s="86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2"/>
        <v>1</v>
      </c>
      <c r="I35" s="68">
        <f>I8+I31</f>
        <v>1934781987904.4502</v>
      </c>
      <c r="J35" s="68">
        <f>J8+J31</f>
        <v>0</v>
      </c>
      <c r="K35" s="68">
        <f>K8+K31</f>
        <v>1934781987904.4502</v>
      </c>
      <c r="L35" s="68">
        <f>L8+L31</f>
        <v>7208434227817.5498</v>
      </c>
      <c r="M35" s="70">
        <f>+K35/G35</f>
        <v>0.21160846930181329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74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8F42A-8120-4316-87C8-DAFEDFBE1F39}">
  <dimension ref="A1:W48"/>
  <sheetViews>
    <sheetView topLeftCell="A2" zoomScale="80" zoomScaleNormal="80" workbookViewId="0">
      <pane xSplit="2" ySplit="6" topLeftCell="D29" activePane="bottomRight" state="frozen"/>
      <selection activeCell="A2" sqref="A2"/>
      <selection pane="topRight" activeCell="C2" sqref="C2"/>
      <selection pane="bottomLeft" activeCell="A8" sqref="A8"/>
      <selection pane="bottomRight" activeCell="G6" sqref="G6:G7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1"/>
      <c r="P1" s="1"/>
    </row>
    <row r="2" spans="1:23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1"/>
      <c r="O2" s="1"/>
      <c r="P2" s="1"/>
    </row>
    <row r="3" spans="1:23" ht="15.75" customHeight="1" x14ac:dyDescent="0.25">
      <c r="A3" s="89" t="s">
        <v>75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0" t="s">
        <v>3</v>
      </c>
      <c r="L4" s="90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91" t="s">
        <v>4</v>
      </c>
      <c r="B6" s="93" t="s">
        <v>5</v>
      </c>
      <c r="C6" s="93" t="s">
        <v>6</v>
      </c>
      <c r="D6" s="93" t="s">
        <v>7</v>
      </c>
      <c r="E6" s="93"/>
      <c r="F6" s="93"/>
      <c r="G6" s="93" t="s">
        <v>8</v>
      </c>
      <c r="H6" s="93" t="s">
        <v>9</v>
      </c>
      <c r="I6" s="93" t="s">
        <v>10</v>
      </c>
      <c r="J6" s="93" t="s">
        <v>11</v>
      </c>
      <c r="K6" s="93" t="s">
        <v>12</v>
      </c>
      <c r="L6" s="93" t="s">
        <v>13</v>
      </c>
      <c r="M6" s="95" t="s">
        <v>14</v>
      </c>
    </row>
    <row r="7" spans="1:23" ht="78.75" customHeight="1" x14ac:dyDescent="0.25">
      <c r="A7" s="92"/>
      <c r="B7" s="94"/>
      <c r="C7" s="94"/>
      <c r="D7" s="10" t="s">
        <v>15</v>
      </c>
      <c r="E7" s="10" t="s">
        <v>16</v>
      </c>
      <c r="F7" s="10" t="s">
        <v>17</v>
      </c>
      <c r="G7" s="94"/>
      <c r="H7" s="94"/>
      <c r="I7" s="94"/>
      <c r="J7" s="94"/>
      <c r="K7" s="94"/>
      <c r="L7" s="94"/>
      <c r="M7" s="96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72680996797.270004</v>
      </c>
      <c r="J8" s="15">
        <f>J9</f>
        <v>0</v>
      </c>
      <c r="K8" s="15">
        <f>I8-J8</f>
        <v>72680996797.270004</v>
      </c>
      <c r="L8" s="16">
        <f>G8-K8</f>
        <v>200200003202.72998</v>
      </c>
      <c r="M8" s="17">
        <f>+K8/G8</f>
        <v>0.26634685741136249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72680996797.270004</v>
      </c>
      <c r="J9" s="27">
        <f>J10</f>
        <v>0</v>
      </c>
      <c r="K9" s="23">
        <f>I9-J9</f>
        <v>72680996797.270004</v>
      </c>
      <c r="L9" s="23">
        <f>G9-K9</f>
        <v>200200003202.72998</v>
      </c>
      <c r="M9" s="28">
        <f t="shared" ref="M9:M13" si="2">+K9/G9</f>
        <v>0.26634685741136249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72680996797.270004</v>
      </c>
      <c r="J10" s="27">
        <f>J11+J20</f>
        <v>0</v>
      </c>
      <c r="K10" s="23">
        <f>I10-J10</f>
        <v>72680996797.270004</v>
      </c>
      <c r="L10" s="23">
        <f>+G10-K10</f>
        <v>200200003202.72998</v>
      </c>
      <c r="M10" s="28">
        <f t="shared" si="2"/>
        <v>0.26634685741136249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68416715496.57</v>
      </c>
      <c r="J11" s="27">
        <f>J12</f>
        <v>0</v>
      </c>
      <c r="K11" s="23">
        <f t="shared" ref="K11:K26" si="4">I11-J11</f>
        <v>68416715496.57</v>
      </c>
      <c r="L11" s="23">
        <f t="shared" ref="L11:L22" si="5">G11-K11</f>
        <v>204464284503.42999</v>
      </c>
      <c r="M11" s="28">
        <f t="shared" si="2"/>
        <v>0.25071996766564913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68416715496.57</v>
      </c>
      <c r="J12" s="35">
        <v>0</v>
      </c>
      <c r="K12" s="32">
        <f>I12-J12</f>
        <v>68416715496.57</v>
      </c>
      <c r="L12" s="23">
        <f t="shared" si="5"/>
        <v>204464284503.42999</v>
      </c>
      <c r="M12" s="28">
        <f t="shared" si="2"/>
        <v>0.25071996766564913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68061231055.779999</v>
      </c>
      <c r="J13" s="35">
        <v>0</v>
      </c>
      <c r="K13" s="32">
        <f t="shared" si="4"/>
        <v>68061231055.779999</v>
      </c>
      <c r="L13" s="23">
        <f t="shared" si="5"/>
        <v>204819768944.22</v>
      </c>
      <c r="M13" s="28">
        <f t="shared" si="2"/>
        <v>0.24941725900953163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</f>
        <v>68061231055.779999</v>
      </c>
      <c r="J14" s="41">
        <v>0</v>
      </c>
      <c r="K14" s="38">
        <f t="shared" si="4"/>
        <v>68061231055.779999</v>
      </c>
      <c r="L14" s="42">
        <f t="shared" si="5"/>
        <v>204819768944.22</v>
      </c>
      <c r="M14" s="43">
        <f>+K14/G14</f>
        <v>0.24941725900953163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355484440.79000002</v>
      </c>
      <c r="J15" s="35">
        <f t="shared" si="6"/>
        <v>0</v>
      </c>
      <c r="K15" s="32">
        <f t="shared" si="4"/>
        <v>355484440.79000002</v>
      </c>
      <c r="L15" s="42">
        <f t="shared" si="5"/>
        <v>-355484440.79000002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355484440.79000002</v>
      </c>
      <c r="J16" s="41">
        <f t="shared" si="6"/>
        <v>0</v>
      </c>
      <c r="K16" s="38">
        <f t="shared" si="4"/>
        <v>355484440.79000002</v>
      </c>
      <c r="L16" s="42">
        <f t="shared" si="5"/>
        <v>-355484440.79000002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355484440.79000002</v>
      </c>
      <c r="J17" s="41">
        <f t="shared" si="6"/>
        <v>0</v>
      </c>
      <c r="K17" s="38">
        <f t="shared" si="4"/>
        <v>355484440.79000002</v>
      </c>
      <c r="L17" s="42">
        <f t="shared" si="5"/>
        <v>-355484440.79000002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355484440.79000002</v>
      </c>
      <c r="J18" s="41">
        <f t="shared" si="6"/>
        <v>0</v>
      </c>
      <c r="K18" s="38">
        <f t="shared" si="4"/>
        <v>355484440.79000002</v>
      </c>
      <c r="L18" s="42">
        <f t="shared" si="5"/>
        <v>-355484440.79000002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</f>
        <v>355484440.79000002</v>
      </c>
      <c r="J19" s="41">
        <v>0</v>
      </c>
      <c r="K19" s="38">
        <f t="shared" si="4"/>
        <v>355484440.79000002</v>
      </c>
      <c r="L19" s="42">
        <f t="shared" si="5"/>
        <v>-355484440.79000002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4264281300.7000003</v>
      </c>
      <c r="J20" s="35">
        <f>J21</f>
        <v>0</v>
      </c>
      <c r="K20" s="32">
        <f>I20-J20</f>
        <v>4264281300.7000003</v>
      </c>
      <c r="L20" s="23">
        <f t="shared" si="5"/>
        <v>-4264281300.7000003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4110068645.7000003</v>
      </c>
      <c r="J21" s="35">
        <f>J26</f>
        <v>0</v>
      </c>
      <c r="K21" s="32">
        <f>I21-J21</f>
        <v>4110068645.7000003</v>
      </c>
      <c r="L21" s="23">
        <f t="shared" si="5"/>
        <v>-4110068645.7000003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1325381813.4000001</v>
      </c>
      <c r="J22" s="35">
        <v>0</v>
      </c>
      <c r="K22" s="32">
        <f t="shared" si="4"/>
        <v>1325381813.4000001</v>
      </c>
      <c r="L22" s="23">
        <f t="shared" si="5"/>
        <v>-1325381813.4000001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1325381813.4000001</v>
      </c>
      <c r="J23" s="35">
        <v>0</v>
      </c>
      <c r="K23" s="32">
        <f>I23-J23</f>
        <v>1325381813.4000001</v>
      </c>
      <c r="L23" s="23">
        <f>G23-K23</f>
        <v>-1325381813.4000001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</f>
        <v>9022665.6699999999</v>
      </c>
      <c r="J24" s="41">
        <v>0</v>
      </c>
      <c r="K24" s="38">
        <f>I24-J24</f>
        <v>9022665.6699999999</v>
      </c>
      <c r="L24" s="42">
        <f>G24-K24</f>
        <v>-9022665.6699999999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</f>
        <v>1316359147.73</v>
      </c>
      <c r="J25" s="41">
        <v>0</v>
      </c>
      <c r="K25" s="38">
        <f t="shared" si="4"/>
        <v>1316359147.73</v>
      </c>
      <c r="L25" s="42">
        <f>G25-K25</f>
        <v>-1316359147.73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2784686832.3000002</v>
      </c>
      <c r="J26" s="35">
        <f>J27</f>
        <v>0</v>
      </c>
      <c r="K26" s="32">
        <f t="shared" si="4"/>
        <v>2784686832.3000002</v>
      </c>
      <c r="L26" s="23">
        <f>L27</f>
        <v>-2784686832.3000002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</f>
        <v>2784686832.3000002</v>
      </c>
      <c r="J27" s="41">
        <v>0</v>
      </c>
      <c r="K27" s="38">
        <f>I27-J27</f>
        <v>2784686832.3000002</v>
      </c>
      <c r="L27" s="38">
        <f>G27-K27</f>
        <v>-2784686832.3000002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1885823280769.4202</v>
      </c>
      <c r="J31" s="51">
        <f>SUM(J32:J34)</f>
        <v>0</v>
      </c>
      <c r="K31" s="49">
        <f>I31-J31</f>
        <v>1885823280769.4202</v>
      </c>
      <c r="L31" s="49">
        <f>L32+L33+L34</f>
        <v>6984511934952.5801</v>
      </c>
      <c r="M31" s="52">
        <f>+K31/G31</f>
        <v>0.2125988742146904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2568570.7600000002</v>
      </c>
      <c r="J32" s="41">
        <v>0</v>
      </c>
      <c r="K32" s="55">
        <f>I32-J32</f>
        <v>2568570.7600000002</v>
      </c>
      <c r="L32" s="57">
        <f>G32-K32</f>
        <v>10644687429.24</v>
      </c>
      <c r="M32" s="43">
        <f>+K32/G32</f>
        <v>2.4124250980722171E-4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173160850595</v>
      </c>
      <c r="J33" s="41">
        <v>0</v>
      </c>
      <c r="K33" s="57">
        <f>I33-J33</f>
        <v>173160850595</v>
      </c>
      <c r="L33" s="57">
        <f>G33-K33</f>
        <v>1366351720405</v>
      </c>
      <c r="M33" s="43">
        <f>+K33/G33</f>
        <v>0.11247771135933128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1712659861603.6602</v>
      </c>
      <c r="J34" s="66">
        <v>0</v>
      </c>
      <c r="K34" s="64">
        <f>I34-J34</f>
        <v>1712659861603.6602</v>
      </c>
      <c r="L34" s="67">
        <f>G34-K34</f>
        <v>5607515527118.3398</v>
      </c>
      <c r="M34" s="43">
        <f>+K34/G34</f>
        <v>0.23396432061481884</v>
      </c>
      <c r="N34" s="59"/>
      <c r="O34" s="59"/>
      <c r="P34" s="19"/>
    </row>
    <row r="35" spans="1:16" s="8" customFormat="1" ht="33" customHeight="1" thickTop="1" thickBot="1" x14ac:dyDescent="0.3">
      <c r="A35" s="85" t="s">
        <v>51</v>
      </c>
      <c r="B35" s="86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1958504277566.6902</v>
      </c>
      <c r="J35" s="68">
        <f>J8+J31</f>
        <v>0</v>
      </c>
      <c r="K35" s="68">
        <f>K8+K31</f>
        <v>1958504277566.6902</v>
      </c>
      <c r="L35" s="68">
        <f>L8+L31</f>
        <v>7184711938155.3105</v>
      </c>
      <c r="M35" s="70">
        <f>+K35/G35</f>
        <v>0.21420299283735528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76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9B804-55A0-4794-9771-1C6E9A44E98C}">
  <dimension ref="A1:W48"/>
  <sheetViews>
    <sheetView topLeftCell="A2" zoomScale="80" zoomScaleNormal="80" workbookViewId="0">
      <pane xSplit="2" ySplit="6" topLeftCell="C17" activePane="bottomRight" state="frozen"/>
      <selection activeCell="A2" sqref="A2"/>
      <selection pane="topRight" activeCell="C2" sqref="C2"/>
      <selection pane="bottomLeft" activeCell="A8" sqref="A8"/>
      <selection pane="bottomRight" activeCell="G6" sqref="G6:G7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1"/>
      <c r="P1" s="1"/>
    </row>
    <row r="2" spans="1:23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1"/>
      <c r="O2" s="1"/>
      <c r="P2" s="1"/>
    </row>
    <row r="3" spans="1:23" ht="15.75" customHeight="1" x14ac:dyDescent="0.25">
      <c r="A3" s="89" t="s">
        <v>77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0" t="s">
        <v>3</v>
      </c>
      <c r="L4" s="90"/>
      <c r="M4" s="2"/>
    </row>
    <row r="5" spans="1:23" ht="36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91" t="s">
        <v>4</v>
      </c>
      <c r="B6" s="93" t="s">
        <v>5</v>
      </c>
      <c r="C6" s="93" t="s">
        <v>6</v>
      </c>
      <c r="D6" s="93" t="s">
        <v>7</v>
      </c>
      <c r="E6" s="93"/>
      <c r="F6" s="93"/>
      <c r="G6" s="93" t="s">
        <v>8</v>
      </c>
      <c r="H6" s="93" t="s">
        <v>9</v>
      </c>
      <c r="I6" s="93" t="s">
        <v>79</v>
      </c>
      <c r="J6" s="93" t="s">
        <v>11</v>
      </c>
      <c r="K6" s="93" t="s">
        <v>12</v>
      </c>
      <c r="L6" s="93" t="s">
        <v>13</v>
      </c>
      <c r="M6" s="95" t="s">
        <v>14</v>
      </c>
    </row>
    <row r="7" spans="1:23" ht="78.75" customHeight="1" x14ac:dyDescent="0.25">
      <c r="A7" s="92"/>
      <c r="B7" s="94"/>
      <c r="C7" s="94"/>
      <c r="D7" s="10" t="s">
        <v>15</v>
      </c>
      <c r="E7" s="10" t="s">
        <v>16</v>
      </c>
      <c r="F7" s="10" t="s">
        <v>17</v>
      </c>
      <c r="G7" s="94"/>
      <c r="H7" s="94"/>
      <c r="I7" s="94"/>
      <c r="J7" s="94"/>
      <c r="K7" s="94"/>
      <c r="L7" s="94"/>
      <c r="M7" s="96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91226286821.48999</v>
      </c>
      <c r="J8" s="15">
        <f>J9</f>
        <v>0</v>
      </c>
      <c r="K8" s="15">
        <f>I8-J8</f>
        <v>91226286821.48999</v>
      </c>
      <c r="L8" s="16">
        <f>G8-K8</f>
        <v>181654713178.51001</v>
      </c>
      <c r="M8" s="17">
        <f>+K8/G8</f>
        <v>0.33430794676613612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91226286821.48999</v>
      </c>
      <c r="J9" s="27">
        <f>J10</f>
        <v>0</v>
      </c>
      <c r="K9" s="23">
        <f>I9-J9</f>
        <v>91226286821.48999</v>
      </c>
      <c r="L9" s="23">
        <f>G9-K9</f>
        <v>181654713178.51001</v>
      </c>
      <c r="M9" s="28">
        <f t="shared" ref="M9:M13" si="2">+K9/G9</f>
        <v>0.33430794676613612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91226286821.48999</v>
      </c>
      <c r="J10" s="27">
        <f>J11+J20</f>
        <v>0</v>
      </c>
      <c r="K10" s="23">
        <f>I10-J10</f>
        <v>91226286821.48999</v>
      </c>
      <c r="L10" s="23">
        <f>+G10-K10</f>
        <v>181654713178.51001</v>
      </c>
      <c r="M10" s="28">
        <f t="shared" si="2"/>
        <v>0.33430794676613612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86170679412.119995</v>
      </c>
      <c r="J11" s="27">
        <f>J12</f>
        <v>0</v>
      </c>
      <c r="K11" s="23">
        <f t="shared" ref="K11:K26" si="4">I11-J11</f>
        <v>86170679412.119995</v>
      </c>
      <c r="L11" s="23">
        <f t="shared" ref="L11:L22" si="5">G11-K11</f>
        <v>186710320587.88</v>
      </c>
      <c r="M11" s="28">
        <f t="shared" si="2"/>
        <v>0.31578116252916105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86170679412.119995</v>
      </c>
      <c r="J12" s="35">
        <v>0</v>
      </c>
      <c r="K12" s="32">
        <f>I12-J12</f>
        <v>86170679412.119995</v>
      </c>
      <c r="L12" s="23">
        <f t="shared" si="5"/>
        <v>186710320587.88</v>
      </c>
      <c r="M12" s="28">
        <f t="shared" si="2"/>
        <v>0.31578116252916105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85643723829.720001</v>
      </c>
      <c r="J13" s="35">
        <v>0</v>
      </c>
      <c r="K13" s="32">
        <f t="shared" si="4"/>
        <v>85643723829.720001</v>
      </c>
      <c r="L13" s="23">
        <f t="shared" si="5"/>
        <v>187237276170.28</v>
      </c>
      <c r="M13" s="28">
        <f t="shared" si="2"/>
        <v>0.31385008054690505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15648896068.68+18564177215.79+14856021654.22+18992136117.09+17582492773.94</f>
        <v>85643723829.720001</v>
      </c>
      <c r="J14" s="41">
        <v>0</v>
      </c>
      <c r="K14" s="38">
        <f t="shared" si="4"/>
        <v>85643723829.720001</v>
      </c>
      <c r="L14" s="42">
        <f t="shared" si="5"/>
        <v>187237276170.28</v>
      </c>
      <c r="M14" s="43">
        <f>+K14/G14</f>
        <v>0.31385008054690505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526955582.40000004</v>
      </c>
      <c r="J15" s="35">
        <f t="shared" si="6"/>
        <v>0</v>
      </c>
      <c r="K15" s="32">
        <f t="shared" si="4"/>
        <v>526955582.40000004</v>
      </c>
      <c r="L15" s="23">
        <f t="shared" si="5"/>
        <v>-526955582.40000004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526955582.40000004</v>
      </c>
      <c r="J16" s="41">
        <f t="shared" si="6"/>
        <v>0</v>
      </c>
      <c r="K16" s="38">
        <f t="shared" si="4"/>
        <v>526955582.40000004</v>
      </c>
      <c r="L16" s="42">
        <f t="shared" si="5"/>
        <v>-526955582.40000004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526955582.40000004</v>
      </c>
      <c r="J17" s="41">
        <f t="shared" si="6"/>
        <v>0</v>
      </c>
      <c r="K17" s="38">
        <f t="shared" si="4"/>
        <v>526955582.40000004</v>
      </c>
      <c r="L17" s="42">
        <f t="shared" si="5"/>
        <v>-526955582.40000004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526955582.40000004</v>
      </c>
      <c r="J18" s="41">
        <f t="shared" si="6"/>
        <v>0</v>
      </c>
      <c r="K18" s="38">
        <f t="shared" si="4"/>
        <v>526955582.40000004</v>
      </c>
      <c r="L18" s="42">
        <f t="shared" si="5"/>
        <v>-526955582.40000004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241080818.81+917517.11+113486104.87+171471141.61</f>
        <v>526955582.40000004</v>
      </c>
      <c r="J19" s="41">
        <v>0</v>
      </c>
      <c r="K19" s="38">
        <f t="shared" si="4"/>
        <v>526955582.40000004</v>
      </c>
      <c r="L19" s="42">
        <f t="shared" si="5"/>
        <v>-526955582.40000004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5055607409.3699999</v>
      </c>
      <c r="J20" s="35">
        <f>J21</f>
        <v>0</v>
      </c>
      <c r="K20" s="32">
        <f>I20-J20</f>
        <v>5055607409.3699999</v>
      </c>
      <c r="L20" s="23">
        <f t="shared" si="5"/>
        <v>-5055607409.3699999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4901394754.3699999</v>
      </c>
      <c r="J21" s="35">
        <f>J26</f>
        <v>0</v>
      </c>
      <c r="K21" s="32">
        <f>I21-J21</f>
        <v>4901394754.3699999</v>
      </c>
      <c r="L21" s="23">
        <f t="shared" si="5"/>
        <v>-4901394754.3699999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2096202279.28</v>
      </c>
      <c r="J22" s="35">
        <v>0</v>
      </c>
      <c r="K22" s="32">
        <f t="shared" si="4"/>
        <v>2096202279.28</v>
      </c>
      <c r="L22" s="23">
        <f t="shared" si="5"/>
        <v>-2096202279.28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2096202279.28</v>
      </c>
      <c r="J23" s="35">
        <v>0</v>
      </c>
      <c r="K23" s="32">
        <f>I23-J23</f>
        <v>2096202279.28</v>
      </c>
      <c r="L23" s="23">
        <f>G23-K23</f>
        <v>-2096202279.28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2230079.75+3063503.99+1248011.46+2481070.47+1660632.87</f>
        <v>10683298.539999999</v>
      </c>
      <c r="J24" s="41">
        <v>0</v>
      </c>
      <c r="K24" s="38">
        <f>I24-J24</f>
        <v>10683298.539999999</v>
      </c>
      <c r="L24" s="42">
        <f>G24-K24</f>
        <v>-10683298.539999999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405420813.75+225811625.96+216663163.13+468463544.89+769159833.01</f>
        <v>2085518980.74</v>
      </c>
      <c r="J25" s="41">
        <v>0</v>
      </c>
      <c r="K25" s="38">
        <f t="shared" si="4"/>
        <v>2085518980.74</v>
      </c>
      <c r="L25" s="42">
        <f>G25-K25</f>
        <v>-2085518980.74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2805192475.0900002</v>
      </c>
      <c r="J26" s="35">
        <f>J27</f>
        <v>0</v>
      </c>
      <c r="K26" s="32">
        <f t="shared" si="4"/>
        <v>2805192475.0900002</v>
      </c>
      <c r="L26" s="23">
        <f>L27</f>
        <v>-2805192475.0900002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1328530800.97+17375714.76+22572469.51+1416207847.06+20505642.79</f>
        <v>2805192475.0900002</v>
      </c>
      <c r="J27" s="41">
        <v>0</v>
      </c>
      <c r="K27" s="38">
        <f>I27-J27</f>
        <v>2805192475.0900002</v>
      </c>
      <c r="L27" s="38">
        <f>G27-K27</f>
        <v>-2805192475.0900002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2211119226916.9902</v>
      </c>
      <c r="J31" s="51">
        <f>SUM(J32:J34)</f>
        <v>0</v>
      </c>
      <c r="K31" s="49">
        <f>I31-J31</f>
        <v>2211119226916.9902</v>
      </c>
      <c r="L31" s="49">
        <f>L32+L33+L34</f>
        <v>6659215988805.0098</v>
      </c>
      <c r="M31" s="52">
        <f>+K31/G31</f>
        <v>0.2492712138993291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957531088.13</v>
      </c>
      <c r="J32" s="41">
        <v>0</v>
      </c>
      <c r="K32" s="55">
        <f>I32-J32</f>
        <v>957531088.13</v>
      </c>
      <c r="L32" s="57">
        <f>G32-K32</f>
        <v>9689724911.8700008</v>
      </c>
      <c r="M32" s="43">
        <f>+K32/G32</f>
        <v>8.9932193621530279E-2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491130787076</v>
      </c>
      <c r="J33" s="41">
        <v>0</v>
      </c>
      <c r="K33" s="57">
        <f>I33-J33</f>
        <v>491130787076</v>
      </c>
      <c r="L33" s="57">
        <f>G33-K33</f>
        <v>1048381783924</v>
      </c>
      <c r="M33" s="43">
        <f>+K33/G33</f>
        <v>0.3190170683419512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1719030908752.8601</v>
      </c>
      <c r="J34" s="66">
        <v>0</v>
      </c>
      <c r="K34" s="64">
        <f>I34-J34</f>
        <v>1719030908752.8601</v>
      </c>
      <c r="L34" s="67">
        <f>G34-K34</f>
        <v>5601144479969.1396</v>
      </c>
      <c r="M34" s="43">
        <f>+K34/G34</f>
        <v>0.23483466139367717</v>
      </c>
      <c r="N34" s="59"/>
      <c r="O34" s="59"/>
      <c r="P34" s="19"/>
    </row>
    <row r="35" spans="1:16" s="8" customFormat="1" ht="33" customHeight="1" thickTop="1" thickBot="1" x14ac:dyDescent="0.3">
      <c r="A35" s="85" t="s">
        <v>51</v>
      </c>
      <c r="B35" s="86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2302345513738.4805</v>
      </c>
      <c r="J35" s="68">
        <f>J8+J31</f>
        <v>0</v>
      </c>
      <c r="K35" s="68">
        <f>K8+K31</f>
        <v>2302345513738.4805</v>
      </c>
      <c r="L35" s="68">
        <f>L8+L31</f>
        <v>6840870701983.5195</v>
      </c>
      <c r="M35" s="70">
        <f>+K35/G35</f>
        <v>0.25180915111463043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78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944A0-5A88-4930-80A0-A7F06A571563}">
  <dimension ref="A1:W48"/>
  <sheetViews>
    <sheetView topLeftCell="A2" zoomScale="60" zoomScaleNormal="60" workbookViewId="0">
      <pane xSplit="2" ySplit="6" topLeftCell="H30" activePane="bottomRight" state="frozen"/>
      <selection activeCell="A2" sqref="A2"/>
      <selection pane="topRight" activeCell="C2" sqref="C2"/>
      <selection pane="bottomLeft" activeCell="A8" sqref="A8"/>
      <selection pane="bottomRight" activeCell="C13" sqref="C13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1"/>
      <c r="P1" s="1"/>
    </row>
    <row r="2" spans="1:23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1"/>
      <c r="O2" s="1"/>
      <c r="P2" s="1"/>
    </row>
    <row r="3" spans="1:23" ht="15.75" customHeight="1" x14ac:dyDescent="0.25">
      <c r="A3" s="89" t="s">
        <v>80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0" t="s">
        <v>3</v>
      </c>
      <c r="L4" s="90"/>
      <c r="M4" s="2"/>
    </row>
    <row r="5" spans="1:23" ht="36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91" t="s">
        <v>4</v>
      </c>
      <c r="B6" s="93" t="s">
        <v>5</v>
      </c>
      <c r="C6" s="93" t="s">
        <v>6</v>
      </c>
      <c r="D6" s="93" t="s">
        <v>7</v>
      </c>
      <c r="E6" s="93"/>
      <c r="F6" s="93"/>
      <c r="G6" s="93" t="s">
        <v>8</v>
      </c>
      <c r="H6" s="93" t="s">
        <v>9</v>
      </c>
      <c r="I6" s="93" t="s">
        <v>79</v>
      </c>
      <c r="J6" s="93" t="s">
        <v>11</v>
      </c>
      <c r="K6" s="93" t="s">
        <v>12</v>
      </c>
      <c r="L6" s="93" t="s">
        <v>13</v>
      </c>
      <c r="M6" s="95" t="s">
        <v>14</v>
      </c>
    </row>
    <row r="7" spans="1:23" ht="78.75" customHeight="1" x14ac:dyDescent="0.25">
      <c r="A7" s="92"/>
      <c r="B7" s="94"/>
      <c r="C7" s="94"/>
      <c r="D7" s="10" t="s">
        <v>15</v>
      </c>
      <c r="E7" s="10" t="s">
        <v>16</v>
      </c>
      <c r="F7" s="10" t="s">
        <v>17</v>
      </c>
      <c r="G7" s="94"/>
      <c r="H7" s="94"/>
      <c r="I7" s="94"/>
      <c r="J7" s="94"/>
      <c r="K7" s="94"/>
      <c r="L7" s="94"/>
      <c r="M7" s="96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107497715571.85001</v>
      </c>
      <c r="J8" s="15">
        <f>J9</f>
        <v>0</v>
      </c>
      <c r="K8" s="15">
        <f>I8-J8</f>
        <v>107497715571.85001</v>
      </c>
      <c r="L8" s="16">
        <f>G8-K8</f>
        <v>165383284428.14999</v>
      </c>
      <c r="M8" s="17">
        <f>+K8/G8</f>
        <v>0.39393624170187741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107497715571.85001</v>
      </c>
      <c r="J9" s="27">
        <f>J10</f>
        <v>0</v>
      </c>
      <c r="K9" s="23">
        <f>I9-J9</f>
        <v>107497715571.85001</v>
      </c>
      <c r="L9" s="23">
        <f>G9-K9</f>
        <v>165383284428.14999</v>
      </c>
      <c r="M9" s="28">
        <f t="shared" ref="M9:M13" si="2">+K9/G9</f>
        <v>0.39393624170187741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107497715571.85001</v>
      </c>
      <c r="J10" s="27">
        <f>J11+J20</f>
        <v>0</v>
      </c>
      <c r="K10" s="23">
        <f>I10-J10</f>
        <v>107497715571.85001</v>
      </c>
      <c r="L10" s="23">
        <f>+G10-K10</f>
        <v>165383284428.14999</v>
      </c>
      <c r="M10" s="28">
        <f t="shared" si="2"/>
        <v>0.39393624170187741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101707312348.79001</v>
      </c>
      <c r="J11" s="27">
        <f>J12</f>
        <v>0</v>
      </c>
      <c r="K11" s="23">
        <f t="shared" ref="K11:K26" si="4">I11-J11</f>
        <v>101707312348.79001</v>
      </c>
      <c r="L11" s="23">
        <f t="shared" ref="L11:L22" si="5">G11-K11</f>
        <v>171173687651.20999</v>
      </c>
      <c r="M11" s="28">
        <f t="shared" si="2"/>
        <v>0.37271672395216232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101707312348.79001</v>
      </c>
      <c r="J12" s="35">
        <v>0</v>
      </c>
      <c r="K12" s="32">
        <f>I12-J12</f>
        <v>101707312348.79001</v>
      </c>
      <c r="L12" s="23">
        <f t="shared" si="5"/>
        <v>171173687651.20999</v>
      </c>
      <c r="M12" s="28">
        <f t="shared" si="2"/>
        <v>0.37271672395216232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101134685029.66</v>
      </c>
      <c r="J13" s="35">
        <v>0</v>
      </c>
      <c r="K13" s="32">
        <f t="shared" si="4"/>
        <v>101134685029.66</v>
      </c>
      <c r="L13" s="23">
        <f t="shared" si="5"/>
        <v>171746314970.34</v>
      </c>
      <c r="M13" s="28">
        <f t="shared" si="2"/>
        <v>0.37061827327538377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15648896068.68+18564177215.79+14856021654.22+18992136117.09+17582492773.94+15490961199.94</f>
        <v>101134685029.66</v>
      </c>
      <c r="J14" s="41">
        <v>0</v>
      </c>
      <c r="K14" s="38">
        <f t="shared" si="4"/>
        <v>101134685029.66</v>
      </c>
      <c r="L14" s="42">
        <f t="shared" si="5"/>
        <v>171746314970.34</v>
      </c>
      <c r="M14" s="43">
        <f>+K14/G14</f>
        <v>0.37061827327538377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572627319.13</v>
      </c>
      <c r="J15" s="35">
        <f t="shared" si="6"/>
        <v>0</v>
      </c>
      <c r="K15" s="32">
        <f t="shared" si="4"/>
        <v>572627319.13</v>
      </c>
      <c r="L15" s="23">
        <f t="shared" si="5"/>
        <v>-572627319.13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572627319.13</v>
      </c>
      <c r="J16" s="41">
        <f t="shared" si="6"/>
        <v>0</v>
      </c>
      <c r="K16" s="38">
        <f t="shared" si="4"/>
        <v>572627319.13</v>
      </c>
      <c r="L16" s="42">
        <f t="shared" si="5"/>
        <v>-572627319.13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572627319.13</v>
      </c>
      <c r="J17" s="41">
        <f t="shared" si="6"/>
        <v>0</v>
      </c>
      <c r="K17" s="38">
        <f t="shared" si="4"/>
        <v>572627319.13</v>
      </c>
      <c r="L17" s="42">
        <f t="shared" si="5"/>
        <v>-572627319.13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572627319.13</v>
      </c>
      <c r="J18" s="41">
        <f t="shared" si="6"/>
        <v>0</v>
      </c>
      <c r="K18" s="38">
        <f t="shared" si="4"/>
        <v>572627319.13</v>
      </c>
      <c r="L18" s="42">
        <f t="shared" si="5"/>
        <v>-572627319.13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241080818.81+917517.11+113486104.87+171471141.61+45671736.73</f>
        <v>572627319.13</v>
      </c>
      <c r="J19" s="41">
        <v>0</v>
      </c>
      <c r="K19" s="38">
        <f t="shared" si="4"/>
        <v>572627319.13</v>
      </c>
      <c r="L19" s="42">
        <f t="shared" si="5"/>
        <v>-572627319.13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5790403223.0600004</v>
      </c>
      <c r="J20" s="35">
        <f>J21</f>
        <v>0</v>
      </c>
      <c r="K20" s="32">
        <f>I20-J20</f>
        <v>5790403223.0600004</v>
      </c>
      <c r="L20" s="23">
        <f t="shared" si="5"/>
        <v>-5790403223.0600004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5636190568.0600004</v>
      </c>
      <c r="J21" s="35">
        <f>J26</f>
        <v>0</v>
      </c>
      <c r="K21" s="32">
        <f>I21-J21</f>
        <v>5636190568.0600004</v>
      </c>
      <c r="L21" s="23">
        <f t="shared" si="5"/>
        <v>-5636190568.0600004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2812148920.7200003</v>
      </c>
      <c r="J22" s="35">
        <v>0</v>
      </c>
      <c r="K22" s="32">
        <f t="shared" si="4"/>
        <v>2812148920.7200003</v>
      </c>
      <c r="L22" s="23">
        <f t="shared" si="5"/>
        <v>-2812148920.7200003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2812148920.7200003</v>
      </c>
      <c r="J23" s="35">
        <v>0</v>
      </c>
      <c r="K23" s="32">
        <f>I23-J23</f>
        <v>2812148920.7200003</v>
      </c>
      <c r="L23" s="23">
        <f>G23-K23</f>
        <v>-2812148920.7200003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2230079.75+3063503.99+1248011.46+2481070.47+1660632.87+1630432.03</f>
        <v>12313730.569999998</v>
      </c>
      <c r="J24" s="41">
        <v>0</v>
      </c>
      <c r="K24" s="38">
        <f>I24-J24</f>
        <v>12313730.569999998</v>
      </c>
      <c r="L24" s="42">
        <f>G24-K24</f>
        <v>-12313730.569999998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405420813.75+225811625.96+216663163.13+468463544.89+769159833.01+714316209.41</f>
        <v>2799835190.1500001</v>
      </c>
      <c r="J25" s="41">
        <v>0</v>
      </c>
      <c r="K25" s="38">
        <f t="shared" si="4"/>
        <v>2799835190.1500001</v>
      </c>
      <c r="L25" s="42">
        <f>G25-K25</f>
        <v>-2799835190.1500001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2824041647.3400002</v>
      </c>
      <c r="J26" s="35">
        <f>J27</f>
        <v>0</v>
      </c>
      <c r="K26" s="32">
        <f t="shared" si="4"/>
        <v>2824041647.3400002</v>
      </c>
      <c r="L26" s="23">
        <f>L27</f>
        <v>-2824041647.3400002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1328530800.97+17375714.76+22572469.51+1416207847.06+20505642.79+18849172.25</f>
        <v>2824041647.3400002</v>
      </c>
      <c r="J27" s="41">
        <v>0</v>
      </c>
      <c r="K27" s="38">
        <f>I27-J27</f>
        <v>2824041647.3400002</v>
      </c>
      <c r="L27" s="38">
        <f>G27-K27</f>
        <v>-2824041647.3400002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2872015032749.29</v>
      </c>
      <c r="J31" s="51">
        <f>SUM(J32:J34)</f>
        <v>0</v>
      </c>
      <c r="K31" s="49">
        <f>I31-J31</f>
        <v>2872015032749.29</v>
      </c>
      <c r="L31" s="49">
        <f>L32+L33+L34</f>
        <v>5998320182972.71</v>
      </c>
      <c r="M31" s="52">
        <f>+K31/G31</f>
        <v>0.32377750816664291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957531088.13</v>
      </c>
      <c r="J32" s="41">
        <v>0</v>
      </c>
      <c r="K32" s="55">
        <f>I32-J32</f>
        <v>957531088.13</v>
      </c>
      <c r="L32" s="57">
        <f>G32-K32</f>
        <v>9689724911.8700008</v>
      </c>
      <c r="M32" s="43">
        <f>+K32/G32</f>
        <v>8.9932193621530279E-2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1147272941750</v>
      </c>
      <c r="J33" s="41">
        <v>0</v>
      </c>
      <c r="K33" s="57">
        <f>I33-J33</f>
        <v>1147272941750</v>
      </c>
      <c r="L33" s="57">
        <f>G33-K33</f>
        <v>392239629250</v>
      </c>
      <c r="M33" s="43">
        <f>+K33/G33</f>
        <v>0.74521830049415039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1723784559911.1599</v>
      </c>
      <c r="J34" s="66">
        <v>0</v>
      </c>
      <c r="K34" s="64">
        <f>I34-J34</f>
        <v>1723784559911.1599</v>
      </c>
      <c r="L34" s="67">
        <f>G34-K34</f>
        <v>5596390828810.8398</v>
      </c>
      <c r="M34" s="43">
        <f>+K34/G34</f>
        <v>0.23548405173009229</v>
      </c>
      <c r="N34" s="59"/>
      <c r="O34" s="59"/>
      <c r="P34" s="19"/>
    </row>
    <row r="35" spans="1:16" s="8" customFormat="1" ht="33" customHeight="1" thickTop="1" thickBot="1" x14ac:dyDescent="0.3">
      <c r="A35" s="85" t="s">
        <v>51</v>
      </c>
      <c r="B35" s="86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2979512748321.1401</v>
      </c>
      <c r="J35" s="68">
        <f>J8+J31</f>
        <v>0</v>
      </c>
      <c r="K35" s="68">
        <f>K8+K31</f>
        <v>2979512748321.1401</v>
      </c>
      <c r="L35" s="68">
        <f>L8+L31</f>
        <v>6163703467400.8604</v>
      </c>
      <c r="M35" s="70">
        <f>+K35/G35</f>
        <v>0.32587140870602949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81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228" scale="5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33F30-910A-4C71-AE84-CF4E647C6B5E}">
  <dimension ref="A1:X48"/>
  <sheetViews>
    <sheetView tabSelected="1" zoomScale="61" zoomScaleNormal="61" workbookViewId="0">
      <selection activeCell="C5" sqref="C5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3.42578125" style="81" customWidth="1"/>
    <col min="5" max="5" width="15.28515625" style="81" customWidth="1"/>
    <col min="6" max="6" width="33.28515625" style="81" customWidth="1"/>
    <col min="7" max="7" width="34" style="81" customWidth="1"/>
    <col min="8" max="8" width="37" style="3" customWidth="1"/>
    <col min="9" max="9" width="17.42578125" style="3" customWidth="1"/>
    <col min="10" max="10" width="34.85546875" style="3" customWidth="1"/>
    <col min="11" max="11" width="25.28515625" style="82" customWidth="1"/>
    <col min="12" max="12" width="32.5703125" style="3" customWidth="1"/>
    <col min="13" max="13" width="32.28515625" style="3" customWidth="1"/>
    <col min="14" max="14" width="17.28515625" style="3" customWidth="1"/>
    <col min="15" max="15" width="21.140625" style="2" bestFit="1" customWidth="1"/>
    <col min="16" max="16" width="23.85546875" style="2" bestFit="1" customWidth="1"/>
    <col min="17" max="17" width="18.5703125" style="2" customWidth="1"/>
    <col min="18" max="24" width="11.42578125" style="2"/>
    <col min="25" max="16384" width="11.42578125" style="3"/>
  </cols>
  <sheetData>
    <row r="1" spans="1:24" ht="33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1"/>
      <c r="P1" s="1"/>
      <c r="Q1" s="1"/>
    </row>
    <row r="2" spans="1:24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"/>
      <c r="P2" s="1"/>
      <c r="Q2" s="1"/>
    </row>
    <row r="3" spans="1:24" ht="31.5" customHeight="1" x14ac:dyDescent="0.25">
      <c r="A3" s="89" t="s">
        <v>82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24" ht="15.75" customHeight="1" x14ac:dyDescent="0.25">
      <c r="A4" s="5"/>
      <c r="B4" s="2"/>
      <c r="C4" s="2"/>
      <c r="D4" s="2"/>
      <c r="E4" s="2"/>
      <c r="F4" s="2"/>
      <c r="G4" s="2"/>
      <c r="H4" s="6"/>
      <c r="I4" s="6"/>
      <c r="J4" s="6" t="s">
        <v>2</v>
      </c>
      <c r="K4" s="7"/>
      <c r="L4" s="90" t="s">
        <v>3</v>
      </c>
      <c r="M4" s="90"/>
      <c r="N4" s="2"/>
    </row>
    <row r="5" spans="1:24" ht="36.75" customHeight="1" thickBot="1" x14ac:dyDescent="0.3">
      <c r="A5" s="5"/>
      <c r="B5" s="2"/>
      <c r="C5" s="83"/>
      <c r="D5" s="8"/>
      <c r="E5" s="8"/>
      <c r="F5" s="84"/>
      <c r="G5" s="8"/>
      <c r="H5" s="2"/>
      <c r="I5" s="2"/>
      <c r="J5" s="9"/>
      <c r="K5" s="9"/>
      <c r="L5" s="2"/>
      <c r="M5" s="2"/>
      <c r="N5" s="2"/>
    </row>
    <row r="6" spans="1:24" ht="54" customHeight="1" thickTop="1" x14ac:dyDescent="0.25">
      <c r="A6" s="91" t="s">
        <v>4</v>
      </c>
      <c r="B6" s="93" t="s">
        <v>5</v>
      </c>
      <c r="C6" s="93" t="s">
        <v>6</v>
      </c>
      <c r="D6" s="93" t="s">
        <v>7</v>
      </c>
      <c r="E6" s="93"/>
      <c r="F6" s="93"/>
      <c r="G6" s="93"/>
      <c r="H6" s="93" t="s">
        <v>87</v>
      </c>
      <c r="I6" s="93" t="s">
        <v>9</v>
      </c>
      <c r="J6" s="93" t="s">
        <v>79</v>
      </c>
      <c r="K6" s="93" t="s">
        <v>11</v>
      </c>
      <c r="L6" s="93" t="s">
        <v>12</v>
      </c>
      <c r="M6" s="93" t="s">
        <v>13</v>
      </c>
      <c r="N6" s="95" t="s">
        <v>14</v>
      </c>
    </row>
    <row r="7" spans="1:24" ht="78.75" customHeight="1" x14ac:dyDescent="0.25">
      <c r="A7" s="92"/>
      <c r="B7" s="94"/>
      <c r="C7" s="94"/>
      <c r="D7" s="10" t="s">
        <v>15</v>
      </c>
      <c r="E7" s="10" t="s">
        <v>16</v>
      </c>
      <c r="F7" s="10" t="s">
        <v>84</v>
      </c>
      <c r="G7" s="10" t="s">
        <v>85</v>
      </c>
      <c r="H7" s="94"/>
      <c r="I7" s="94"/>
      <c r="J7" s="94"/>
      <c r="K7" s="94"/>
      <c r="L7" s="94"/>
      <c r="M7" s="94"/>
      <c r="N7" s="96"/>
    </row>
    <row r="8" spans="1:24" s="20" customFormat="1" ht="53.25" customHeight="1" x14ac:dyDescent="0.25">
      <c r="A8" s="11">
        <v>3</v>
      </c>
      <c r="B8" s="12" t="s">
        <v>18</v>
      </c>
      <c r="C8" s="15">
        <f t="shared" ref="C8:H9" si="0">C9</f>
        <v>272881000000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  <c r="H8" s="15">
        <f t="shared" si="0"/>
        <v>272881000000</v>
      </c>
      <c r="I8" s="14">
        <f>H8/$H$35</f>
        <v>3.4199867125137708E-2</v>
      </c>
      <c r="J8" s="15">
        <f>J9</f>
        <v>129239306076.54001</v>
      </c>
      <c r="K8" s="15">
        <f t="shared" ref="K8:M9" si="1">K9</f>
        <v>0</v>
      </c>
      <c r="L8" s="15">
        <f t="shared" si="1"/>
        <v>129239306076.54001</v>
      </c>
      <c r="M8" s="15">
        <f t="shared" si="1"/>
        <v>143641693923.45999</v>
      </c>
      <c r="N8" s="17">
        <f t="shared" ref="N8:N30" si="2">+L8/H8</f>
        <v>0.47361049716374543</v>
      </c>
      <c r="O8" s="18"/>
      <c r="P8" s="19"/>
      <c r="Q8" s="19"/>
      <c r="R8" s="19"/>
      <c r="S8" s="19"/>
      <c r="T8" s="19"/>
      <c r="U8" s="19"/>
      <c r="V8" s="19"/>
      <c r="W8" s="19"/>
      <c r="X8" s="19"/>
    </row>
    <row r="9" spans="1:24" s="30" customFormat="1" ht="50.25" customHeight="1" x14ac:dyDescent="0.25">
      <c r="A9" s="21" t="s">
        <v>19</v>
      </c>
      <c r="B9" s="22" t="s">
        <v>20</v>
      </c>
      <c r="C9" s="27">
        <f t="shared" si="0"/>
        <v>272881000000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272881000000</v>
      </c>
      <c r="I9" s="26">
        <f>H9/$H$35</f>
        <v>3.4199867125137708E-2</v>
      </c>
      <c r="J9" s="27">
        <f>J10</f>
        <v>129239306076.54001</v>
      </c>
      <c r="K9" s="27">
        <f t="shared" si="1"/>
        <v>0</v>
      </c>
      <c r="L9" s="27">
        <f t="shared" si="1"/>
        <v>129239306076.54001</v>
      </c>
      <c r="M9" s="27">
        <f t="shared" si="1"/>
        <v>143641693923.45999</v>
      </c>
      <c r="N9" s="28">
        <f t="shared" si="2"/>
        <v>0.47361049716374543</v>
      </c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30" customFormat="1" ht="45.75" customHeight="1" x14ac:dyDescent="0.25">
      <c r="A10" s="21" t="s">
        <v>21</v>
      </c>
      <c r="B10" s="22" t="s">
        <v>20</v>
      </c>
      <c r="C10" s="27">
        <f t="shared" ref="C10:H10" si="3">C11+C20</f>
        <v>272881000000</v>
      </c>
      <c r="D10" s="27">
        <f t="shared" si="3"/>
        <v>0</v>
      </c>
      <c r="E10" s="27">
        <f t="shared" si="3"/>
        <v>0</v>
      </c>
      <c r="F10" s="27">
        <f t="shared" si="3"/>
        <v>0</v>
      </c>
      <c r="G10" s="27">
        <f t="shared" si="3"/>
        <v>0</v>
      </c>
      <c r="H10" s="27">
        <f t="shared" si="3"/>
        <v>272881000000</v>
      </c>
      <c r="I10" s="26">
        <f t="shared" ref="I10:I35" si="4">H10/$H$35</f>
        <v>3.4199867125137708E-2</v>
      </c>
      <c r="J10" s="27">
        <f>J11+J20</f>
        <v>129239306076.54001</v>
      </c>
      <c r="K10" s="27">
        <f t="shared" ref="K10:M10" si="5">K11+K20</f>
        <v>0</v>
      </c>
      <c r="L10" s="27">
        <f t="shared" si="5"/>
        <v>129239306076.54001</v>
      </c>
      <c r="M10" s="27">
        <f t="shared" si="5"/>
        <v>143641693923.45999</v>
      </c>
      <c r="N10" s="28">
        <f t="shared" si="2"/>
        <v>0.47361049716374543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30" customFormat="1" ht="33" customHeight="1" x14ac:dyDescent="0.25">
      <c r="A11" s="21" t="s">
        <v>22</v>
      </c>
      <c r="B11" s="22" t="s">
        <v>23</v>
      </c>
      <c r="C11" s="27">
        <f t="shared" ref="C11:H11" si="6">C12</f>
        <v>272881000000</v>
      </c>
      <c r="D11" s="27">
        <f t="shared" si="6"/>
        <v>0</v>
      </c>
      <c r="E11" s="27">
        <f t="shared" si="6"/>
        <v>0</v>
      </c>
      <c r="F11" s="27">
        <f t="shared" si="6"/>
        <v>0</v>
      </c>
      <c r="G11" s="27">
        <f t="shared" si="6"/>
        <v>0</v>
      </c>
      <c r="H11" s="27">
        <f t="shared" si="6"/>
        <v>272881000000</v>
      </c>
      <c r="I11" s="26">
        <f t="shared" si="4"/>
        <v>3.4199867125137708E-2</v>
      </c>
      <c r="J11" s="27">
        <f>J12</f>
        <v>121505554952.25</v>
      </c>
      <c r="K11" s="27">
        <f t="shared" ref="K11:M11" si="7">K12</f>
        <v>0</v>
      </c>
      <c r="L11" s="27">
        <f t="shared" si="7"/>
        <v>121505554952.25</v>
      </c>
      <c r="M11" s="27">
        <f t="shared" si="7"/>
        <v>151375445047.75</v>
      </c>
      <c r="N11" s="28">
        <f t="shared" si="2"/>
        <v>0.44526938464843652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30" customFormat="1" ht="33" customHeight="1" x14ac:dyDescent="0.25">
      <c r="A12" s="21" t="s">
        <v>24</v>
      </c>
      <c r="B12" s="31" t="s">
        <v>25</v>
      </c>
      <c r="C12" s="35">
        <f t="shared" ref="C12:H12" si="8">C13+C15</f>
        <v>272881000000</v>
      </c>
      <c r="D12" s="35">
        <f t="shared" si="8"/>
        <v>0</v>
      </c>
      <c r="E12" s="35">
        <f t="shared" si="8"/>
        <v>0</v>
      </c>
      <c r="F12" s="35">
        <f t="shared" si="8"/>
        <v>0</v>
      </c>
      <c r="G12" s="35">
        <f t="shared" si="8"/>
        <v>0</v>
      </c>
      <c r="H12" s="35">
        <f t="shared" si="8"/>
        <v>272881000000</v>
      </c>
      <c r="I12" s="34">
        <f t="shared" si="4"/>
        <v>3.4199867125137708E-2</v>
      </c>
      <c r="J12" s="35">
        <f>J13+J15</f>
        <v>121505554952.25</v>
      </c>
      <c r="K12" s="35">
        <f t="shared" ref="K12:M12" si="9">K13+K15</f>
        <v>0</v>
      </c>
      <c r="L12" s="35">
        <f t="shared" si="9"/>
        <v>121505554952.25</v>
      </c>
      <c r="M12" s="35">
        <f t="shared" si="9"/>
        <v>151375445047.75</v>
      </c>
      <c r="N12" s="28">
        <f t="shared" si="2"/>
        <v>0.44526938464843652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30" customFormat="1" ht="33" customHeight="1" x14ac:dyDescent="0.25">
      <c r="A13" s="21" t="s">
        <v>26</v>
      </c>
      <c r="B13" s="31" t="s">
        <v>27</v>
      </c>
      <c r="C13" s="35">
        <f t="shared" ref="C13:H13" si="10">C14</f>
        <v>272881000000</v>
      </c>
      <c r="D13" s="35">
        <f t="shared" si="10"/>
        <v>0</v>
      </c>
      <c r="E13" s="35">
        <f t="shared" si="10"/>
        <v>0</v>
      </c>
      <c r="F13" s="35">
        <f t="shared" si="10"/>
        <v>0</v>
      </c>
      <c r="G13" s="35">
        <f t="shared" si="10"/>
        <v>0</v>
      </c>
      <c r="H13" s="35">
        <f t="shared" si="10"/>
        <v>272881000000</v>
      </c>
      <c r="I13" s="34">
        <f t="shared" si="4"/>
        <v>3.4199867125137708E-2</v>
      </c>
      <c r="J13" s="35">
        <f>J14</f>
        <v>120896801451.63</v>
      </c>
      <c r="K13" s="35">
        <f t="shared" ref="K13:M13" si="11">K14</f>
        <v>0</v>
      </c>
      <c r="L13" s="35">
        <f t="shared" si="11"/>
        <v>120896801451.63</v>
      </c>
      <c r="M13" s="35">
        <f t="shared" si="11"/>
        <v>151984198548.37</v>
      </c>
      <c r="N13" s="28">
        <f t="shared" si="2"/>
        <v>0.44303854592892139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39">
        <v>0</v>
      </c>
      <c r="G14" s="38">
        <f>+D14-E14-F14</f>
        <v>0</v>
      </c>
      <c r="H14" s="38">
        <f>+C14+G14</f>
        <v>272881000000</v>
      </c>
      <c r="I14" s="40">
        <f>H14/$H$35</f>
        <v>3.4199867125137708E-2</v>
      </c>
      <c r="J14" s="41">
        <f>15648896068.68+18564177215.79+14856021654.22+18992136117.09+17582492773.94+15490961199.94+19762116421.97</f>
        <v>120896801451.63</v>
      </c>
      <c r="K14" s="41">
        <v>0</v>
      </c>
      <c r="L14" s="38">
        <f>J14-K14</f>
        <v>120896801451.63</v>
      </c>
      <c r="M14" s="38">
        <f>H14-L14</f>
        <v>151984198548.37</v>
      </c>
      <c r="N14" s="43">
        <f t="shared" si="2"/>
        <v>0.44303854592892139</v>
      </c>
    </row>
    <row r="15" spans="1:24" s="29" customFormat="1" ht="47.25" customHeight="1" x14ac:dyDescent="0.25">
      <c r="A15" s="21" t="s">
        <v>67</v>
      </c>
      <c r="B15" s="31" t="s">
        <v>72</v>
      </c>
      <c r="C15" s="35">
        <f t="shared" ref="C15:H18" si="12">C16</f>
        <v>0</v>
      </c>
      <c r="D15" s="35">
        <f t="shared" si="12"/>
        <v>0</v>
      </c>
      <c r="E15" s="35">
        <f t="shared" si="12"/>
        <v>0</v>
      </c>
      <c r="F15" s="35">
        <f t="shared" si="12"/>
        <v>0</v>
      </c>
      <c r="G15" s="35">
        <f t="shared" si="12"/>
        <v>0</v>
      </c>
      <c r="H15" s="35">
        <f t="shared" si="12"/>
        <v>0</v>
      </c>
      <c r="I15" s="34">
        <f t="shared" si="4"/>
        <v>0</v>
      </c>
      <c r="J15" s="35">
        <f>J16</f>
        <v>608753500.62</v>
      </c>
      <c r="K15" s="35">
        <f t="shared" ref="K15:M18" si="13">K16</f>
        <v>0</v>
      </c>
      <c r="L15" s="35">
        <f t="shared" si="13"/>
        <v>608753500.62</v>
      </c>
      <c r="M15" s="35">
        <f t="shared" si="13"/>
        <v>-608753500.62</v>
      </c>
      <c r="N15" s="45" t="s">
        <v>30</v>
      </c>
    </row>
    <row r="16" spans="1:24" s="29" customFormat="1" ht="47.25" customHeight="1" x14ac:dyDescent="0.25">
      <c r="A16" s="21" t="s">
        <v>66</v>
      </c>
      <c r="B16" s="31" t="s">
        <v>71</v>
      </c>
      <c r="C16" s="35">
        <f t="shared" si="12"/>
        <v>0</v>
      </c>
      <c r="D16" s="35">
        <f t="shared" si="12"/>
        <v>0</v>
      </c>
      <c r="E16" s="35">
        <f t="shared" si="12"/>
        <v>0</v>
      </c>
      <c r="F16" s="35">
        <f t="shared" si="12"/>
        <v>0</v>
      </c>
      <c r="G16" s="35">
        <f t="shared" si="12"/>
        <v>0</v>
      </c>
      <c r="H16" s="35">
        <f t="shared" si="12"/>
        <v>0</v>
      </c>
      <c r="I16" s="34">
        <f t="shared" si="4"/>
        <v>0</v>
      </c>
      <c r="J16" s="35">
        <f>J17</f>
        <v>608753500.62</v>
      </c>
      <c r="K16" s="35">
        <f t="shared" si="13"/>
        <v>0</v>
      </c>
      <c r="L16" s="35">
        <f t="shared" si="13"/>
        <v>608753500.62</v>
      </c>
      <c r="M16" s="35">
        <f t="shared" si="13"/>
        <v>-608753500.62</v>
      </c>
      <c r="N16" s="45" t="s">
        <v>30</v>
      </c>
    </row>
    <row r="17" spans="1:17" s="29" customFormat="1" ht="79.5" customHeight="1" x14ac:dyDescent="0.25">
      <c r="A17" s="21" t="s">
        <v>65</v>
      </c>
      <c r="B17" s="31" t="s">
        <v>70</v>
      </c>
      <c r="C17" s="35">
        <f t="shared" si="12"/>
        <v>0</v>
      </c>
      <c r="D17" s="35">
        <f t="shared" si="12"/>
        <v>0</v>
      </c>
      <c r="E17" s="35">
        <f t="shared" si="12"/>
        <v>0</v>
      </c>
      <c r="F17" s="35">
        <f t="shared" si="12"/>
        <v>0</v>
      </c>
      <c r="G17" s="35">
        <f t="shared" si="12"/>
        <v>0</v>
      </c>
      <c r="H17" s="35">
        <f t="shared" si="12"/>
        <v>0</v>
      </c>
      <c r="I17" s="34">
        <f t="shared" si="4"/>
        <v>0</v>
      </c>
      <c r="J17" s="35">
        <f>J18</f>
        <v>608753500.62</v>
      </c>
      <c r="K17" s="35">
        <f t="shared" si="13"/>
        <v>0</v>
      </c>
      <c r="L17" s="35">
        <f t="shared" si="13"/>
        <v>608753500.62</v>
      </c>
      <c r="M17" s="35">
        <f t="shared" si="13"/>
        <v>-608753500.62</v>
      </c>
      <c r="N17" s="45" t="s">
        <v>30</v>
      </c>
    </row>
    <row r="18" spans="1:17" s="29" customFormat="1" ht="47.25" customHeight="1" x14ac:dyDescent="0.25">
      <c r="A18" s="21" t="s">
        <v>64</v>
      </c>
      <c r="B18" s="31" t="s">
        <v>69</v>
      </c>
      <c r="C18" s="35">
        <f t="shared" si="12"/>
        <v>0</v>
      </c>
      <c r="D18" s="35">
        <f t="shared" si="12"/>
        <v>0</v>
      </c>
      <c r="E18" s="35">
        <f t="shared" si="12"/>
        <v>0</v>
      </c>
      <c r="F18" s="35">
        <f t="shared" si="12"/>
        <v>0</v>
      </c>
      <c r="G18" s="35">
        <f t="shared" si="12"/>
        <v>0</v>
      </c>
      <c r="H18" s="35">
        <f t="shared" si="12"/>
        <v>0</v>
      </c>
      <c r="I18" s="34">
        <f t="shared" si="4"/>
        <v>0</v>
      </c>
      <c r="J18" s="35">
        <f>J19</f>
        <v>608753500.62</v>
      </c>
      <c r="K18" s="35">
        <f t="shared" si="13"/>
        <v>0</v>
      </c>
      <c r="L18" s="35">
        <f t="shared" si="13"/>
        <v>608753500.62</v>
      </c>
      <c r="M18" s="35">
        <f t="shared" si="13"/>
        <v>-608753500.62</v>
      </c>
      <c r="N18" s="45" t="s">
        <v>30</v>
      </c>
    </row>
    <row r="19" spans="1:17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39">
        <v>0</v>
      </c>
      <c r="G19" s="38">
        <f>+D19-E19-F19</f>
        <v>0</v>
      </c>
      <c r="H19" s="38">
        <f>+C19+G19</f>
        <v>0</v>
      </c>
      <c r="I19" s="40">
        <f t="shared" si="4"/>
        <v>0</v>
      </c>
      <c r="J19" s="41">
        <f>241080818.81+917517.11+113486104.87+171471141.61+45671736.73+36126181.49</f>
        <v>608753500.62</v>
      </c>
      <c r="K19" s="41">
        <v>0</v>
      </c>
      <c r="L19" s="38">
        <f t="shared" ref="L19:L25" si="14">J19-K19</f>
        <v>608753500.62</v>
      </c>
      <c r="M19" s="38">
        <f t="shared" ref="M19" si="15">H19-L19</f>
        <v>-608753500.62</v>
      </c>
      <c r="N19" s="46" t="s">
        <v>30</v>
      </c>
    </row>
    <row r="20" spans="1:17" s="29" customFormat="1" ht="33" customHeight="1" x14ac:dyDescent="0.25">
      <c r="A20" s="21" t="s">
        <v>31</v>
      </c>
      <c r="B20" s="31" t="s">
        <v>32</v>
      </c>
      <c r="C20" s="35">
        <f t="shared" ref="C20:H20" si="16">C21+C29</f>
        <v>0</v>
      </c>
      <c r="D20" s="35">
        <f t="shared" si="16"/>
        <v>0</v>
      </c>
      <c r="E20" s="35">
        <f t="shared" si="16"/>
        <v>0</v>
      </c>
      <c r="F20" s="35">
        <f t="shared" si="16"/>
        <v>0</v>
      </c>
      <c r="G20" s="35">
        <f t="shared" si="16"/>
        <v>0</v>
      </c>
      <c r="H20" s="35">
        <f t="shared" si="16"/>
        <v>0</v>
      </c>
      <c r="I20" s="34">
        <f t="shared" si="4"/>
        <v>0</v>
      </c>
      <c r="J20" s="35">
        <f>J21+J29</f>
        <v>7733751124.2900009</v>
      </c>
      <c r="K20" s="35">
        <f t="shared" ref="K20:M20" si="17">K21+K29</f>
        <v>0</v>
      </c>
      <c r="L20" s="35">
        <f>L21+L29</f>
        <v>7733751124.2900009</v>
      </c>
      <c r="M20" s="35">
        <f t="shared" si="17"/>
        <v>-7733751124.2900009</v>
      </c>
      <c r="N20" s="45" t="s">
        <v>30</v>
      </c>
    </row>
    <row r="21" spans="1:17" s="29" customFormat="1" ht="33" customHeight="1" x14ac:dyDescent="0.25">
      <c r="A21" s="21" t="s">
        <v>33</v>
      </c>
      <c r="B21" s="31" t="s">
        <v>34</v>
      </c>
      <c r="C21" s="35">
        <f t="shared" ref="C21:H21" si="18">C22+C26</f>
        <v>0</v>
      </c>
      <c r="D21" s="35">
        <f t="shared" si="18"/>
        <v>0</v>
      </c>
      <c r="E21" s="35">
        <f t="shared" si="18"/>
        <v>0</v>
      </c>
      <c r="F21" s="35">
        <f t="shared" si="18"/>
        <v>0</v>
      </c>
      <c r="G21" s="35">
        <f t="shared" si="18"/>
        <v>0</v>
      </c>
      <c r="H21" s="35">
        <f t="shared" si="18"/>
        <v>0</v>
      </c>
      <c r="I21" s="34">
        <f t="shared" si="4"/>
        <v>0</v>
      </c>
      <c r="J21" s="35">
        <f>J22+J26</f>
        <v>7579538469.2900009</v>
      </c>
      <c r="K21" s="35">
        <f t="shared" ref="K21:M21" si="19">K22+K26</f>
        <v>0</v>
      </c>
      <c r="L21" s="35">
        <f>L22+L26</f>
        <v>7579538469.2900009</v>
      </c>
      <c r="M21" s="35">
        <f t="shared" si="19"/>
        <v>-7579538469.2900009</v>
      </c>
      <c r="N21" s="45" t="s">
        <v>30</v>
      </c>
    </row>
    <row r="22" spans="1:17" s="29" customFormat="1" ht="33" customHeight="1" x14ac:dyDescent="0.25">
      <c r="A22" s="21" t="s">
        <v>35</v>
      </c>
      <c r="B22" s="31" t="s">
        <v>36</v>
      </c>
      <c r="C22" s="35">
        <f>C23</f>
        <v>0</v>
      </c>
      <c r="D22" s="35">
        <f t="shared" ref="D22:H22" si="20">D23</f>
        <v>0</v>
      </c>
      <c r="E22" s="35">
        <f t="shared" si="20"/>
        <v>0</v>
      </c>
      <c r="F22" s="35">
        <f t="shared" si="20"/>
        <v>0</v>
      </c>
      <c r="G22" s="35">
        <f t="shared" si="20"/>
        <v>0</v>
      </c>
      <c r="H22" s="35">
        <f t="shared" si="20"/>
        <v>0</v>
      </c>
      <c r="I22" s="34">
        <f t="shared" si="4"/>
        <v>0</v>
      </c>
      <c r="J22" s="35">
        <f>J23</f>
        <v>3399723263.7000003</v>
      </c>
      <c r="K22" s="35">
        <f t="shared" ref="K22:M22" si="21">K23</f>
        <v>0</v>
      </c>
      <c r="L22" s="35">
        <f t="shared" si="21"/>
        <v>3399723263.7000003</v>
      </c>
      <c r="M22" s="35">
        <f t="shared" si="21"/>
        <v>-3399723263.7000003</v>
      </c>
      <c r="N22" s="45" t="s">
        <v>30</v>
      </c>
    </row>
    <row r="23" spans="1:17" s="29" customFormat="1" ht="33" customHeight="1" x14ac:dyDescent="0.25">
      <c r="A23" s="21" t="s">
        <v>37</v>
      </c>
      <c r="B23" s="31" t="s">
        <v>38</v>
      </c>
      <c r="C23" s="35">
        <f>C24+C25</f>
        <v>0</v>
      </c>
      <c r="D23" s="35">
        <f t="shared" ref="D23:H23" si="22">D24+D25</f>
        <v>0</v>
      </c>
      <c r="E23" s="35">
        <f t="shared" si="22"/>
        <v>0</v>
      </c>
      <c r="F23" s="35">
        <f t="shared" si="22"/>
        <v>0</v>
      </c>
      <c r="G23" s="35">
        <f t="shared" si="22"/>
        <v>0</v>
      </c>
      <c r="H23" s="35">
        <f t="shared" si="22"/>
        <v>0</v>
      </c>
      <c r="I23" s="34">
        <f t="shared" si="4"/>
        <v>0</v>
      </c>
      <c r="J23" s="35">
        <f>J24+J25</f>
        <v>3399723263.7000003</v>
      </c>
      <c r="K23" s="35">
        <f t="shared" ref="K23:M23" si="23">K24+K25</f>
        <v>0</v>
      </c>
      <c r="L23" s="35">
        <f t="shared" si="23"/>
        <v>3399723263.7000003</v>
      </c>
      <c r="M23" s="35">
        <f t="shared" si="23"/>
        <v>-3399723263.7000003</v>
      </c>
      <c r="N23" s="45" t="s">
        <v>30</v>
      </c>
    </row>
    <row r="24" spans="1:17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ref="D24:F25" si="24">D25</f>
        <v>0</v>
      </c>
      <c r="E24" s="39">
        <f t="shared" si="24"/>
        <v>0</v>
      </c>
      <c r="F24" s="39">
        <f t="shared" si="24"/>
        <v>0</v>
      </c>
      <c r="G24" s="38">
        <f t="shared" ref="G24:G25" si="25">+D24-E24-F24</f>
        <v>0</v>
      </c>
      <c r="H24" s="38">
        <f t="shared" ref="H24:H25" si="26">+C24+G24</f>
        <v>0</v>
      </c>
      <c r="I24" s="40">
        <f t="shared" si="4"/>
        <v>0</v>
      </c>
      <c r="J24" s="41">
        <f>2230079.75+3063503.99+1248011.46+2481070.47+1660632.87+1630432.03+2572961.06</f>
        <v>14886691.629999999</v>
      </c>
      <c r="K24" s="41">
        <v>0</v>
      </c>
      <c r="L24" s="38">
        <f>J24-K24</f>
        <v>14886691.629999999</v>
      </c>
      <c r="M24" s="38">
        <f>H24-L24</f>
        <v>-14886691.629999999</v>
      </c>
      <c r="N24" s="46" t="s">
        <v>30</v>
      </c>
    </row>
    <row r="25" spans="1:17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24"/>
        <v>0</v>
      </c>
      <c r="E25" s="39">
        <f t="shared" si="24"/>
        <v>0</v>
      </c>
      <c r="F25" s="39">
        <f t="shared" si="24"/>
        <v>0</v>
      </c>
      <c r="G25" s="38">
        <f t="shared" si="25"/>
        <v>0</v>
      </c>
      <c r="H25" s="38">
        <f t="shared" si="26"/>
        <v>0</v>
      </c>
      <c r="I25" s="40">
        <f t="shared" si="4"/>
        <v>0</v>
      </c>
      <c r="J25" s="41">
        <f>405420813.75+225811625.96+216663163.13+468463544.89+769159833.01+714316209.41+585001381.92</f>
        <v>3384836572.0700002</v>
      </c>
      <c r="K25" s="41">
        <v>0</v>
      </c>
      <c r="L25" s="38">
        <f t="shared" si="14"/>
        <v>3384836572.0700002</v>
      </c>
      <c r="M25" s="38">
        <f>H25-L25</f>
        <v>-3384836572.0700002</v>
      </c>
      <c r="N25" s="46" t="s">
        <v>30</v>
      </c>
    </row>
    <row r="26" spans="1:17" s="29" customFormat="1" ht="33" customHeight="1" x14ac:dyDescent="0.25">
      <c r="A26" s="21" t="s">
        <v>43</v>
      </c>
      <c r="B26" s="31" t="s">
        <v>44</v>
      </c>
      <c r="C26" s="35">
        <f t="shared" ref="C26:H26" si="27">C27</f>
        <v>0</v>
      </c>
      <c r="D26" s="35">
        <f t="shared" si="27"/>
        <v>0</v>
      </c>
      <c r="E26" s="35">
        <f t="shared" si="27"/>
        <v>0</v>
      </c>
      <c r="F26" s="35">
        <f t="shared" si="27"/>
        <v>0</v>
      </c>
      <c r="G26" s="35">
        <f t="shared" si="27"/>
        <v>0</v>
      </c>
      <c r="H26" s="35">
        <f t="shared" si="27"/>
        <v>0</v>
      </c>
      <c r="I26" s="34">
        <f t="shared" si="4"/>
        <v>0</v>
      </c>
      <c r="J26" s="35">
        <f>J27</f>
        <v>4179815205.5900002</v>
      </c>
      <c r="K26" s="35">
        <f t="shared" ref="K26:M26" si="28">K27</f>
        <v>0</v>
      </c>
      <c r="L26" s="35">
        <f t="shared" si="28"/>
        <v>4179815205.5900002</v>
      </c>
      <c r="M26" s="35">
        <f t="shared" si="28"/>
        <v>-4179815205.5900002</v>
      </c>
      <c r="N26" s="45" t="s">
        <v>30</v>
      </c>
    </row>
    <row r="27" spans="1:17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39">
        <v>0</v>
      </c>
      <c r="G27" s="38">
        <f t="shared" ref="G27" si="29">+D27-E27-F27</f>
        <v>0</v>
      </c>
      <c r="H27" s="38">
        <f>+C27+G27</f>
        <v>0</v>
      </c>
      <c r="I27" s="40">
        <f t="shared" si="4"/>
        <v>0</v>
      </c>
      <c r="J27" s="41">
        <f>1328530800.97+17375714.76+22572469.51+1416207847.06+20505642.79+18849172.25+1355773558.25</f>
        <v>4179815205.5900002</v>
      </c>
      <c r="K27" s="41">
        <v>0</v>
      </c>
      <c r="L27" s="38">
        <f>J27-K27</f>
        <v>4179815205.5900002</v>
      </c>
      <c r="M27" s="38">
        <f>H27-L27</f>
        <v>-4179815205.5900002</v>
      </c>
      <c r="N27" s="46" t="s">
        <v>30</v>
      </c>
    </row>
    <row r="28" spans="1:17" s="44" customFormat="1" ht="42.75" customHeight="1" x14ac:dyDescent="0.25">
      <c r="A28" s="21" t="s">
        <v>62</v>
      </c>
      <c r="B28" s="31" t="s">
        <v>61</v>
      </c>
      <c r="C28" s="35">
        <f t="shared" ref="C28:H29" si="30">C29</f>
        <v>0</v>
      </c>
      <c r="D28" s="35">
        <f t="shared" si="30"/>
        <v>0</v>
      </c>
      <c r="E28" s="35">
        <f t="shared" si="30"/>
        <v>0</v>
      </c>
      <c r="F28" s="35">
        <f t="shared" si="30"/>
        <v>0</v>
      </c>
      <c r="G28" s="35">
        <f t="shared" si="30"/>
        <v>0</v>
      </c>
      <c r="H28" s="35">
        <f t="shared" si="30"/>
        <v>0</v>
      </c>
      <c r="I28" s="40">
        <f t="shared" si="4"/>
        <v>0</v>
      </c>
      <c r="J28" s="35">
        <f>J29</f>
        <v>154212655</v>
      </c>
      <c r="K28" s="35">
        <f t="shared" ref="K28:M29" si="31">K29</f>
        <v>0</v>
      </c>
      <c r="L28" s="35">
        <f t="shared" si="31"/>
        <v>154212655</v>
      </c>
      <c r="M28" s="35">
        <f t="shared" si="31"/>
        <v>-154212655</v>
      </c>
      <c r="N28" s="45" t="s">
        <v>30</v>
      </c>
    </row>
    <row r="29" spans="1:17" s="29" customFormat="1" ht="42.75" customHeight="1" x14ac:dyDescent="0.25">
      <c r="A29" s="21" t="s">
        <v>60</v>
      </c>
      <c r="B29" s="31" t="s">
        <v>59</v>
      </c>
      <c r="C29" s="35">
        <f t="shared" si="30"/>
        <v>0</v>
      </c>
      <c r="D29" s="35">
        <f t="shared" si="30"/>
        <v>0</v>
      </c>
      <c r="E29" s="35">
        <f t="shared" si="30"/>
        <v>0</v>
      </c>
      <c r="F29" s="35">
        <f t="shared" si="30"/>
        <v>0</v>
      </c>
      <c r="G29" s="35">
        <f t="shared" si="30"/>
        <v>0</v>
      </c>
      <c r="H29" s="35">
        <f t="shared" si="30"/>
        <v>0</v>
      </c>
      <c r="I29" s="34">
        <f t="shared" si="4"/>
        <v>0</v>
      </c>
      <c r="J29" s="35">
        <f>J30</f>
        <v>154212655</v>
      </c>
      <c r="K29" s="35">
        <f t="shared" si="31"/>
        <v>0</v>
      </c>
      <c r="L29" s="35">
        <f t="shared" si="31"/>
        <v>154212655</v>
      </c>
      <c r="M29" s="35">
        <f t="shared" si="31"/>
        <v>-154212655</v>
      </c>
      <c r="N29" s="45" t="s">
        <v>30</v>
      </c>
    </row>
    <row r="30" spans="1:17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39">
        <v>0</v>
      </c>
      <c r="G30" s="38">
        <f t="shared" ref="G30" si="32">+D30-E30-F30</f>
        <v>0</v>
      </c>
      <c r="H30" s="38">
        <f>+C30+G30</f>
        <v>0</v>
      </c>
      <c r="I30" s="40">
        <f t="shared" si="4"/>
        <v>0</v>
      </c>
      <c r="J30" s="41">
        <f>3934316+105206115+45072224</f>
        <v>154212655</v>
      </c>
      <c r="K30" s="41">
        <v>0</v>
      </c>
      <c r="L30" s="38">
        <f t="shared" ref="L30" si="33">J30-K30</f>
        <v>154212655</v>
      </c>
      <c r="M30" s="38">
        <f t="shared" ref="M30" si="34">H30-L30</f>
        <v>-154212655</v>
      </c>
      <c r="N30" s="46" t="s">
        <v>30</v>
      </c>
    </row>
    <row r="31" spans="1:17" s="19" customFormat="1" ht="33" customHeight="1" x14ac:dyDescent="0.25">
      <c r="A31" s="47">
        <v>4</v>
      </c>
      <c r="B31" s="48" t="s">
        <v>47</v>
      </c>
      <c r="C31" s="51">
        <f t="shared" ref="C31:G31" si="35">C32+C33+C34</f>
        <v>8870335215722</v>
      </c>
      <c r="D31" s="51">
        <f t="shared" si="35"/>
        <v>0</v>
      </c>
      <c r="E31" s="51">
        <f t="shared" si="35"/>
        <v>0</v>
      </c>
      <c r="F31" s="51">
        <f t="shared" si="35"/>
        <v>1164208607256</v>
      </c>
      <c r="G31" s="51">
        <f t="shared" si="35"/>
        <v>-1164208607256</v>
      </c>
      <c r="H31" s="51">
        <f>H32+H33+H34</f>
        <v>7706126608466</v>
      </c>
      <c r="I31" s="50">
        <f t="shared" si="4"/>
        <v>0.96580013287486233</v>
      </c>
      <c r="J31" s="51">
        <f>J32+J33+J34</f>
        <v>2888031898620.2002</v>
      </c>
      <c r="K31" s="51">
        <f t="shared" ref="K31:M31" si="36">K32+K33+K34</f>
        <v>0</v>
      </c>
      <c r="L31" s="51">
        <f t="shared" si="36"/>
        <v>2888031898620.2002</v>
      </c>
      <c r="M31" s="51">
        <f t="shared" si="36"/>
        <v>4818094709845.7998</v>
      </c>
      <c r="N31" s="52">
        <f>+L31/H31</f>
        <v>0.37477088625138727</v>
      </c>
      <c r="P31" s="18"/>
    </row>
    <row r="32" spans="1:17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56">
        <v>0</v>
      </c>
      <c r="G32" s="97">
        <f>+D32-E32-F32</f>
        <v>0</v>
      </c>
      <c r="H32" s="38">
        <f t="shared" ref="H32:H33" si="37">+C32+G32</f>
        <v>10647256000</v>
      </c>
      <c r="I32" s="40">
        <f>H32/$H$35</f>
        <v>1.3344085533522861E-3</v>
      </c>
      <c r="J32" s="41">
        <v>2357215912.8600001</v>
      </c>
      <c r="K32" s="41">
        <v>0</v>
      </c>
      <c r="L32" s="55">
        <f>J32-K32</f>
        <v>2357215912.8600001</v>
      </c>
      <c r="M32" s="55">
        <f>H32-L32</f>
        <v>8290040087.1399994</v>
      </c>
      <c r="N32" s="43">
        <f>+L32/H32</f>
        <v>0.22139186968548519</v>
      </c>
      <c r="P32" s="59"/>
      <c r="Q32" s="19"/>
    </row>
    <row r="33" spans="1:17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61">
        <v>0</v>
      </c>
      <c r="G33" s="97">
        <f>+D33-E33-F33</f>
        <v>0</v>
      </c>
      <c r="H33" s="38">
        <f t="shared" si="37"/>
        <v>1539512571000</v>
      </c>
      <c r="I33" s="40">
        <f>H33/$H$35</f>
        <v>0.19294536946756694</v>
      </c>
      <c r="J33" s="41">
        <v>1157051951324</v>
      </c>
      <c r="K33" s="41">
        <v>0</v>
      </c>
      <c r="L33" s="55">
        <f>J33-K33</f>
        <v>1157051951324</v>
      </c>
      <c r="M33" s="55">
        <f>H33-L33</f>
        <v>382460619676</v>
      </c>
      <c r="N33" s="43">
        <f>+L33/H33</f>
        <v>0.75157031720269074</v>
      </c>
      <c r="P33" s="59"/>
      <c r="Q33" s="19"/>
    </row>
    <row r="34" spans="1:17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65">
        <v>1164208607256</v>
      </c>
      <c r="G34" s="97">
        <f>+D34-E34-F34</f>
        <v>-1164208607256</v>
      </c>
      <c r="H34" s="38">
        <f>+C34+G34</f>
        <v>6155966781466</v>
      </c>
      <c r="I34" s="40">
        <f>H34/$H$35</f>
        <v>0.7715203548539431</v>
      </c>
      <c r="J34" s="66">
        <v>1728622731383.3401</v>
      </c>
      <c r="K34" s="66">
        <v>0</v>
      </c>
      <c r="L34" s="64">
        <f>J34-K34</f>
        <v>1728622731383.3401</v>
      </c>
      <c r="M34" s="64">
        <f>H34-L34</f>
        <v>4427344050082.6602</v>
      </c>
      <c r="N34" s="43">
        <f>+L34/H34</f>
        <v>0.2808044280855721</v>
      </c>
      <c r="O34" s="59"/>
      <c r="P34" s="59"/>
      <c r="Q34" s="19"/>
    </row>
    <row r="35" spans="1:17" s="8" customFormat="1" ht="33" customHeight="1" thickTop="1" thickBot="1" x14ac:dyDescent="0.3">
      <c r="A35" s="85" t="s">
        <v>51</v>
      </c>
      <c r="B35" s="86"/>
      <c r="C35" s="68">
        <f t="shared" ref="C35:G35" si="38">C8+C31</f>
        <v>9143216215722</v>
      </c>
      <c r="D35" s="68">
        <f t="shared" si="38"/>
        <v>0</v>
      </c>
      <c r="E35" s="68">
        <f t="shared" si="38"/>
        <v>0</v>
      </c>
      <c r="F35" s="68">
        <f t="shared" si="38"/>
        <v>1164208607256</v>
      </c>
      <c r="G35" s="68">
        <f t="shared" si="38"/>
        <v>-1164208607256</v>
      </c>
      <c r="H35" s="68">
        <f>H8+H31</f>
        <v>7979007608466</v>
      </c>
      <c r="I35" s="69">
        <f t="shared" si="4"/>
        <v>1</v>
      </c>
      <c r="J35" s="68">
        <f>J8+J31</f>
        <v>3017271204696.7402</v>
      </c>
      <c r="K35" s="68">
        <f>K8+K31</f>
        <v>0</v>
      </c>
      <c r="L35" s="68">
        <f>L8+L31</f>
        <v>3017271204696.7402</v>
      </c>
      <c r="M35" s="68">
        <f>M8+M31</f>
        <v>4961736403769.2598</v>
      </c>
      <c r="N35" s="70">
        <f>+L35/H35</f>
        <v>0.37815118781129026</v>
      </c>
      <c r="P35" s="71"/>
      <c r="Q35" s="19"/>
    </row>
    <row r="36" spans="1:17" s="8" customFormat="1" ht="14.25" customHeight="1" thickTop="1" x14ac:dyDescent="0.25">
      <c r="B36" s="72"/>
      <c r="C36" s="73"/>
      <c r="D36" s="74"/>
      <c r="E36" s="74"/>
      <c r="F36" s="74"/>
      <c r="G36" s="74"/>
      <c r="H36" s="73"/>
      <c r="I36" s="74"/>
      <c r="J36" s="74"/>
      <c r="K36" s="74"/>
      <c r="L36" s="73"/>
      <c r="M36" s="75"/>
    </row>
    <row r="37" spans="1:17" s="2" customFormat="1" ht="14.25" customHeight="1" x14ac:dyDescent="0.25">
      <c r="A37" s="76" t="s">
        <v>83</v>
      </c>
      <c r="D37" s="8"/>
      <c r="E37" s="8"/>
      <c r="F37" s="8"/>
      <c r="G37" s="8"/>
      <c r="I37" s="77"/>
      <c r="J37" s="9"/>
      <c r="K37" s="9"/>
      <c r="L37" s="9"/>
      <c r="M37" s="9"/>
      <c r="N37" s="77"/>
    </row>
    <row r="38" spans="1:17" s="2" customFormat="1" ht="33" customHeight="1" x14ac:dyDescent="0.25">
      <c r="A38" s="76" t="s">
        <v>52</v>
      </c>
      <c r="D38" s="8"/>
      <c r="E38" s="8"/>
      <c r="F38" s="8"/>
      <c r="G38" s="8"/>
      <c r="J38" s="9"/>
      <c r="K38" s="9"/>
      <c r="L38" s="9"/>
      <c r="M38" s="9"/>
    </row>
    <row r="39" spans="1:17" s="2" customFormat="1" ht="33" customHeight="1" x14ac:dyDescent="0.25">
      <c r="A39" s="5"/>
      <c r="D39" s="8"/>
      <c r="E39" s="8"/>
      <c r="F39" s="8"/>
      <c r="G39" s="8"/>
      <c r="H39" s="9" t="s">
        <v>86</v>
      </c>
      <c r="J39" s="9"/>
      <c r="K39" s="9"/>
      <c r="L39" s="9"/>
      <c r="M39" s="9"/>
      <c r="N39" s="77"/>
    </row>
    <row r="40" spans="1:17" s="2" customFormat="1" ht="33" customHeight="1" x14ac:dyDescent="0.25">
      <c r="A40" s="5"/>
      <c r="D40" s="8"/>
      <c r="E40" s="8"/>
      <c r="F40" s="8"/>
      <c r="G40" s="8"/>
      <c r="J40" s="9"/>
      <c r="K40" s="9"/>
      <c r="L40" s="9"/>
      <c r="M40" s="9"/>
    </row>
    <row r="41" spans="1:17" s="2" customFormat="1" ht="33" customHeight="1" x14ac:dyDescent="0.25">
      <c r="A41" s="5"/>
      <c r="C41" s="4"/>
      <c r="D41" s="78"/>
      <c r="E41" s="78"/>
      <c r="F41" s="78"/>
      <c r="G41" s="78"/>
      <c r="H41" s="58"/>
      <c r="I41" s="58"/>
      <c r="J41" s="58"/>
      <c r="K41" s="59"/>
      <c r="L41" s="79"/>
      <c r="M41" s="59"/>
    </row>
    <row r="42" spans="1:17" s="2" customFormat="1" ht="33" customHeight="1" x14ac:dyDescent="0.25">
      <c r="A42" s="5"/>
      <c r="D42" s="8"/>
      <c r="E42" s="8"/>
      <c r="F42" s="8"/>
      <c r="G42" s="8"/>
      <c r="K42" s="9"/>
      <c r="M42" s="9"/>
    </row>
    <row r="43" spans="1:17" s="2" customFormat="1" ht="33" customHeight="1" x14ac:dyDescent="0.25">
      <c r="A43" s="5"/>
      <c r="D43" s="8"/>
      <c r="E43" s="8"/>
      <c r="F43" s="8"/>
      <c r="G43" s="8"/>
      <c r="K43" s="9"/>
    </row>
    <row r="44" spans="1:17" s="2" customFormat="1" ht="33" customHeight="1" x14ac:dyDescent="0.25">
      <c r="A44" s="5"/>
      <c r="D44" s="8"/>
      <c r="E44" s="8"/>
      <c r="F44" s="8"/>
      <c r="G44" s="8"/>
      <c r="K44" s="9"/>
    </row>
    <row r="45" spans="1:17" s="2" customFormat="1" ht="33" customHeight="1" x14ac:dyDescent="0.25">
      <c r="A45" s="5"/>
      <c r="D45" s="8"/>
      <c r="E45" s="8"/>
      <c r="F45" s="8"/>
      <c r="G45" s="8"/>
      <c r="K45" s="9"/>
    </row>
    <row r="46" spans="1:17" s="2" customFormat="1" ht="33" customHeight="1" x14ac:dyDescent="0.25">
      <c r="A46" s="5"/>
      <c r="D46" s="8"/>
      <c r="E46" s="8"/>
      <c r="F46" s="8"/>
      <c r="G46" s="8"/>
      <c r="K46" s="9"/>
    </row>
    <row r="47" spans="1:17" s="2" customFormat="1" ht="33" customHeight="1" x14ac:dyDescent="0.25">
      <c r="A47" s="5"/>
      <c r="D47" s="8"/>
      <c r="E47" s="8"/>
      <c r="F47" s="8"/>
      <c r="G47" s="8"/>
      <c r="K47" s="9"/>
    </row>
    <row r="48" spans="1:17" s="2" customFormat="1" ht="33" customHeight="1" x14ac:dyDescent="0.25">
      <c r="A48" s="5"/>
      <c r="D48" s="8"/>
      <c r="E48" s="8"/>
      <c r="F48" s="8"/>
      <c r="G48" s="8"/>
      <c r="K48" s="9"/>
    </row>
  </sheetData>
  <mergeCells count="16">
    <mergeCell ref="A35:B35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5748031496062992" right="0.15748031496062992" top="0.43307086614173229" bottom="0.11811023622047245" header="0.23622047244094491" footer="0.19685039370078741"/>
  <pageSetup paperSize="228" scale="5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ENERO 2024</vt:lpstr>
      <vt:lpstr>FEB 2024</vt:lpstr>
      <vt:lpstr>MAR 2024</vt:lpstr>
      <vt:lpstr>ABR 2024</vt:lpstr>
      <vt:lpstr>MAYO 2024</vt:lpstr>
      <vt:lpstr>JUNIO 2024  </vt:lpstr>
      <vt:lpstr>JULIO 2024</vt:lpstr>
      <vt:lpstr>'ABR 2024'!Área_de_impresión</vt:lpstr>
      <vt:lpstr>'ENERO 2024'!Área_de_impresión</vt:lpstr>
      <vt:lpstr>'FEB 2024'!Área_de_impresión</vt:lpstr>
      <vt:lpstr>'JULIO 2024'!Área_de_impresión</vt:lpstr>
      <vt:lpstr>'JUNIO 2024  '!Área_de_impresión</vt:lpstr>
      <vt:lpstr>'MAR 2024'!Área_de_impresión</vt:lpstr>
      <vt:lpstr>'MAYO 2024'!Área_de_impresión</vt:lpstr>
      <vt:lpstr>'ABR 2024'!Títulos_a_imprimir</vt:lpstr>
      <vt:lpstr>'ENERO 2024'!Títulos_a_imprimir</vt:lpstr>
      <vt:lpstr>'FEB 2024'!Títulos_a_imprimir</vt:lpstr>
      <vt:lpstr>'JULIO 2024'!Títulos_a_imprimir</vt:lpstr>
      <vt:lpstr>'JUNIO 2024  '!Títulos_a_imprimir</vt:lpstr>
      <vt:lpstr>'MAR 2024'!Títulos_a_imprimir</vt:lpstr>
      <vt:lpstr>'MAYO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Aura Simona Orozco Mindiola</cp:lastModifiedBy>
  <cp:lastPrinted>2024-08-14T16:58:53Z</cp:lastPrinted>
  <dcterms:created xsi:type="dcterms:W3CDTF">2024-02-17T01:42:10Z</dcterms:created>
  <dcterms:modified xsi:type="dcterms:W3CDTF">2024-08-20T14:26:34Z</dcterms:modified>
</cp:coreProperties>
</file>