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ontoya\Documents\ANI 2019\VIGENCIA\INGRESOS\"/>
    </mc:Choice>
  </mc:AlternateContent>
  <bookViews>
    <workbookView xWindow="0" yWindow="0" windowWidth="24000" windowHeight="7035" activeTab="6"/>
  </bookViews>
  <sheets>
    <sheet name="ENERO" sheetId="1" r:id="rId1"/>
    <sheet name="FEBRERO" sheetId="2" r:id="rId2"/>
    <sheet name="MARZO" sheetId="3" r:id="rId3"/>
    <sheet name="ABRIL" sheetId="6" r:id="rId4"/>
    <sheet name="MAYO" sheetId="7" r:id="rId5"/>
    <sheet name="JUNIO" sheetId="8" r:id="rId6"/>
    <sheet name="JULIO" sheetId="9" r:id="rId7"/>
  </sheets>
  <definedNames>
    <definedName name="_xlnm.Print_Area" localSheetId="3">ABRIL!$A$1:$P$49</definedName>
    <definedName name="_xlnm.Print_Area" localSheetId="1">FEBRERO!$A$1:$P$43</definedName>
    <definedName name="_xlnm.Print_Area" localSheetId="6">JULIO!$A$1:$P$56</definedName>
    <definedName name="_xlnm.Print_Area" localSheetId="5">JUNIO!$A$1:$P$56</definedName>
    <definedName name="_xlnm.Print_Area" localSheetId="2">MARZO!$A$1:$P$47</definedName>
    <definedName name="_xlnm.Print_Area" localSheetId="4">MAYO!$A$1:$P$55</definedName>
    <definedName name="_xlnm.Print_Titles" localSheetId="3">ABRIL!$1:$6</definedName>
    <definedName name="_xlnm.Print_Titles" localSheetId="1">FEBRERO!$1:$6</definedName>
    <definedName name="_xlnm.Print_Titles" localSheetId="6">JULIO!$1:$6</definedName>
    <definedName name="_xlnm.Print_Titles" localSheetId="5">JUNIO!$1:$6</definedName>
    <definedName name="_xlnm.Print_Titles" localSheetId="2">MARZO!$1:$6</definedName>
    <definedName name="_xlnm.Print_Titles" localSheetId="4">MAYO!$1:$6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9" l="1"/>
  <c r="N47" i="9"/>
  <c r="M47" i="9"/>
  <c r="L47" i="9"/>
  <c r="K47" i="9"/>
  <c r="N9" i="9" l="1"/>
  <c r="N14" i="9" l="1"/>
  <c r="N17" i="9"/>
  <c r="N22" i="9"/>
  <c r="N25" i="9"/>
  <c r="N33" i="9"/>
  <c r="N34" i="9"/>
  <c r="N37" i="9"/>
  <c r="M46" i="9" l="1"/>
  <c r="M45" i="9"/>
  <c r="O45" i="9" s="1"/>
  <c r="O44" i="9"/>
  <c r="M44" i="9"/>
  <c r="N43" i="9"/>
  <c r="L43" i="9"/>
  <c r="M43" i="9" s="1"/>
  <c r="O43" i="9" s="1"/>
  <c r="K43" i="9"/>
  <c r="M42" i="9"/>
  <c r="O42" i="9" s="1"/>
  <c r="N41" i="9"/>
  <c r="O41" i="9" s="1"/>
  <c r="O40" i="9"/>
  <c r="N40" i="9"/>
  <c r="M40" i="9"/>
  <c r="N39" i="9"/>
  <c r="O39" i="9" s="1"/>
  <c r="O37" i="9"/>
  <c r="N36" i="9"/>
  <c r="O36" i="9" s="1"/>
  <c r="O35" i="9"/>
  <c r="N35" i="9"/>
  <c r="M34" i="9"/>
  <c r="O34" i="9" s="1"/>
  <c r="O33" i="9"/>
  <c r="N32" i="9"/>
  <c r="O32" i="9" s="1"/>
  <c r="M32" i="9"/>
  <c r="N31" i="9"/>
  <c r="O31" i="9" s="1"/>
  <c r="O30" i="9"/>
  <c r="M30" i="9"/>
  <c r="O29" i="9"/>
  <c r="M28" i="9"/>
  <c r="L28" i="9"/>
  <c r="K28" i="9"/>
  <c r="K9" i="9" s="1"/>
  <c r="K8" i="9" s="1"/>
  <c r="K7" i="9" s="1"/>
  <c r="N27" i="9"/>
  <c r="O27" i="9" s="1"/>
  <c r="N26" i="9"/>
  <c r="O26" i="9" s="1"/>
  <c r="O25" i="9"/>
  <c r="N24" i="9"/>
  <c r="N23" i="9" s="1"/>
  <c r="M24" i="9"/>
  <c r="M23" i="9"/>
  <c r="O22" i="9"/>
  <c r="N21" i="9"/>
  <c r="N20" i="9" s="1"/>
  <c r="M19" i="9"/>
  <c r="M18" i="9"/>
  <c r="O17" i="9"/>
  <c r="N16" i="9"/>
  <c r="O16" i="9" s="1"/>
  <c r="M16" i="9"/>
  <c r="N15" i="9"/>
  <c r="O15" i="9" s="1"/>
  <c r="O14" i="9"/>
  <c r="O13" i="9"/>
  <c r="N12" i="9"/>
  <c r="L11" i="9"/>
  <c r="L10" i="9" s="1"/>
  <c r="L9" i="9" s="1"/>
  <c r="L8" i="9" s="1"/>
  <c r="L7" i="9" s="1"/>
  <c r="M10" i="9"/>
  <c r="K10" i="9"/>
  <c r="M9" i="9"/>
  <c r="M8" i="9" s="1"/>
  <c r="O46" i="9" l="1"/>
  <c r="O20" i="9"/>
  <c r="N19" i="9"/>
  <c r="M7" i="9"/>
  <c r="O23" i="9"/>
  <c r="M11" i="9"/>
  <c r="O12" i="9"/>
  <c r="O21" i="9"/>
  <c r="O24" i="9"/>
  <c r="N38" i="9"/>
  <c r="R38" i="8"/>
  <c r="R27" i="8"/>
  <c r="R40" i="8"/>
  <c r="N28" i="9" l="1"/>
  <c r="O28" i="9" s="1"/>
  <c r="O38" i="9"/>
  <c r="O19" i="9"/>
  <c r="N18" i="9"/>
  <c r="K47" i="8"/>
  <c r="L47" i="8"/>
  <c r="M47" i="8"/>
  <c r="N47" i="8"/>
  <c r="O47" i="8"/>
  <c r="N11" i="9" l="1"/>
  <c r="O18" i="9"/>
  <c r="M43" i="8"/>
  <c r="M46" i="8"/>
  <c r="N10" i="9" l="1"/>
  <c r="O11" i="9"/>
  <c r="N14" i="8"/>
  <c r="N40" i="8"/>
  <c r="N37" i="8"/>
  <c r="N34" i="8"/>
  <c r="N33" i="8"/>
  <c r="O33" i="8" s="1"/>
  <c r="N25" i="8"/>
  <c r="N24" i="8" s="1"/>
  <c r="N22" i="8"/>
  <c r="N21" i="8" s="1"/>
  <c r="N20" i="8" s="1"/>
  <c r="N17" i="8"/>
  <c r="N15" i="8" s="1"/>
  <c r="N16" i="8"/>
  <c r="N12" i="8"/>
  <c r="O12" i="8" s="1"/>
  <c r="O13" i="8"/>
  <c r="O46" i="8"/>
  <c r="M45" i="8"/>
  <c r="O45" i="8" s="1"/>
  <c r="M44" i="8"/>
  <c r="O44" i="8" s="1"/>
  <c r="N43" i="8"/>
  <c r="L43" i="8"/>
  <c r="O43" i="8" s="1"/>
  <c r="K43" i="8"/>
  <c r="M42" i="8"/>
  <c r="O42" i="8" s="1"/>
  <c r="N41" i="8"/>
  <c r="O41" i="8" s="1"/>
  <c r="N39" i="8"/>
  <c r="M40" i="8"/>
  <c r="O40" i="8" s="1"/>
  <c r="O37" i="8"/>
  <c r="N36" i="8"/>
  <c r="O36" i="8" s="1"/>
  <c r="N35" i="8"/>
  <c r="O35" i="8" s="1"/>
  <c r="M34" i="8"/>
  <c r="M32" i="8"/>
  <c r="O30" i="8"/>
  <c r="M30" i="8"/>
  <c r="O29" i="8"/>
  <c r="M28" i="8"/>
  <c r="L28" i="8"/>
  <c r="K28" i="8"/>
  <c r="O27" i="8"/>
  <c r="N27" i="8"/>
  <c r="O26" i="8"/>
  <c r="N26" i="8"/>
  <c r="O25" i="8"/>
  <c r="M24" i="8"/>
  <c r="M23" i="8"/>
  <c r="M19" i="8"/>
  <c r="M18" i="8"/>
  <c r="M16" i="8"/>
  <c r="O14" i="8"/>
  <c r="L11" i="8"/>
  <c r="M11" i="8" s="1"/>
  <c r="L10" i="8"/>
  <c r="L9" i="8" s="1"/>
  <c r="L8" i="8" s="1"/>
  <c r="L7" i="8" s="1"/>
  <c r="K10" i="8"/>
  <c r="M10" i="8" s="1"/>
  <c r="K9" i="8"/>
  <c r="K8" i="8" s="1"/>
  <c r="K7" i="8" s="1"/>
  <c r="O10" i="9" l="1"/>
  <c r="O34" i="8"/>
  <c r="O24" i="8"/>
  <c r="N23" i="8"/>
  <c r="N19" i="8" s="1"/>
  <c r="N18" i="8" s="1"/>
  <c r="O18" i="8" s="1"/>
  <c r="O22" i="8"/>
  <c r="O16" i="8"/>
  <c r="O17" i="8"/>
  <c r="M9" i="8"/>
  <c r="O20" i="8"/>
  <c r="N38" i="8"/>
  <c r="O38" i="8" s="1"/>
  <c r="O39" i="8"/>
  <c r="O15" i="8"/>
  <c r="O21" i="8"/>
  <c r="N31" i="8"/>
  <c r="N32" i="8"/>
  <c r="O32" i="8" s="1"/>
  <c r="R42" i="7"/>
  <c r="R44" i="7"/>
  <c r="R45" i="7"/>
  <c r="N8" i="9" l="1"/>
  <c r="O9" i="9"/>
  <c r="O23" i="8"/>
  <c r="N11" i="8"/>
  <c r="N10" i="8" s="1"/>
  <c r="O19" i="8"/>
  <c r="N28" i="8"/>
  <c r="O28" i="8" s="1"/>
  <c r="O31" i="8"/>
  <c r="M8" i="8"/>
  <c r="N9" i="7"/>
  <c r="N8" i="7"/>
  <c r="N7" i="7"/>
  <c r="N18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7" i="7"/>
  <c r="K46" i="7"/>
  <c r="N7" i="9" l="1"/>
  <c r="O8" i="9"/>
  <c r="O11" i="8"/>
  <c r="N9" i="8"/>
  <c r="O10" i="8"/>
  <c r="M7" i="8"/>
  <c r="N11" i="7"/>
  <c r="N17" i="7"/>
  <c r="N13" i="7"/>
  <c r="N16" i="7"/>
  <c r="N19" i="7"/>
  <c r="N20" i="7"/>
  <c r="N24" i="7"/>
  <c r="N30" i="7"/>
  <c r="R30" i="7"/>
  <c r="O7" i="9" l="1"/>
  <c r="N8" i="8"/>
  <c r="O9" i="8"/>
  <c r="R11" i="7"/>
  <c r="M41" i="7"/>
  <c r="N32" i="7"/>
  <c r="N31" i="7" s="1"/>
  <c r="N34" i="7"/>
  <c r="N33" i="7"/>
  <c r="N35" i="7"/>
  <c r="N38" i="7"/>
  <c r="N39" i="7"/>
  <c r="N37" i="7" s="1"/>
  <c r="N40" i="7"/>
  <c r="M45" i="7"/>
  <c r="M44" i="7"/>
  <c r="M43" i="7"/>
  <c r="N42" i="7"/>
  <c r="M42" i="7"/>
  <c r="L42" i="7"/>
  <c r="K42" i="7"/>
  <c r="M39" i="7"/>
  <c r="M33" i="7"/>
  <c r="M31" i="7"/>
  <c r="M29" i="7"/>
  <c r="M27" i="7"/>
  <c r="L27" i="7"/>
  <c r="K27" i="7"/>
  <c r="K9" i="7" s="1"/>
  <c r="K8" i="7" s="1"/>
  <c r="K7" i="7" s="1"/>
  <c r="N26" i="7"/>
  <c r="N25" i="7"/>
  <c r="N23" i="7"/>
  <c r="N22" i="7" s="1"/>
  <c r="M23" i="7"/>
  <c r="M22" i="7"/>
  <c r="M18" i="7"/>
  <c r="M17" i="7"/>
  <c r="M15" i="7"/>
  <c r="N12" i="7"/>
  <c r="M11" i="7"/>
  <c r="L11" i="7"/>
  <c r="M10" i="7"/>
  <c r="M9" i="7" s="1"/>
  <c r="M8" i="7" s="1"/>
  <c r="L10" i="7"/>
  <c r="L9" i="7" s="1"/>
  <c r="L8" i="7" s="1"/>
  <c r="L7" i="7" s="1"/>
  <c r="L46" i="7" s="1"/>
  <c r="K10" i="7"/>
  <c r="N7" i="8" l="1"/>
  <c r="O8" i="8"/>
  <c r="M7" i="7"/>
  <c r="N15" i="7"/>
  <c r="N14" i="7"/>
  <c r="N27" i="7"/>
  <c r="M19" i="6"/>
  <c r="M20" i="6"/>
  <c r="M18" i="6"/>
  <c r="L9" i="6"/>
  <c r="N7" i="6"/>
  <c r="N11" i="6"/>
  <c r="N12" i="6"/>
  <c r="N15" i="6"/>
  <c r="N14" i="6"/>
  <c r="N24" i="6"/>
  <c r="O24" i="6"/>
  <c r="N9" i="6"/>
  <c r="K7" i="6"/>
  <c r="O40" i="6"/>
  <c r="N40" i="6"/>
  <c r="M40" i="6"/>
  <c r="L40" i="6"/>
  <c r="K40" i="6"/>
  <c r="O7" i="8" l="1"/>
  <c r="N10" i="7"/>
  <c r="M46" i="7"/>
  <c r="O39" i="6"/>
  <c r="O38" i="6"/>
  <c r="M11" i="6"/>
  <c r="O11" i="6"/>
  <c r="K10" i="6"/>
  <c r="M10" i="6" s="1"/>
  <c r="M9" i="6" s="1"/>
  <c r="M8" i="6" s="1"/>
  <c r="N13" i="6"/>
  <c r="O12" i="6" s="1"/>
  <c r="N16" i="6"/>
  <c r="O14" i="6" s="1"/>
  <c r="N21" i="6"/>
  <c r="N20" i="6" s="1"/>
  <c r="N19" i="6" s="1"/>
  <c r="N23" i="6"/>
  <c r="O23" i="6" s="1"/>
  <c r="N29" i="6"/>
  <c r="O29" i="6" s="1"/>
  <c r="O30" i="6"/>
  <c r="M30" i="6"/>
  <c r="N31" i="6"/>
  <c r="O33" i="6"/>
  <c r="N33" i="6"/>
  <c r="M34" i="6"/>
  <c r="O34" i="6" s="1"/>
  <c r="M39" i="6"/>
  <c r="M38" i="6"/>
  <c r="O37" i="6"/>
  <c r="M37" i="6"/>
  <c r="N36" i="6"/>
  <c r="M36" i="6"/>
  <c r="L36" i="6"/>
  <c r="K36" i="6"/>
  <c r="O35" i="6"/>
  <c r="N32" i="6"/>
  <c r="O32" i="6" s="1"/>
  <c r="M28" i="6"/>
  <c r="N27" i="6"/>
  <c r="O26" i="6"/>
  <c r="M26" i="6"/>
  <c r="O25" i="6"/>
  <c r="M24" i="6"/>
  <c r="L24" i="6"/>
  <c r="K24" i="6"/>
  <c r="N22" i="6"/>
  <c r="O22" i="6" s="1"/>
  <c r="O21" i="6"/>
  <c r="O20" i="6" s="1"/>
  <c r="O19" i="6" s="1"/>
  <c r="O18" i="6" s="1"/>
  <c r="O17" i="6"/>
  <c r="N17" i="6"/>
  <c r="M17" i="6"/>
  <c r="M15" i="6"/>
  <c r="O13" i="6"/>
  <c r="L11" i="6"/>
  <c r="L10" i="6" s="1"/>
  <c r="L8" i="6" s="1"/>
  <c r="L7" i="6" s="1"/>
  <c r="O36" i="6" l="1"/>
  <c r="K9" i="6"/>
  <c r="K8" i="6" s="1"/>
  <c r="N10" i="6"/>
  <c r="N28" i="6"/>
  <c r="O28" i="6" s="1"/>
  <c r="O31" i="6"/>
  <c r="M7" i="6"/>
  <c r="O16" i="6"/>
  <c r="O15" i="6" s="1"/>
  <c r="N18" i="6"/>
  <c r="O27" i="6"/>
  <c r="O17" i="3"/>
  <c r="O33" i="3"/>
  <c r="O36" i="3"/>
  <c r="N46" i="7" l="1"/>
  <c r="O10" i="6"/>
  <c r="O9" i="6" s="1"/>
  <c r="N8" i="6"/>
  <c r="M10" i="3"/>
  <c r="N11" i="3"/>
  <c r="N13" i="3"/>
  <c r="N16" i="3"/>
  <c r="N21" i="3"/>
  <c r="O22" i="3"/>
  <c r="N22" i="3"/>
  <c r="O23" i="3"/>
  <c r="N29" i="3"/>
  <c r="N30" i="3"/>
  <c r="N31" i="3"/>
  <c r="O32" i="3"/>
  <c r="O8" i="6" l="1"/>
  <c r="O37" i="3"/>
  <c r="M37" i="3"/>
  <c r="M36" i="3"/>
  <c r="O35" i="3"/>
  <c r="M35" i="3"/>
  <c r="O34" i="3"/>
  <c r="N34" i="3"/>
  <c r="M34" i="3"/>
  <c r="L34" i="3"/>
  <c r="K34" i="3"/>
  <c r="O31" i="3"/>
  <c r="O30" i="3"/>
  <c r="O29" i="3"/>
  <c r="N28" i="3"/>
  <c r="O28" i="3" s="1"/>
  <c r="M28" i="3"/>
  <c r="N27" i="3"/>
  <c r="O27" i="3" s="1"/>
  <c r="O26" i="3"/>
  <c r="M26" i="3"/>
  <c r="O25" i="3"/>
  <c r="N24" i="3"/>
  <c r="O24" i="3" s="1"/>
  <c r="M24" i="3"/>
  <c r="L24" i="3"/>
  <c r="K24" i="3"/>
  <c r="O21" i="3"/>
  <c r="O20" i="3" s="1"/>
  <c r="O19" i="3" s="1"/>
  <c r="O18" i="3" s="1"/>
  <c r="N20" i="3"/>
  <c r="N19" i="3" s="1"/>
  <c r="N18" i="3"/>
  <c r="N17" i="3"/>
  <c r="M17" i="3"/>
  <c r="O16" i="3"/>
  <c r="O15" i="3" s="1"/>
  <c r="N15" i="3"/>
  <c r="M15" i="3"/>
  <c r="N14" i="3"/>
  <c r="O14" i="3" s="1"/>
  <c r="O13" i="3"/>
  <c r="N12" i="3"/>
  <c r="O12" i="3" s="1"/>
  <c r="L11" i="3"/>
  <c r="M9" i="3"/>
  <c r="M8" i="3" s="1"/>
  <c r="M7" i="3" s="1"/>
  <c r="L10" i="3"/>
  <c r="K9" i="3"/>
  <c r="K8" i="3" s="1"/>
  <c r="K7" i="3" s="1"/>
  <c r="K38" i="3" s="1"/>
  <c r="L9" i="3"/>
  <c r="L8" i="3"/>
  <c r="L7" i="3" s="1"/>
  <c r="L38" i="3" s="1"/>
  <c r="O7" i="6" l="1"/>
  <c r="N10" i="3"/>
  <c r="N9" i="3" s="1"/>
  <c r="N8" i="3" s="1"/>
  <c r="N7" i="3" s="1"/>
  <c r="N38" i="3" s="1"/>
  <c r="M38" i="3"/>
  <c r="O11" i="3"/>
  <c r="O33" i="2"/>
  <c r="O30" i="2"/>
  <c r="O10" i="3" l="1"/>
  <c r="O9" i="3" s="1"/>
  <c r="O8" i="3"/>
  <c r="O7" i="3"/>
  <c r="O38" i="3" s="1"/>
  <c r="K9" i="2"/>
  <c r="N9" i="2"/>
  <c r="N22" i="2"/>
  <c r="M30" i="2"/>
  <c r="N10" i="2"/>
  <c r="N11" i="2"/>
  <c r="K34" i="2"/>
  <c r="N9" i="1" l="1"/>
  <c r="N13" i="2"/>
  <c r="M15" i="2"/>
  <c r="N16" i="2"/>
  <c r="N15" i="2" s="1"/>
  <c r="M26" i="2" l="1"/>
  <c r="O26" i="2" s="1"/>
  <c r="M24" i="2"/>
  <c r="O24" i="2" s="1"/>
  <c r="N21" i="2"/>
  <c r="N20" i="2" s="1"/>
  <c r="N19" i="2" s="1"/>
  <c r="N27" i="2"/>
  <c r="N26" i="2" s="1"/>
  <c r="N28" i="2"/>
  <c r="N18" i="2" l="1"/>
  <c r="M33" i="2"/>
  <c r="M32" i="2"/>
  <c r="O32" i="2" s="1"/>
  <c r="M31" i="2"/>
  <c r="O31" i="2" s="1"/>
  <c r="N30" i="2"/>
  <c r="L30" i="2"/>
  <c r="K30" i="2"/>
  <c r="O29" i="2"/>
  <c r="O28" i="2"/>
  <c r="O27" i="2"/>
  <c r="N25" i="2"/>
  <c r="O25" i="2" s="1"/>
  <c r="O23" i="2"/>
  <c r="M22" i="2"/>
  <c r="L22" i="2"/>
  <c r="K22" i="2"/>
  <c r="O21" i="2"/>
  <c r="O20" i="2" s="1"/>
  <c r="O19" i="2" s="1"/>
  <c r="O18" i="2" s="1"/>
  <c r="N17" i="2"/>
  <c r="O17" i="2" s="1"/>
  <c r="M17" i="2"/>
  <c r="O16" i="2"/>
  <c r="O15" i="2" s="1"/>
  <c r="N14" i="2"/>
  <c r="O14" i="2" s="1"/>
  <c r="O13" i="2"/>
  <c r="N12" i="2"/>
  <c r="M11" i="2"/>
  <c r="M10" i="2" s="1"/>
  <c r="M9" i="2" s="1"/>
  <c r="L11" i="2"/>
  <c r="L10" i="2" s="1"/>
  <c r="L9" i="2" s="1"/>
  <c r="L8" i="2" s="1"/>
  <c r="L7" i="2" s="1"/>
  <c r="L34" i="2" s="1"/>
  <c r="K11" i="2"/>
  <c r="K10" i="2"/>
  <c r="K8" i="2"/>
  <c r="K7" i="2" s="1"/>
  <c r="O10" i="2" l="1"/>
  <c r="M8" i="2"/>
  <c r="O12" i="2"/>
  <c r="M25" i="1"/>
  <c r="M26" i="1"/>
  <c r="M27" i="1"/>
  <c r="M24" i="1"/>
  <c r="N8" i="2" l="1"/>
  <c r="N7" i="2" s="1"/>
  <c r="N34" i="2" s="1"/>
  <c r="O11" i="2"/>
  <c r="O22" i="2"/>
  <c r="O9" i="2" s="1"/>
  <c r="M7" i="2"/>
  <c r="M28" i="1"/>
  <c r="N28" i="1"/>
  <c r="L28" i="1"/>
  <c r="O7" i="2" l="1"/>
  <c r="O34" i="2" s="1"/>
  <c r="M34" i="2"/>
  <c r="O8" i="2"/>
  <c r="O25" i="1"/>
  <c r="O26" i="1"/>
  <c r="O27" i="1"/>
  <c r="L24" i="1"/>
  <c r="N24" i="1"/>
  <c r="K24" i="1"/>
  <c r="K28" i="1" s="1"/>
  <c r="O24" i="1" l="1"/>
  <c r="O28" i="1" s="1"/>
  <c r="O19" i="1"/>
  <c r="O13" i="1"/>
  <c r="O14" i="1"/>
  <c r="O15" i="1"/>
  <c r="O17" i="1"/>
  <c r="O21" i="1"/>
  <c r="O22" i="1"/>
  <c r="O23" i="1"/>
  <c r="L11" i="1"/>
  <c r="L10" i="1" s="1"/>
  <c r="K11" i="1"/>
  <c r="K10" i="1" s="1"/>
  <c r="N12" i="1"/>
  <c r="N14" i="1"/>
  <c r="O12" i="1" l="1"/>
  <c r="N16" i="1" l="1"/>
  <c r="N11" i="1" s="1"/>
  <c r="N10" i="1" s="1"/>
  <c r="M16" i="1"/>
  <c r="M18" i="1"/>
  <c r="K18" i="1"/>
  <c r="K9" i="1" s="1"/>
  <c r="K8" i="1" s="1"/>
  <c r="K7" i="1" s="1"/>
  <c r="L18" i="1"/>
  <c r="L9" i="1" s="1"/>
  <c r="L8" i="1" s="1"/>
  <c r="L7" i="1" s="1"/>
  <c r="N20" i="1"/>
  <c r="N18" i="1" l="1"/>
  <c r="N8" i="1" s="1"/>
  <c r="N7" i="1" s="1"/>
  <c r="O20" i="1"/>
  <c r="O16" i="1"/>
  <c r="M11" i="1"/>
  <c r="M10" i="1" l="1"/>
  <c r="O11" i="1"/>
  <c r="O18" i="1"/>
  <c r="M9" i="1" l="1"/>
  <c r="O10" i="1"/>
  <c r="O9" i="1" l="1"/>
  <c r="M8" i="1"/>
  <c r="M7" i="1" l="1"/>
  <c r="O7" i="1" s="1"/>
  <c r="O8" i="1"/>
</calcChain>
</file>

<file path=xl/sharedStrings.xml><?xml version="1.0" encoding="utf-8"?>
<sst xmlns="http://schemas.openxmlformats.org/spreadsheetml/2006/main" count="647" uniqueCount="79">
  <si>
    <t>RECURSOS DE CAPITAL</t>
  </si>
  <si>
    <t>05</t>
  </si>
  <si>
    <t>RENDIMIENTOS FINANCIEROS</t>
  </si>
  <si>
    <t>02</t>
  </si>
  <si>
    <t>DEPÓSITOS</t>
  </si>
  <si>
    <t>RECURSOS PROPIOS DE ESTABLECIMIENTOS PÚBLICOS</t>
  </si>
  <si>
    <t>01</t>
  </si>
  <si>
    <t>INGRESOS CORRIENTES</t>
  </si>
  <si>
    <t>INGRESOS NO TRIBUTARIOS</t>
  </si>
  <si>
    <t>TASAS Y DERECHOS ADMINISTRATIVOS</t>
  </si>
  <si>
    <t>TASA POR EL USO DE LA INFRAESTRUCTURA DE TRANSPORTE</t>
  </si>
  <si>
    <t>MULTAS, SANCIONES E INTERESES DE MORA</t>
  </si>
  <si>
    <t>SANCIONES CONTRACTUALES</t>
  </si>
  <si>
    <t>VENTA DE BIENES Y SERVICIOS</t>
  </si>
  <si>
    <t>SERVICIOS DE EDICIÓN, IMPRESIÓN Y REPRODUCCIÓN</t>
  </si>
  <si>
    <t>EXCEDENTES FINANCIEROS</t>
  </si>
  <si>
    <t>03</t>
  </si>
  <si>
    <t>VALORES DISTINTOS DE ACCIONES</t>
  </si>
  <si>
    <t>REINTEGROS Y OTROS RECURSOS NO APROPIADOS</t>
  </si>
  <si>
    <t>INFORME MENSUAL DE EJECUCION DEL PRESUPUESTO DE INGRESOS</t>
  </si>
  <si>
    <t>AGENCIA NACIONAL DE INFRAESTRUCTURA</t>
  </si>
  <si>
    <t xml:space="preserve">SECCION:   2413 </t>
  </si>
  <si>
    <t xml:space="preserve"> UNIDAD EJECUTORA:        00</t>
  </si>
  <si>
    <t xml:space="preserve">            MES:              </t>
  </si>
  <si>
    <t>ENERO</t>
  </si>
  <si>
    <t>VIGENCIA FISCAL:   2019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</si>
  <si>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</si>
  <si>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</si>
  <si>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</si>
  <si>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</si>
  <si>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</si>
  <si>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</si>
  <si>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</si>
  <si>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ELIZABETH GOMEZ SANCHEZ</t>
  </si>
  <si>
    <t>NELCY JENITH MALDONADO BALLEN</t>
  </si>
  <si>
    <t>VICEPRESIDENTE ADMINISTRATIVA Y FINANCIERA</t>
  </si>
  <si>
    <t xml:space="preserve"> </t>
  </si>
  <si>
    <t>ELSA LILIANA LIÉVANO TORRES</t>
  </si>
  <si>
    <t>EXP.G3-6 CON FUNCIONES DE TESORERA</t>
  </si>
  <si>
    <t>EXPG3-6 CON FUNCIONES JEFE DE PPTO</t>
  </si>
  <si>
    <t xml:space="preserve">COORD. GRUPO INT. TRAB ADTIVO Y FCRO  </t>
  </si>
  <si>
    <t>JUANA CELINA CARVAJAL REYES</t>
  </si>
  <si>
    <t>___________________________________________</t>
  </si>
  <si>
    <t xml:space="preserve">                                                                                                      </t>
  </si>
  <si>
    <t xml:space="preserve">    _________________________________________</t>
  </si>
  <si>
    <t>________________________________________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</si>
  <si>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</si>
  <si>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</si>
  <si>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</si>
  <si>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</si>
  <si>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</si>
  <si>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>FEBRERO</t>
  </si>
  <si>
    <t>MULTAS Y SANCIONES</t>
  </si>
  <si>
    <t>VENTAS INCIDENTALES DE ESTABLECIMIENTO NO DE MERCADO</t>
  </si>
  <si>
    <t>SERVICIOS PRESTADOS A LAS EMPRESAS Y SERVICIOS DE PRODUCCIÓN</t>
  </si>
  <si>
    <t>OTROS SERVICIOS DE FABRICACIÓN; SERVICIOS DE EDICIÓN, IMPRESIÓN Y REPRODUCCIÓN; SERVICIOS DE RECUPERACIÓN DE MATERIALES</t>
  </si>
  <si>
    <t>RECURSOS DE LA ENTIDAD</t>
  </si>
  <si>
    <t>ESTABLECIMIENTOS PUBLICOS</t>
  </si>
  <si>
    <t>MARZO</t>
  </si>
  <si>
    <t>REINTEGROS</t>
  </si>
  <si>
    <t>REINTEGROS GASTOS DE FUNCIONAMIENTO</t>
  </si>
  <si>
    <t>SENTENCIAS Y CONCILIACIONES</t>
  </si>
  <si>
    <t>TRANSFERENCIAS CORRIENTES</t>
  </si>
  <si>
    <t>ABRIL</t>
  </si>
  <si>
    <t>REINTEGROS INCAPACIDADES</t>
  </si>
  <si>
    <t>INTERESES SOBRE DEPOSITOS EN INSTITUCIONES FINANCIERAS</t>
  </si>
  <si>
    <t>MAYO</t>
  </si>
  <si>
    <t>SERVICIOS FINANCIEROS Y SERVICIOS CONEXOS, SERVICIOS INMOBILIARIOS Y SERVICIOS DE LEASING</t>
  </si>
  <si>
    <t>SERVICIOS DE ARRENDAMIENTO O ALQUILER SIN OPERARIO</t>
  </si>
  <si>
    <t>SERVICIOS DE ARRENDAMIENTO SIN OPCIÓN DE COMPRA DE OTROS BIENES</t>
  </si>
  <si>
    <t>REINTEGROS GASTOS DE INVERSION</t>
  </si>
  <si>
    <t>RENDIMIENTOS RECURSOS TERCEROS</t>
  </si>
  <si>
    <t>RENDIMIENTOS RECURSOS ENTREGADOS EN ADMINISTRACION</t>
  </si>
  <si>
    <t>+</t>
  </si>
  <si>
    <t>JUNIO</t>
  </si>
  <si>
    <t>PEAJES</t>
  </si>
  <si>
    <t>APORTES DE LA NACION(*)</t>
  </si>
  <si>
    <r>
      <t xml:space="preserve">(*) MEDIANTE  DECRETO 1155 DEL 27 DE JUNIO DE 2019  </t>
    </r>
    <r>
      <rPr>
        <i/>
        <sz val="10"/>
        <rFont val="Calibri"/>
        <family val="2"/>
        <scheme val="minor"/>
      </rPr>
      <t>"POR EL CUAL SE EFECTUA UN AJUSTE EN EL  PRESUPUESTO GENERAL DE LA NACIÓN PARA LA VIGENCIA FISCAL 2019 Y SE EFECTUA LA CORRESPONDIENTE LIQUIDACIÒN,</t>
    </r>
    <r>
      <rPr>
        <sz val="10"/>
        <rFont val="Calibri"/>
        <family val="2"/>
        <scheme val="minor"/>
      </rPr>
      <t>" A LA AGENCIA NACIONAL DE INFRAESTRUCTURA SE LE CONTRACREDITO (REDUJÒ)  EL AFORO  INICIAL CON APORTES NACION - INVERSION, EN LA SUMA DE $ 185.095.000.000. ESTOS APORTES FUERON ACREDITADOS AL MINISTERIO DE TRANSPORTE Y AL INVIAS.</t>
    </r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</si>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</sst>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vertical="top"/>
    </xf>
    <xf numFmtId="164" fontId="4" fillId="2" borderId="8" xfId="0" applyNumberFormat="1" applyFont="1" applyFill="1" applyBorder="1" applyAlignment="1">
      <alignment vertical="top"/>
    </xf>
    <xf numFmtId="43" fontId="4" fillId="2" borderId="8" xfId="1" applyFont="1" applyFill="1" applyBorder="1" applyAlignment="1">
      <alignment vertical="top"/>
    </xf>
    <xf numFmtId="43" fontId="5" fillId="2" borderId="8" xfId="1" applyFont="1" applyFill="1" applyBorder="1" applyAlignment="1">
      <alignment vertical="top"/>
    </xf>
    <xf numFmtId="43" fontId="4" fillId="2" borderId="8" xfId="1" applyFont="1" applyFill="1" applyBorder="1" applyAlignment="1">
      <alignment vertical="center"/>
    </xf>
    <xf numFmtId="0" fontId="0" fillId="0" borderId="0" xfId="0" applyBorder="1"/>
    <xf numFmtId="0" fontId="0" fillId="2" borderId="0" xfId="0" applyFill="1" applyBorder="1"/>
    <xf numFmtId="43" fontId="4" fillId="2" borderId="0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9" xfId="0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2" xfId="0" applyFill="1" applyBorder="1"/>
    <xf numFmtId="0" fontId="0" fillId="2" borderId="11" xfId="0" applyFill="1" applyBorder="1"/>
    <xf numFmtId="0" fontId="5" fillId="2" borderId="0" xfId="0" applyFont="1" applyFill="1" applyBorder="1" applyAlignment="1">
      <alignment vertical="center"/>
    </xf>
    <xf numFmtId="0" fontId="0" fillId="2" borderId="8" xfId="0" applyFill="1" applyBorder="1"/>
    <xf numFmtId="0" fontId="5" fillId="2" borderId="0" xfId="0" applyFont="1" applyFill="1" applyBorder="1" applyAlignment="1"/>
    <xf numFmtId="0" fontId="0" fillId="2" borderId="0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6" xfId="0" applyFont="1" applyFill="1" applyBorder="1" applyAlignment="1">
      <alignment horizontal="center" vertical="center"/>
    </xf>
    <xf numFmtId="43" fontId="10" fillId="0" borderId="6" xfId="1" applyFont="1" applyFill="1" applyBorder="1" applyAlignment="1">
      <alignment horizontal="center" vertical="center" wrapText="1"/>
    </xf>
    <xf numFmtId="0" fontId="11" fillId="2" borderId="16" xfId="0" applyNumberFormat="1" applyFont="1" applyFill="1" applyBorder="1" applyAlignment="1">
      <alignment horizontal="right" vertical="top" wrapText="1" readingOrder="1"/>
    </xf>
    <xf numFmtId="0" fontId="11" fillId="2" borderId="17" xfId="0" applyNumberFormat="1" applyFont="1" applyFill="1" applyBorder="1" applyAlignment="1">
      <alignment horizontal="right" vertical="top" wrapText="1" readingOrder="1"/>
    </xf>
    <xf numFmtId="0" fontId="11" fillId="2" borderId="18" xfId="0" applyNumberFormat="1" applyFont="1" applyFill="1" applyBorder="1" applyAlignment="1">
      <alignment horizontal="right" vertical="top" wrapText="1" readingOrder="1"/>
    </xf>
    <xf numFmtId="0" fontId="11" fillId="2" borderId="19" xfId="0" applyNumberFormat="1" applyFont="1" applyFill="1" applyBorder="1" applyAlignment="1">
      <alignment horizontal="right" vertical="top" wrapText="1" readingOrder="1"/>
    </xf>
    <xf numFmtId="49" fontId="11" fillId="2" borderId="19" xfId="0" applyNumberFormat="1" applyFont="1" applyFill="1" applyBorder="1" applyAlignment="1">
      <alignment horizontal="right" vertical="top" wrapText="1" readingOrder="1"/>
    </xf>
    <xf numFmtId="0" fontId="11" fillId="2" borderId="20" xfId="0" applyNumberFormat="1" applyFont="1" applyFill="1" applyBorder="1" applyAlignment="1">
      <alignment horizontal="right" vertical="top" wrapText="1" readingOrder="1"/>
    </xf>
    <xf numFmtId="0" fontId="11" fillId="2" borderId="21" xfId="0" applyNumberFormat="1" applyFont="1" applyFill="1" applyBorder="1" applyAlignment="1">
      <alignment horizontal="right" vertical="top" wrapText="1" readingOrder="1"/>
    </xf>
    <xf numFmtId="49" fontId="11" fillId="2" borderId="21" xfId="0" applyNumberFormat="1" applyFont="1" applyFill="1" applyBorder="1" applyAlignment="1">
      <alignment horizontal="right" vertical="top" wrapText="1" readingOrder="1"/>
    </xf>
    <xf numFmtId="0" fontId="4" fillId="2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left" vertical="center" wrapText="1" readingOrder="1"/>
    </xf>
    <xf numFmtId="0" fontId="11" fillId="0" borderId="7" xfId="0" applyNumberFormat="1" applyFont="1" applyFill="1" applyBorder="1" applyAlignment="1">
      <alignment vertical="center" wrapText="1" readingOrder="1"/>
    </xf>
    <xf numFmtId="0" fontId="11" fillId="2" borderId="10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vertical="center" wrapText="1" readingOrder="1"/>
    </xf>
    <xf numFmtId="0" fontId="11" fillId="2" borderId="0" xfId="0" applyNumberFormat="1" applyFont="1" applyFill="1" applyBorder="1" applyAlignment="1">
      <alignment horizontal="right" vertical="top" wrapText="1" readingOrder="1"/>
    </xf>
    <xf numFmtId="49" fontId="11" fillId="2" borderId="0" xfId="0" applyNumberFormat="1" applyFont="1" applyFill="1" applyBorder="1" applyAlignment="1">
      <alignment horizontal="right" vertical="top" wrapText="1" readingOrder="1"/>
    </xf>
    <xf numFmtId="0" fontId="11" fillId="2" borderId="23" xfId="0" applyNumberFormat="1" applyFont="1" applyFill="1" applyBorder="1" applyAlignment="1">
      <alignment horizontal="left" vertical="center" wrapText="1" readingOrder="1"/>
    </xf>
    <xf numFmtId="0" fontId="11" fillId="0" borderId="24" xfId="0" applyNumberFormat="1" applyFont="1" applyFill="1" applyBorder="1" applyAlignment="1">
      <alignment vertical="center" wrapText="1" readingOrder="1"/>
    </xf>
    <xf numFmtId="0" fontId="12" fillId="2" borderId="10" xfId="0" applyNumberFormat="1" applyFont="1" applyFill="1" applyBorder="1" applyAlignment="1">
      <alignment horizontal="left" vertical="center" wrapText="1" readingOrder="1"/>
    </xf>
    <xf numFmtId="0" fontId="5" fillId="2" borderId="0" xfId="0" applyFont="1" applyFill="1" applyBorder="1" applyAlignment="1">
      <alignment horizontal="left" vertical="center"/>
    </xf>
    <xf numFmtId="43" fontId="5" fillId="2" borderId="0" xfId="1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5" xfId="0" applyFont="1" applyFill="1" applyBorder="1"/>
    <xf numFmtId="0" fontId="2" fillId="2" borderId="9" xfId="0" applyFont="1" applyFill="1" applyBorder="1"/>
    <xf numFmtId="0" fontId="2" fillId="0" borderId="0" xfId="0" applyFont="1"/>
    <xf numFmtId="43" fontId="8" fillId="0" borderId="7" xfId="0" applyNumberFormat="1" applyFont="1" applyBorder="1" applyAlignment="1">
      <alignment vertical="center" readingOrder="1"/>
    </xf>
    <xf numFmtId="43" fontId="8" fillId="0" borderId="13" xfId="0" applyNumberFormat="1" applyFont="1" applyBorder="1" applyAlignment="1">
      <alignment vertical="center" readingOrder="1"/>
    </xf>
    <xf numFmtId="43" fontId="8" fillId="0" borderId="1" xfId="0" applyNumberFormat="1" applyFont="1" applyBorder="1" applyAlignment="1">
      <alignment vertical="center" readingOrder="1"/>
    </xf>
    <xf numFmtId="43" fontId="9" fillId="0" borderId="1" xfId="0" applyNumberFormat="1" applyFont="1" applyBorder="1" applyAlignment="1">
      <alignment vertical="center" readingOrder="1"/>
    </xf>
    <xf numFmtId="43" fontId="9" fillId="0" borderId="13" xfId="0" applyNumberFormat="1" applyFont="1" applyBorder="1" applyAlignment="1">
      <alignment vertical="center" readingOrder="1"/>
    </xf>
    <xf numFmtId="43" fontId="8" fillId="0" borderId="24" xfId="0" applyNumberFormat="1" applyFont="1" applyBorder="1" applyAlignment="1">
      <alignment vertical="center" readingOrder="1"/>
    </xf>
    <xf numFmtId="43" fontId="8" fillId="0" borderId="25" xfId="0" applyNumberFormat="1" applyFont="1" applyBorder="1" applyAlignment="1">
      <alignment vertical="center" readingOrder="1"/>
    </xf>
    <xf numFmtId="0" fontId="14" fillId="2" borderId="10" xfId="0" applyFont="1" applyFill="1" applyBorder="1" applyAlignment="1">
      <alignment horizontal="left" vertical="center" readingOrder="1"/>
    </xf>
    <xf numFmtId="0" fontId="14" fillId="2" borderId="1" xfId="0" applyFont="1" applyFill="1" applyBorder="1" applyAlignment="1">
      <alignment vertical="center" readingOrder="1"/>
    </xf>
    <xf numFmtId="43" fontId="8" fillId="0" borderId="26" xfId="0" applyNumberFormat="1" applyFont="1" applyBorder="1" applyAlignment="1">
      <alignment vertical="center" readingOrder="1"/>
    </xf>
    <xf numFmtId="0" fontId="13" fillId="2" borderId="10" xfId="0" applyFont="1" applyFill="1" applyBorder="1" applyAlignment="1">
      <alignment horizontal="left" vertical="center" readingOrder="1"/>
    </xf>
    <xf numFmtId="0" fontId="13" fillId="2" borderId="1" xfId="0" applyFont="1" applyFill="1" applyBorder="1" applyAlignment="1">
      <alignment vertical="center" readingOrder="1"/>
    </xf>
    <xf numFmtId="43" fontId="9" fillId="0" borderId="26" xfId="0" applyNumberFormat="1" applyFont="1" applyBorder="1" applyAlignment="1">
      <alignment vertical="center" readingOrder="1"/>
    </xf>
    <xf numFmtId="0" fontId="13" fillId="2" borderId="14" xfId="0" applyFont="1" applyFill="1" applyBorder="1" applyAlignment="1">
      <alignment horizontal="left" vertical="center" readingOrder="1"/>
    </xf>
    <xf numFmtId="0" fontId="13" fillId="2" borderId="15" xfId="0" applyFont="1" applyFill="1" applyBorder="1" applyAlignment="1">
      <alignment vertical="center" readingOrder="1"/>
    </xf>
    <xf numFmtId="43" fontId="9" fillId="2" borderId="15" xfId="0" applyNumberFormat="1" applyFont="1" applyFill="1" applyBorder="1" applyAlignment="1">
      <alignment vertical="center" readingOrder="1"/>
    </xf>
    <xf numFmtId="43" fontId="9" fillId="0" borderId="24" xfId="0" applyNumberFormat="1" applyFont="1" applyBorder="1" applyAlignment="1">
      <alignment vertical="center" readingOrder="1"/>
    </xf>
    <xf numFmtId="43" fontId="9" fillId="2" borderId="27" xfId="0" applyNumberFormat="1" applyFont="1" applyFill="1" applyBorder="1" applyAlignment="1">
      <alignment vertical="center" readingOrder="1"/>
    </xf>
    <xf numFmtId="43" fontId="5" fillId="2" borderId="15" xfId="1" applyFont="1" applyFill="1" applyBorder="1" applyAlignment="1">
      <alignment horizontal="right" vertical="center" readingOrder="1"/>
    </xf>
    <xf numFmtId="43" fontId="5" fillId="2" borderId="29" xfId="1" applyFont="1" applyFill="1" applyBorder="1" applyAlignment="1">
      <alignment horizontal="right" vertical="center" readingOrder="1"/>
    </xf>
    <xf numFmtId="43" fontId="5" fillId="2" borderId="28" xfId="1" applyFont="1" applyFill="1" applyBorder="1" applyAlignment="1">
      <alignment horizontal="right" vertical="center" readingOrder="1"/>
    </xf>
    <xf numFmtId="1" fontId="12" fillId="2" borderId="10" xfId="0" applyNumberFormat="1" applyFont="1" applyFill="1" applyBorder="1" applyAlignment="1">
      <alignment horizontal="left" vertical="center" wrapText="1" readingOrder="1"/>
    </xf>
    <xf numFmtId="1" fontId="11" fillId="2" borderId="10" xfId="0" applyNumberFormat="1" applyFont="1" applyFill="1" applyBorder="1" applyAlignment="1">
      <alignment horizontal="left" vertical="center" wrapText="1" readingOrder="1"/>
    </xf>
    <xf numFmtId="0" fontId="14" fillId="2" borderId="30" xfId="0" applyFont="1" applyFill="1" applyBorder="1" applyAlignment="1">
      <alignment horizontal="left" vertical="center" readingOrder="1"/>
    </xf>
    <xf numFmtId="0" fontId="14" fillId="2" borderId="7" xfId="0" applyFont="1" applyFill="1" applyBorder="1" applyAlignment="1">
      <alignment vertical="center" readingOrder="1"/>
    </xf>
    <xf numFmtId="0" fontId="11" fillId="2" borderId="14" xfId="0" applyNumberFormat="1" applyFont="1" applyFill="1" applyBorder="1" applyAlignment="1">
      <alignment horizontal="left" vertical="center" wrapText="1" readingOrder="1"/>
    </xf>
    <xf numFmtId="0" fontId="11" fillId="0" borderId="15" xfId="0" applyNumberFormat="1" applyFont="1" applyFill="1" applyBorder="1" applyAlignment="1">
      <alignment vertical="center" wrapText="1" readingOrder="1"/>
    </xf>
    <xf numFmtId="43" fontId="8" fillId="0" borderId="15" xfId="0" applyNumberFormat="1" applyFont="1" applyBorder="1" applyAlignment="1">
      <alignment vertical="center" readingOrder="1"/>
    </xf>
    <xf numFmtId="43" fontId="8" fillId="0" borderId="27" xfId="0" applyNumberFormat="1" applyFont="1" applyBorder="1" applyAlignment="1">
      <alignment vertical="center" readingOrder="1"/>
    </xf>
    <xf numFmtId="43" fontId="2" fillId="0" borderId="0" xfId="0" applyNumberFormat="1" applyFont="1"/>
    <xf numFmtId="43" fontId="8" fillId="0" borderId="31" xfId="0" applyNumberFormat="1" applyFont="1" applyBorder="1" applyAlignment="1">
      <alignment vertical="center" readingOrder="1"/>
    </xf>
    <xf numFmtId="43" fontId="0" fillId="0" borderId="0" xfId="0" applyNumberFormat="1"/>
    <xf numFmtId="0" fontId="13" fillId="0" borderId="1" xfId="0" applyFont="1" applyFill="1" applyBorder="1" applyAlignment="1"/>
    <xf numFmtId="43" fontId="9" fillId="0" borderId="7" xfId="0" applyNumberFormat="1" applyFont="1" applyBorder="1" applyAlignment="1">
      <alignment vertical="center" readingOrder="1"/>
    </xf>
    <xf numFmtId="0" fontId="11" fillId="2" borderId="32" xfId="0" applyNumberFormat="1" applyFont="1" applyFill="1" applyBorder="1" applyAlignment="1">
      <alignment horizontal="right" vertical="top" wrapText="1" readingOrder="1"/>
    </xf>
    <xf numFmtId="0" fontId="11" fillId="2" borderId="33" xfId="0" applyNumberFormat="1" applyFont="1" applyFill="1" applyBorder="1" applyAlignment="1">
      <alignment horizontal="right" vertical="top" wrapText="1" readingOrder="1"/>
    </xf>
    <xf numFmtId="49" fontId="11" fillId="2" borderId="33" xfId="0" applyNumberFormat="1" applyFont="1" applyFill="1" applyBorder="1" applyAlignment="1">
      <alignment horizontal="right" vertical="top" wrapText="1" readingOrder="1"/>
    </xf>
    <xf numFmtId="0" fontId="12" fillId="2" borderId="23" xfId="0" applyNumberFormat="1" applyFont="1" applyFill="1" applyBorder="1" applyAlignment="1">
      <alignment horizontal="left" vertical="center" wrapText="1" readingOrder="1"/>
    </xf>
    <xf numFmtId="0" fontId="12" fillId="0" borderId="24" xfId="0" applyNumberFormat="1" applyFont="1" applyFill="1" applyBorder="1" applyAlignment="1">
      <alignment vertical="center" wrapText="1" readingOrder="1"/>
    </xf>
    <xf numFmtId="0" fontId="16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vertical="center" wrapText="1" readingOrder="1"/>
    </xf>
    <xf numFmtId="43" fontId="9" fillId="0" borderId="25" xfId="0" applyNumberFormat="1" applyFont="1" applyBorder="1" applyAlignment="1">
      <alignment vertical="center" readingOrder="1"/>
    </xf>
    <xf numFmtId="0" fontId="11" fillId="2" borderId="1" xfId="0" applyNumberFormat="1" applyFont="1" applyFill="1" applyBorder="1" applyAlignment="1">
      <alignment vertical="center" wrapText="1" readingOrder="1"/>
    </xf>
    <xf numFmtId="43" fontId="8" fillId="2" borderId="1" xfId="0" applyNumberFormat="1" applyFont="1" applyFill="1" applyBorder="1" applyAlignment="1">
      <alignment vertical="center" readingOrder="1"/>
    </xf>
    <xf numFmtId="43" fontId="8" fillId="2" borderId="13" xfId="0" applyNumberFormat="1" applyFont="1" applyFill="1" applyBorder="1" applyAlignment="1">
      <alignment vertical="center" readingOrder="1"/>
    </xf>
    <xf numFmtId="0" fontId="9" fillId="2" borderId="2" xfId="0" applyFont="1" applyFill="1" applyBorder="1"/>
    <xf numFmtId="0" fontId="18" fillId="2" borderId="4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9" fillId="0" borderId="0" xfId="0" applyFont="1"/>
    <xf numFmtId="0" fontId="9" fillId="2" borderId="5" xfId="0" applyFont="1" applyFill="1" applyBorder="1"/>
    <xf numFmtId="0" fontId="9" fillId="2" borderId="0" xfId="0" applyFont="1" applyFill="1" applyBorder="1"/>
    <xf numFmtId="0" fontId="9" fillId="2" borderId="9" xfId="0" applyFont="1" applyFill="1" applyBorder="1"/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9" fillId="0" borderId="0" xfId="0" applyFont="1" applyBorder="1"/>
    <xf numFmtId="0" fontId="18" fillId="2" borderId="0" xfId="0" applyFont="1" applyFill="1" applyBorder="1" applyAlignment="1">
      <alignment horizontal="left" vertical="center" wrapText="1"/>
    </xf>
    <xf numFmtId="43" fontId="18" fillId="2" borderId="0" xfId="1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43" fontId="17" fillId="0" borderId="6" xfId="1" applyFont="1" applyFill="1" applyBorder="1" applyAlignment="1">
      <alignment horizontal="center" vertical="center" wrapText="1"/>
    </xf>
    <xf numFmtId="0" fontId="8" fillId="2" borderId="5" xfId="0" applyFont="1" applyFill="1" applyBorder="1"/>
    <xf numFmtId="0" fontId="8" fillId="2" borderId="9" xfId="0" applyFont="1" applyFill="1" applyBorder="1"/>
    <xf numFmtId="0" fontId="8" fillId="0" borderId="0" xfId="0" applyFont="1"/>
    <xf numFmtId="43" fontId="8" fillId="0" borderId="0" xfId="0" applyNumberFormat="1" applyFont="1"/>
    <xf numFmtId="0" fontId="18" fillId="0" borderId="1" xfId="0" applyFont="1" applyFill="1" applyBorder="1" applyAlignment="1"/>
    <xf numFmtId="0" fontId="12" fillId="0" borderId="1" xfId="0" applyNumberFormat="1" applyFont="1" applyFill="1" applyBorder="1" applyAlignment="1">
      <alignment vertical="top" wrapText="1" readingOrder="1"/>
    </xf>
    <xf numFmtId="0" fontId="17" fillId="2" borderId="30" xfId="0" applyFont="1" applyFill="1" applyBorder="1" applyAlignment="1">
      <alignment horizontal="left" vertical="center" readingOrder="1"/>
    </xf>
    <xf numFmtId="0" fontId="17" fillId="2" borderId="7" xfId="0" applyFont="1" applyFill="1" applyBorder="1" applyAlignment="1">
      <alignment vertical="center" readingOrder="1"/>
    </xf>
    <xf numFmtId="0" fontId="18" fillId="2" borderId="10" xfId="0" applyFont="1" applyFill="1" applyBorder="1" applyAlignment="1">
      <alignment horizontal="left" vertical="center" readingOrder="1"/>
    </xf>
    <xf numFmtId="0" fontId="18" fillId="2" borderId="1" xfId="0" applyFont="1" applyFill="1" applyBorder="1" applyAlignment="1">
      <alignment vertical="center" readingOrder="1"/>
    </xf>
    <xf numFmtId="43" fontId="9" fillId="0" borderId="0" xfId="0" applyNumberFormat="1" applyFont="1"/>
    <xf numFmtId="0" fontId="9" fillId="2" borderId="3" xfId="0" applyFont="1" applyFill="1" applyBorder="1" applyAlignment="1">
      <alignment horizontal="right"/>
    </xf>
    <xf numFmtId="0" fontId="18" fillId="2" borderId="14" xfId="0" applyFont="1" applyFill="1" applyBorder="1" applyAlignment="1">
      <alignment horizontal="left" vertical="center" readingOrder="1"/>
    </xf>
    <xf numFmtId="0" fontId="18" fillId="2" borderId="15" xfId="0" applyFont="1" applyFill="1" applyBorder="1" applyAlignment="1">
      <alignment vertical="center" readingOrder="1"/>
    </xf>
    <xf numFmtId="0" fontId="9" fillId="2" borderId="5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43" fontId="17" fillId="2" borderId="6" xfId="1" applyFont="1" applyFill="1" applyBorder="1" applyAlignment="1">
      <alignment horizontal="right" vertical="center" readingOrder="1"/>
    </xf>
    <xf numFmtId="43" fontId="8" fillId="0" borderId="6" xfId="0" applyNumberFormat="1" applyFont="1" applyBorder="1" applyAlignment="1">
      <alignment vertical="center" readingOrder="1"/>
    </xf>
    <xf numFmtId="0" fontId="9" fillId="2" borderId="9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43" fontId="9" fillId="0" borderId="0" xfId="0" applyNumberFormat="1" applyFont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/>
    <xf numFmtId="43" fontId="18" fillId="2" borderId="0" xfId="1" applyFont="1" applyFill="1" applyBorder="1" applyAlignment="1"/>
    <xf numFmtId="43" fontId="18" fillId="2" borderId="0" xfId="1" applyFont="1" applyFill="1" applyBorder="1" applyAlignment="1">
      <alignment horizontal="left"/>
    </xf>
    <xf numFmtId="43" fontId="18" fillId="2" borderId="0" xfId="1" applyFont="1" applyFill="1" applyBorder="1" applyAlignment="1">
      <alignment vertical="center"/>
    </xf>
    <xf numFmtId="43" fontId="18" fillId="2" borderId="0" xfId="1" applyFont="1" applyFill="1" applyBorder="1" applyAlignment="1">
      <alignment vertical="top"/>
    </xf>
    <xf numFmtId="0" fontId="9" fillId="2" borderId="11" xfId="0" applyFont="1" applyFill="1" applyBorder="1"/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left"/>
    </xf>
    <xf numFmtId="0" fontId="9" fillId="2" borderId="8" xfId="0" applyFont="1" applyFill="1" applyBorder="1"/>
    <xf numFmtId="164" fontId="18" fillId="2" borderId="8" xfId="0" applyNumberFormat="1" applyFont="1" applyFill="1" applyBorder="1" applyAlignment="1">
      <alignment vertical="top"/>
    </xf>
    <xf numFmtId="43" fontId="18" fillId="2" borderId="8" xfId="1" applyFont="1" applyFill="1" applyBorder="1" applyAlignment="1">
      <alignment vertical="top"/>
    </xf>
    <xf numFmtId="43" fontId="17" fillId="2" borderId="8" xfId="1" applyFont="1" applyFill="1" applyBorder="1" applyAlignment="1">
      <alignment vertical="top"/>
    </xf>
    <xf numFmtId="43" fontId="18" fillId="2" borderId="8" xfId="1" applyFont="1" applyFill="1" applyBorder="1" applyAlignment="1">
      <alignment vertical="center"/>
    </xf>
    <xf numFmtId="0" fontId="9" fillId="2" borderId="12" xfId="0" applyFont="1" applyFill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2" fontId="9" fillId="0" borderId="0" xfId="0" applyNumberFormat="1" applyFont="1"/>
    <xf numFmtId="0" fontId="5" fillId="2" borderId="0" xfId="0" applyFont="1" applyFill="1" applyBorder="1" applyAlignment="1">
      <alignment horizontal="center" vertical="center"/>
    </xf>
    <xf numFmtId="43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17" fillId="2" borderId="0" xfId="0" applyFont="1" applyFill="1" applyBorder="1" applyAlignment="1">
      <alignment horizontal="center" vertical="center"/>
    </xf>
    <xf numFmtId="43" fontId="17" fillId="2" borderId="0" xfId="1" applyFont="1" applyFill="1" applyBorder="1" applyAlignment="1">
      <alignment horizontal="center" vertical="center"/>
    </xf>
    <xf numFmtId="43" fontId="17" fillId="2" borderId="0" xfId="0" applyNumberFormat="1" applyFont="1" applyFill="1" applyBorder="1" applyAlignment="1">
      <alignment horizontal="center" vertical="top"/>
    </xf>
    <xf numFmtId="43" fontId="17" fillId="2" borderId="0" xfId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/>
    </xf>
    <xf numFmtId="43" fontId="17" fillId="2" borderId="0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right" vertical="center" wrapText="1"/>
    </xf>
    <xf numFmtId="0" fontId="17" fillId="2" borderId="14" xfId="0" applyFont="1" applyFill="1" applyBorder="1" applyAlignment="1">
      <alignment horizontal="center" vertical="center" readingOrder="1"/>
    </xf>
    <xf numFmtId="0" fontId="17" fillId="2" borderId="34" xfId="0" applyFont="1" applyFill="1" applyBorder="1" applyAlignment="1">
      <alignment horizontal="center" vertical="center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13" workbookViewId="0">
      <selection activeCell="N9" sqref="N9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1" customWidth="1"/>
    <col min="11" max="11" width="20.85546875" customWidth="1"/>
    <col min="12" max="12" width="21.42578125" customWidth="1"/>
    <col min="13" max="13" width="22.28515625" customWidth="1"/>
    <col min="14" max="14" width="21" customWidth="1"/>
    <col min="15" max="15" width="23.7109375" customWidth="1"/>
    <col min="16" max="16" width="3.140625" customWidth="1"/>
  </cols>
  <sheetData>
    <row r="1" spans="1:22" ht="23.25" customHeight="1" x14ac:dyDescent="0.25">
      <c r="A1" s="17"/>
      <c r="B1" s="165" t="s">
        <v>19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3"/>
      <c r="Q1" s="12"/>
      <c r="R1" s="12"/>
      <c r="S1" s="12"/>
      <c r="T1" s="12"/>
      <c r="U1" s="12"/>
      <c r="V1" s="12"/>
    </row>
    <row r="2" spans="1:22" x14ac:dyDescent="0.25">
      <c r="A2" s="15"/>
      <c r="B2" s="167" t="s">
        <v>20</v>
      </c>
      <c r="C2" s="167"/>
      <c r="D2" s="167"/>
      <c r="E2" s="167"/>
      <c r="F2" s="167"/>
      <c r="G2" s="167"/>
      <c r="H2" s="167"/>
      <c r="I2" s="167"/>
      <c r="J2" s="167"/>
      <c r="K2" s="167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15" customHeight="1" x14ac:dyDescent="0.25">
      <c r="A4" s="15"/>
      <c r="B4" s="170" t="s">
        <v>21</v>
      </c>
      <c r="C4" s="170"/>
      <c r="D4" s="170"/>
      <c r="E4" s="170"/>
      <c r="F4" s="170"/>
      <c r="G4" s="170"/>
      <c r="H4" s="170"/>
      <c r="I4" s="39" t="s">
        <v>21</v>
      </c>
      <c r="J4" s="22" t="s">
        <v>22</v>
      </c>
      <c r="K4" s="10"/>
      <c r="L4" s="11" t="s">
        <v>23</v>
      </c>
      <c r="M4" s="10" t="s">
        <v>24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15.75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5.25" customHeight="1" thickBot="1" x14ac:dyDescent="0.3">
      <c r="A6" s="15"/>
      <c r="B6" s="168"/>
      <c r="C6" s="168"/>
      <c r="D6" s="168"/>
      <c r="E6" s="168"/>
      <c r="F6" s="168"/>
      <c r="G6" s="168"/>
      <c r="H6" s="168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0.100000000000001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19322312926.07</v>
      </c>
      <c r="O7" s="61">
        <f>M7-N7</f>
        <v>171483352312.92999</v>
      </c>
      <c r="P7" s="58"/>
    </row>
    <row r="8" spans="1:22" s="59" customFormat="1" ht="20.100000000000001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19322312926.07</v>
      </c>
      <c r="O8" s="61">
        <f t="shared" ref="O8:O23" si="1">M8-N8</f>
        <v>171483352312.92999</v>
      </c>
      <c r="P8" s="58"/>
    </row>
    <row r="9" spans="1:22" s="59" customFormat="1" ht="20.100000000000001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K10+K18</f>
        <v>190805665239</v>
      </c>
      <c r="L9" s="62">
        <f>L10+L18</f>
        <v>0</v>
      </c>
      <c r="M9" s="62">
        <f>M10+M18</f>
        <v>190805665239</v>
      </c>
      <c r="N9" s="62">
        <f>N10+N18</f>
        <v>19322312926.07</v>
      </c>
      <c r="O9" s="61">
        <f t="shared" si="1"/>
        <v>171483352312.92999</v>
      </c>
      <c r="P9" s="58"/>
    </row>
    <row r="10" spans="1:22" s="59" customFormat="1" ht="20.100000000000001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18108027867</v>
      </c>
      <c r="O10" s="61">
        <f t="shared" si="1"/>
        <v>170997637372</v>
      </c>
      <c r="P10" s="58"/>
    </row>
    <row r="11" spans="1:22" s="59" customFormat="1" ht="20.100000000000001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K12+K14+K16</f>
        <v>189105665239</v>
      </c>
      <c r="L11" s="62">
        <f>L12+L14+L16</f>
        <v>0</v>
      </c>
      <c r="M11" s="62">
        <f>M12+M14+M16</f>
        <v>189105665239</v>
      </c>
      <c r="N11" s="62">
        <f>N12+N14+N16</f>
        <v>18108027867</v>
      </c>
      <c r="O11" s="61">
        <f t="shared" si="1"/>
        <v>170997637372</v>
      </c>
      <c r="P11" s="58"/>
    </row>
    <row r="12" spans="1:22" s="59" customFormat="1" ht="20.100000000000001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15834808561</v>
      </c>
      <c r="O12" s="61">
        <f t="shared" si="1"/>
        <v>-15834808561</v>
      </c>
      <c r="P12" s="58"/>
    </row>
    <row r="13" spans="1:22" ht="1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v>15834808561</v>
      </c>
      <c r="O13" s="64">
        <f t="shared" si="1"/>
        <v>-15834808561</v>
      </c>
      <c r="P13" s="14"/>
    </row>
    <row r="14" spans="1:22" s="59" customFormat="1" ht="20.100000000000001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N15</f>
        <v>2273136243</v>
      </c>
      <c r="O14" s="61">
        <f t="shared" si="1"/>
        <v>-2273136243</v>
      </c>
      <c r="P14" s="58"/>
    </row>
    <row r="15" spans="1:22" ht="20.100000000000001" customHeight="1" x14ac:dyDescent="0.25">
      <c r="A15" s="15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 t="s">
        <v>6</v>
      </c>
      <c r="I15" s="50">
        <v>3101102301</v>
      </c>
      <c r="J15" s="45" t="s">
        <v>12</v>
      </c>
      <c r="K15" s="63">
        <v>0</v>
      </c>
      <c r="L15" s="63">
        <v>0</v>
      </c>
      <c r="M15" s="63">
        <v>0</v>
      </c>
      <c r="N15" s="63">
        <v>2273136243</v>
      </c>
      <c r="O15" s="64">
        <f t="shared" si="1"/>
        <v>-2273136243</v>
      </c>
      <c r="P15" s="14"/>
    </row>
    <row r="16" spans="1:22" s="59" customFormat="1" ht="20.100000000000001" customHeight="1" x14ac:dyDescent="0.25">
      <c r="A16" s="57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5</v>
      </c>
      <c r="H16" s="35"/>
      <c r="I16" s="43">
        <v>31011025</v>
      </c>
      <c r="J16" s="44" t="s">
        <v>13</v>
      </c>
      <c r="K16" s="62">
        <v>189105665239</v>
      </c>
      <c r="L16" s="62">
        <v>0</v>
      </c>
      <c r="M16" s="62">
        <f>K16-L16</f>
        <v>189105665239</v>
      </c>
      <c r="N16" s="62">
        <f>N17</f>
        <v>83063</v>
      </c>
      <c r="O16" s="61">
        <f t="shared" si="1"/>
        <v>189105582176</v>
      </c>
      <c r="P16" s="58"/>
    </row>
    <row r="17" spans="1:16" ht="20.100000000000001" customHeight="1" x14ac:dyDescent="0.25">
      <c r="A17" s="15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 t="s">
        <v>3</v>
      </c>
      <c r="I17" s="50">
        <v>3101102502</v>
      </c>
      <c r="J17" s="45" t="s">
        <v>14</v>
      </c>
      <c r="K17" s="63">
        <v>0</v>
      </c>
      <c r="L17" s="63">
        <v>0</v>
      </c>
      <c r="M17" s="63">
        <v>0</v>
      </c>
      <c r="N17" s="63">
        <v>83063</v>
      </c>
      <c r="O17" s="64">
        <f t="shared" si="1"/>
        <v>-83063</v>
      </c>
      <c r="P17" s="14"/>
    </row>
    <row r="18" spans="1:16" s="59" customFormat="1" ht="20.100000000000001" customHeight="1" x14ac:dyDescent="0.25">
      <c r="A18" s="57"/>
      <c r="B18" s="33">
        <v>3</v>
      </c>
      <c r="C18" s="34">
        <v>1</v>
      </c>
      <c r="D18" s="35" t="s">
        <v>6</v>
      </c>
      <c r="E18" s="34">
        <v>2</v>
      </c>
      <c r="F18" s="35"/>
      <c r="G18" s="34"/>
      <c r="H18" s="35"/>
      <c r="I18" s="43">
        <v>31012</v>
      </c>
      <c r="J18" s="44" t="s">
        <v>0</v>
      </c>
      <c r="K18" s="62">
        <f>K19+K23</f>
        <v>1700000000</v>
      </c>
      <c r="L18" s="62">
        <f>L19</f>
        <v>0</v>
      </c>
      <c r="M18" s="62">
        <f>M19+M23</f>
        <v>1700000000</v>
      </c>
      <c r="N18" s="62">
        <f>N19+N20+N23</f>
        <v>1214285059.0699999</v>
      </c>
      <c r="O18" s="61">
        <f t="shared" si="1"/>
        <v>485714940.93000007</v>
      </c>
      <c r="P18" s="58"/>
    </row>
    <row r="19" spans="1:16" ht="20.100000000000001" customHeight="1" x14ac:dyDescent="0.25">
      <c r="A19" s="15"/>
      <c r="B19" s="33">
        <v>3</v>
      </c>
      <c r="C19" s="34">
        <v>1</v>
      </c>
      <c r="D19" s="35" t="s">
        <v>6</v>
      </c>
      <c r="E19" s="34">
        <v>2</v>
      </c>
      <c r="F19" s="35" t="s">
        <v>3</v>
      </c>
      <c r="G19" s="34"/>
      <c r="H19" s="35"/>
      <c r="I19" s="50">
        <v>3101202</v>
      </c>
      <c r="J19" s="45" t="s">
        <v>15</v>
      </c>
      <c r="K19" s="63">
        <v>1700000000</v>
      </c>
      <c r="L19" s="63">
        <v>0</v>
      </c>
      <c r="M19" s="63">
        <v>1700000000</v>
      </c>
      <c r="N19" s="63">
        <v>0</v>
      </c>
      <c r="O19" s="64">
        <f>M19-N19</f>
        <v>1700000000</v>
      </c>
      <c r="P19" s="14"/>
    </row>
    <row r="20" spans="1:16" s="59" customFormat="1" ht="20.100000000000001" customHeight="1" x14ac:dyDescent="0.25">
      <c r="A20" s="57"/>
      <c r="B20" s="33">
        <v>3</v>
      </c>
      <c r="C20" s="34">
        <v>1</v>
      </c>
      <c r="D20" s="35" t="s">
        <v>6</v>
      </c>
      <c r="E20" s="34">
        <v>2</v>
      </c>
      <c r="F20" s="35" t="s">
        <v>1</v>
      </c>
      <c r="G20" s="34"/>
      <c r="H20" s="35"/>
      <c r="I20" s="43">
        <v>3101205</v>
      </c>
      <c r="J20" s="44" t="s">
        <v>2</v>
      </c>
      <c r="K20" s="62">
        <v>0</v>
      </c>
      <c r="L20" s="62">
        <v>0</v>
      </c>
      <c r="M20" s="62">
        <v>0</v>
      </c>
      <c r="N20" s="62">
        <f>N21+N22</f>
        <v>323926978.06999999</v>
      </c>
      <c r="O20" s="61">
        <f t="shared" si="1"/>
        <v>-323926978.06999999</v>
      </c>
      <c r="P20" s="58"/>
    </row>
    <row r="21" spans="1:16" ht="20.100000000000001" customHeight="1" x14ac:dyDescent="0.25">
      <c r="A21" s="15"/>
      <c r="B21" s="33">
        <v>3</v>
      </c>
      <c r="C21" s="34">
        <v>1</v>
      </c>
      <c r="D21" s="35" t="s">
        <v>6</v>
      </c>
      <c r="E21" s="34">
        <v>2</v>
      </c>
      <c r="F21" s="35" t="s">
        <v>1</v>
      </c>
      <c r="G21" s="34">
        <v>1</v>
      </c>
      <c r="H21" s="35" t="s">
        <v>3</v>
      </c>
      <c r="I21" s="50">
        <v>3101205102</v>
      </c>
      <c r="J21" s="45" t="s">
        <v>4</v>
      </c>
      <c r="K21" s="63">
        <v>0</v>
      </c>
      <c r="L21" s="63">
        <v>0</v>
      </c>
      <c r="M21" s="63">
        <v>0</v>
      </c>
      <c r="N21" s="63">
        <v>2657468.69</v>
      </c>
      <c r="O21" s="64">
        <f t="shared" si="1"/>
        <v>-2657468.69</v>
      </c>
      <c r="P21" s="14"/>
    </row>
    <row r="22" spans="1:16" ht="20.100000000000001" customHeight="1" x14ac:dyDescent="0.25">
      <c r="A22" s="15"/>
      <c r="B22" s="33">
        <v>3</v>
      </c>
      <c r="C22" s="34">
        <v>1</v>
      </c>
      <c r="D22" s="35" t="s">
        <v>6</v>
      </c>
      <c r="E22" s="34">
        <v>2</v>
      </c>
      <c r="F22" s="35" t="s">
        <v>1</v>
      </c>
      <c r="G22" s="34">
        <v>1</v>
      </c>
      <c r="H22" s="35" t="s">
        <v>16</v>
      </c>
      <c r="I22" s="50">
        <v>3101205103</v>
      </c>
      <c r="J22" s="45" t="s">
        <v>17</v>
      </c>
      <c r="K22" s="63">
        <v>0</v>
      </c>
      <c r="L22" s="63">
        <v>0</v>
      </c>
      <c r="M22" s="63">
        <v>0</v>
      </c>
      <c r="N22" s="63">
        <v>321269509.38</v>
      </c>
      <c r="O22" s="64">
        <f t="shared" si="1"/>
        <v>-321269509.38</v>
      </c>
      <c r="P22" s="14"/>
    </row>
    <row r="23" spans="1:16" s="59" customFormat="1" ht="20.100000000000001" customHeight="1" thickBot="1" x14ac:dyDescent="0.3">
      <c r="A23" s="57"/>
      <c r="B23" s="36">
        <v>3</v>
      </c>
      <c r="C23" s="37">
        <v>1</v>
      </c>
      <c r="D23" s="38" t="s">
        <v>6</v>
      </c>
      <c r="E23" s="37">
        <v>2</v>
      </c>
      <c r="F23" s="38">
        <v>13</v>
      </c>
      <c r="G23" s="37"/>
      <c r="H23" s="38"/>
      <c r="I23" s="48">
        <v>3101213</v>
      </c>
      <c r="J23" s="49" t="s">
        <v>18</v>
      </c>
      <c r="K23" s="65">
        <v>0</v>
      </c>
      <c r="L23" s="65">
        <v>0</v>
      </c>
      <c r="M23" s="65">
        <v>0</v>
      </c>
      <c r="N23" s="65">
        <v>890358081</v>
      </c>
      <c r="O23" s="66">
        <f t="shared" si="1"/>
        <v>-890358081</v>
      </c>
      <c r="P23" s="58"/>
    </row>
    <row r="24" spans="1:16" s="59" customFormat="1" ht="20.100000000000001" customHeight="1" x14ac:dyDescent="0.25">
      <c r="A24" s="57"/>
      <c r="B24" s="46"/>
      <c r="C24" s="46"/>
      <c r="D24" s="47"/>
      <c r="E24" s="46"/>
      <c r="F24" s="47"/>
      <c r="G24" s="46"/>
      <c r="H24" s="47"/>
      <c r="I24" s="67">
        <v>4</v>
      </c>
      <c r="J24" s="68" t="s">
        <v>46</v>
      </c>
      <c r="K24" s="62">
        <f>K25+K26+K27</f>
        <v>2911046910906</v>
      </c>
      <c r="L24" s="62">
        <f t="shared" ref="L24:O24" si="3">L25+L26+L27</f>
        <v>0</v>
      </c>
      <c r="M24" s="62">
        <f>K24-L24</f>
        <v>2911046910906</v>
      </c>
      <c r="N24" s="62">
        <f t="shared" si="3"/>
        <v>102813057</v>
      </c>
      <c r="O24" s="69">
        <f t="shared" si="3"/>
        <v>2910944097849</v>
      </c>
      <c r="P24" s="58"/>
    </row>
    <row r="25" spans="1:16" ht="17.25" customHeight="1" x14ac:dyDescent="0.25">
      <c r="A25" s="15"/>
      <c r="B25" s="46"/>
      <c r="C25" s="46"/>
      <c r="D25" s="47"/>
      <c r="E25" s="46"/>
      <c r="F25" s="47"/>
      <c r="G25" s="46"/>
      <c r="H25" s="47"/>
      <c r="I25" s="70">
        <v>41</v>
      </c>
      <c r="J25" s="71" t="s">
        <v>47</v>
      </c>
      <c r="K25" s="63">
        <v>1741000000</v>
      </c>
      <c r="L25" s="62">
        <v>0</v>
      </c>
      <c r="M25" s="63">
        <f t="shared" ref="M25:M27" si="4">K25-L25</f>
        <v>1741000000</v>
      </c>
      <c r="N25" s="63">
        <v>0</v>
      </c>
      <c r="O25" s="72">
        <f>M25-N25</f>
        <v>1741000000</v>
      </c>
      <c r="P25" s="14"/>
    </row>
    <row r="26" spans="1:16" ht="17.25" customHeight="1" thickBot="1" x14ac:dyDescent="0.3">
      <c r="A26" s="15"/>
      <c r="B26" s="46"/>
      <c r="C26" s="46"/>
      <c r="D26" s="47"/>
      <c r="E26" s="46"/>
      <c r="F26" s="47"/>
      <c r="G26" s="46"/>
      <c r="H26" s="47"/>
      <c r="I26" s="70">
        <v>42</v>
      </c>
      <c r="J26" s="71" t="s">
        <v>48</v>
      </c>
      <c r="K26" s="63">
        <v>608283882399</v>
      </c>
      <c r="L26" s="62">
        <v>0</v>
      </c>
      <c r="M26" s="63">
        <f t="shared" si="4"/>
        <v>608283882399</v>
      </c>
      <c r="N26" s="63">
        <v>0</v>
      </c>
      <c r="O26" s="72">
        <f>M26-N26</f>
        <v>608283882399</v>
      </c>
      <c r="P26" s="14"/>
    </row>
    <row r="27" spans="1:16" ht="17.25" customHeight="1" thickBot="1" x14ac:dyDescent="0.3">
      <c r="A27" s="15"/>
      <c r="B27" s="23"/>
      <c r="C27" s="23"/>
      <c r="D27" s="23"/>
      <c r="E27" s="23"/>
      <c r="F27" s="23"/>
      <c r="G27" s="23"/>
      <c r="H27" s="23"/>
      <c r="I27" s="73">
        <v>43</v>
      </c>
      <c r="J27" s="74" t="s">
        <v>49</v>
      </c>
      <c r="K27" s="75">
        <v>2301022028507</v>
      </c>
      <c r="L27" s="75">
        <v>0</v>
      </c>
      <c r="M27" s="76">
        <f t="shared" si="4"/>
        <v>2301022028507</v>
      </c>
      <c r="N27" s="75">
        <v>102813057</v>
      </c>
      <c r="O27" s="77">
        <f>M27-N27</f>
        <v>2300919215450</v>
      </c>
      <c r="P27" s="14"/>
    </row>
    <row r="28" spans="1:16" s="56" customFormat="1" ht="21.75" customHeight="1" thickBot="1" x14ac:dyDescent="0.3">
      <c r="A28" s="54"/>
      <c r="B28" s="53"/>
      <c r="C28" s="53"/>
      <c r="D28" s="53"/>
      <c r="E28" s="53"/>
      <c r="F28" s="53"/>
      <c r="G28" s="53"/>
      <c r="H28" s="53"/>
      <c r="I28" s="171" t="s">
        <v>50</v>
      </c>
      <c r="J28" s="172"/>
      <c r="K28" s="78">
        <f>K7+K24</f>
        <v>3101852576145</v>
      </c>
      <c r="L28" s="78">
        <f t="shared" ref="L28" si="5">L7+L24</f>
        <v>0</v>
      </c>
      <c r="M28" s="79">
        <f>M7+M24</f>
        <v>3101852576145</v>
      </c>
      <c r="N28" s="78">
        <f>N7+N24</f>
        <v>19425125983.07</v>
      </c>
      <c r="O28" s="80">
        <f>O7+O24</f>
        <v>3082427450161.9302</v>
      </c>
      <c r="P28" s="55"/>
    </row>
    <row r="29" spans="1:16" ht="15.75" customHeight="1" x14ac:dyDescent="0.25">
      <c r="A29" s="15"/>
      <c r="B29" s="22"/>
      <c r="C29" s="22"/>
      <c r="D29" s="22"/>
      <c r="E29" s="22"/>
      <c r="F29" s="22"/>
      <c r="G29" s="22"/>
      <c r="H29" s="22"/>
      <c r="I29" s="51"/>
      <c r="J29" s="51"/>
      <c r="K29" s="52"/>
      <c r="L29" s="52"/>
      <c r="M29" s="52"/>
      <c r="N29" s="52"/>
      <c r="O29" s="52"/>
      <c r="P29" s="14"/>
    </row>
    <row r="30" spans="1:16" ht="30" customHeight="1" x14ac:dyDescent="0.25">
      <c r="A30" s="15"/>
      <c r="B30" s="22"/>
      <c r="C30" s="22"/>
      <c r="D30" s="22"/>
      <c r="E30" s="22"/>
      <c r="F30" s="22"/>
      <c r="G30" s="22"/>
      <c r="H30" s="22"/>
      <c r="I30" s="26"/>
      <c r="J30" s="169" t="s">
        <v>43</v>
      </c>
      <c r="K30" s="169"/>
      <c r="L30" s="10"/>
      <c r="M30" s="164" t="s">
        <v>42</v>
      </c>
      <c r="N30" s="164"/>
      <c r="O30" s="164"/>
      <c r="P30" s="14"/>
    </row>
    <row r="31" spans="1:16" x14ac:dyDescent="0.25">
      <c r="A31" s="15"/>
      <c r="B31" s="22"/>
      <c r="C31" s="22"/>
      <c r="D31" s="22"/>
      <c r="E31" s="22"/>
      <c r="F31" s="22"/>
      <c r="G31" s="22"/>
      <c r="H31" s="22"/>
      <c r="I31" s="26"/>
      <c r="J31" s="159" t="s">
        <v>33</v>
      </c>
      <c r="K31" s="159"/>
      <c r="L31" s="19"/>
      <c r="M31" s="162" t="s">
        <v>34</v>
      </c>
      <c r="N31" s="162"/>
      <c r="O31" s="162"/>
      <c r="P31" s="14"/>
    </row>
    <row r="32" spans="1:16" x14ac:dyDescent="0.25">
      <c r="A32" s="15"/>
      <c r="B32" s="22"/>
      <c r="C32" s="22"/>
      <c r="D32" s="22"/>
      <c r="E32" s="22"/>
      <c r="F32" s="22"/>
      <c r="G32" s="22"/>
      <c r="H32" s="22"/>
      <c r="I32" s="26"/>
      <c r="J32" s="161" t="s">
        <v>35</v>
      </c>
      <c r="K32" s="161"/>
      <c r="L32" s="21"/>
      <c r="M32" s="166" t="s">
        <v>40</v>
      </c>
      <c r="N32" s="166"/>
      <c r="O32" s="166"/>
      <c r="P32" s="14"/>
    </row>
    <row r="33" spans="1:16" ht="15.75" customHeight="1" x14ac:dyDescent="0.25">
      <c r="A33" s="15"/>
      <c r="B33" s="22"/>
      <c r="C33" s="22"/>
      <c r="D33" s="22"/>
      <c r="E33" s="22"/>
      <c r="F33" s="22"/>
      <c r="G33" s="22"/>
      <c r="H33" s="22"/>
      <c r="I33" s="26"/>
      <c r="J33" s="10"/>
      <c r="K33" s="3"/>
      <c r="L33" s="2"/>
      <c r="M33" s="1"/>
      <c r="N33" s="3"/>
      <c r="O33" s="10"/>
      <c r="P33" s="14"/>
    </row>
    <row r="34" spans="1:16" ht="24.75" customHeight="1" x14ac:dyDescent="0.25">
      <c r="A34" s="15"/>
      <c r="B34" s="22"/>
      <c r="C34" s="22"/>
      <c r="D34" s="22"/>
      <c r="E34" s="22"/>
      <c r="F34" s="22"/>
      <c r="G34" s="22"/>
      <c r="H34" s="22"/>
      <c r="I34" s="26"/>
      <c r="J34" s="164" t="s">
        <v>44</v>
      </c>
      <c r="K34" s="164"/>
      <c r="L34" s="10"/>
      <c r="M34" s="164" t="s">
        <v>45</v>
      </c>
      <c r="N34" s="164"/>
      <c r="O34" s="164"/>
      <c r="P34" s="14"/>
    </row>
    <row r="35" spans="1:16" x14ac:dyDescent="0.25">
      <c r="A35" s="15"/>
      <c r="B35" s="22"/>
      <c r="C35" s="22"/>
      <c r="D35" s="22"/>
      <c r="E35" s="22"/>
      <c r="F35" s="22"/>
      <c r="G35" s="22"/>
      <c r="H35" s="22"/>
      <c r="I35" s="26"/>
      <c r="J35" s="159" t="s">
        <v>41</v>
      </c>
      <c r="K35" s="159"/>
      <c r="L35" s="1" t="s">
        <v>36</v>
      </c>
      <c r="M35" s="162" t="s">
        <v>37</v>
      </c>
      <c r="N35" s="162"/>
      <c r="O35" s="162"/>
      <c r="P35" s="14"/>
    </row>
    <row r="36" spans="1:16" x14ac:dyDescent="0.25">
      <c r="A36" s="15"/>
      <c r="B36" s="22"/>
      <c r="C36" s="22"/>
      <c r="D36" s="22"/>
      <c r="E36" s="22"/>
      <c r="F36" s="22"/>
      <c r="G36" s="22"/>
      <c r="H36" s="22"/>
      <c r="I36" s="26"/>
      <c r="J36" s="160" t="s">
        <v>38</v>
      </c>
      <c r="K36" s="160"/>
      <c r="L36" s="4"/>
      <c r="M36" s="163" t="s">
        <v>39</v>
      </c>
      <c r="N36" s="163"/>
      <c r="O36" s="163"/>
      <c r="P36" s="14"/>
    </row>
    <row r="37" spans="1:16" ht="15.75" thickBot="1" x14ac:dyDescent="0.3">
      <c r="A37" s="18"/>
      <c r="B37" s="24"/>
      <c r="C37" s="24"/>
      <c r="D37" s="24"/>
      <c r="E37" s="24"/>
      <c r="F37" s="24"/>
      <c r="G37" s="24"/>
      <c r="H37" s="24"/>
      <c r="I37" s="27"/>
      <c r="J37" s="20"/>
      <c r="K37" s="5"/>
      <c r="L37" s="6"/>
      <c r="M37" s="7"/>
      <c r="N37" s="8"/>
      <c r="O37" s="20"/>
      <c r="P37" s="16"/>
    </row>
  </sheetData>
  <mergeCells count="17">
    <mergeCell ref="B1:O1"/>
    <mergeCell ref="M31:O31"/>
    <mergeCell ref="M32:O32"/>
    <mergeCell ref="B2:K2"/>
    <mergeCell ref="B6:H6"/>
    <mergeCell ref="J30:K30"/>
    <mergeCell ref="M30:O30"/>
    <mergeCell ref="B4:H4"/>
    <mergeCell ref="I28:J28"/>
    <mergeCell ref="J35:K35"/>
    <mergeCell ref="J36:K36"/>
    <mergeCell ref="J31:K31"/>
    <mergeCell ref="J32:K32"/>
    <mergeCell ref="M35:O35"/>
    <mergeCell ref="M36:O36"/>
    <mergeCell ref="J34:K34"/>
    <mergeCell ref="M34:O34"/>
  </mergeCells>
  <printOptions horizontalCentered="1" verticalCentered="1"/>
  <pageMargins left="0.31496062992125984" right="0.31496062992125984" top="0.17" bottom="0.18" header="0.17" footer="0.17"/>
  <pageSetup scale="73" orientation="landscape" horizontalDpi="4294967293" verticalDpi="0" r:id="rId1"/>
  <ignoredErrors>
    <ignoredError sqref="K9:M9 N11 N16 L18 M24:M27 O24" formula="1"/>
    <ignoredError sqref="F11:F23 D9:D23 H15:H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opLeftCell="A19" workbookViewId="0">
      <selection activeCell="O34" sqref="O34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2.42578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65" t="s">
        <v>19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67" t="s">
        <v>20</v>
      </c>
      <c r="C2" s="167"/>
      <c r="D2" s="167"/>
      <c r="E2" s="167"/>
      <c r="F2" s="167"/>
      <c r="G2" s="167"/>
      <c r="H2" s="167"/>
      <c r="I2" s="167"/>
      <c r="J2" s="167"/>
      <c r="K2" s="167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70" t="s">
        <v>21</v>
      </c>
      <c r="C4" s="170"/>
      <c r="D4" s="170"/>
      <c r="E4" s="170"/>
      <c r="F4" s="170"/>
      <c r="G4" s="170"/>
      <c r="H4" s="170"/>
      <c r="I4" s="39" t="s">
        <v>21</v>
      </c>
      <c r="J4" s="22" t="s">
        <v>22</v>
      </c>
      <c r="K4" s="10"/>
      <c r="L4" s="11" t="s">
        <v>23</v>
      </c>
      <c r="M4" s="10" t="s">
        <v>51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68"/>
      <c r="C6" s="168"/>
      <c r="D6" s="168"/>
      <c r="E6" s="168"/>
      <c r="F6" s="168"/>
      <c r="G6" s="168"/>
      <c r="H6" s="168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85762140986.069992</v>
      </c>
      <c r="O7" s="61">
        <f>M7-N7</f>
        <v>105043524252.93001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85762140986.069992</v>
      </c>
      <c r="O8" s="61">
        <f t="shared" ref="O8:O29" si="1">M8-N8</f>
        <v>105043524252.93001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K10+K22</f>
        <v>190805665239</v>
      </c>
      <c r="L9" s="62">
        <f>L10+L22</f>
        <v>0</v>
      </c>
      <c r="M9" s="62">
        <f>M10+M22</f>
        <v>190805665239</v>
      </c>
      <c r="N9" s="62">
        <f>N10+N22</f>
        <v>85762140986.069992</v>
      </c>
      <c r="O9" s="61">
        <f>O10+O22</f>
        <v>105043524252.93001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74908883671.149994</v>
      </c>
      <c r="O10" s="61">
        <f t="shared" si="1"/>
        <v>114196781567.85001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K12+K14+K17</f>
        <v>189105665239</v>
      </c>
      <c r="L11" s="62">
        <f>L12+L14+L17</f>
        <v>0</v>
      </c>
      <c r="M11" s="62">
        <f>M12+M14+M17</f>
        <v>189105665239</v>
      </c>
      <c r="N11" s="62">
        <f>N12+N14+N17</f>
        <v>74908883671.149994</v>
      </c>
      <c r="O11" s="61">
        <f t="shared" si="1"/>
        <v>114196781567.85001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70398515430.149994</v>
      </c>
      <c r="O12" s="61">
        <f t="shared" si="1"/>
        <v>-70398515430.149994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</f>
        <v>70398515430.149994</v>
      </c>
      <c r="O13" s="64">
        <f t="shared" si="1"/>
        <v>-70398515430.149994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4510082294</v>
      </c>
      <c r="O14" s="61">
        <f t="shared" si="1"/>
        <v>-4510082294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4510082294</v>
      </c>
      <c r="O15" s="61">
        <f>O16</f>
        <v>-4510082294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</f>
        <v>4510082294</v>
      </c>
      <c r="O16" s="64">
        <f t="shared" si="1"/>
        <v>-4510082294</v>
      </c>
      <c r="P16" s="14"/>
    </row>
    <row r="17" spans="1:18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285947</v>
      </c>
      <c r="O17" s="61">
        <f t="shared" si="1"/>
        <v>189105379292</v>
      </c>
      <c r="P17" s="58"/>
    </row>
    <row r="18" spans="1:18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/>
      <c r="L18" s="62"/>
      <c r="M18" s="62"/>
      <c r="N18" s="62">
        <f>N21</f>
        <v>285947</v>
      </c>
      <c r="O18" s="61">
        <f>O19</f>
        <v>-285947</v>
      </c>
      <c r="P18" s="58"/>
    </row>
    <row r="19" spans="1:18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/>
      <c r="L19" s="62"/>
      <c r="M19" s="62"/>
      <c r="N19" s="62">
        <f>N20</f>
        <v>285947</v>
      </c>
      <c r="O19" s="61">
        <f>O20</f>
        <v>-285947</v>
      </c>
      <c r="P19" s="58"/>
    </row>
    <row r="20" spans="1:18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/>
      <c r="L20" s="62"/>
      <c r="M20" s="62"/>
      <c r="N20" s="62">
        <f>N21</f>
        <v>285947</v>
      </c>
      <c r="O20" s="61">
        <f>O21</f>
        <v>-285947</v>
      </c>
      <c r="P20" s="58"/>
    </row>
    <row r="21" spans="1:18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</f>
        <v>285947</v>
      </c>
      <c r="O21" s="64">
        <f t="shared" si="1"/>
        <v>-285947</v>
      </c>
      <c r="P21" s="14"/>
    </row>
    <row r="22" spans="1:18" s="59" customFormat="1" ht="24.95" customHeight="1" x14ac:dyDescent="0.25">
      <c r="A22" s="57"/>
      <c r="B22" s="33">
        <v>3</v>
      </c>
      <c r="C22" s="34">
        <v>1</v>
      </c>
      <c r="D22" s="35" t="s">
        <v>6</v>
      </c>
      <c r="E22" s="34">
        <v>2</v>
      </c>
      <c r="F22" s="35"/>
      <c r="G22" s="34"/>
      <c r="H22" s="35"/>
      <c r="I22" s="43">
        <v>31012</v>
      </c>
      <c r="J22" s="44" t="s">
        <v>0</v>
      </c>
      <c r="K22" s="62">
        <f>K23+K29</f>
        <v>1700000000</v>
      </c>
      <c r="L22" s="62">
        <f>L23</f>
        <v>0</v>
      </c>
      <c r="M22" s="62">
        <f>M23+M29</f>
        <v>1700000000</v>
      </c>
      <c r="N22" s="62">
        <f>N23+N25+N29</f>
        <v>10853257314.92</v>
      </c>
      <c r="O22" s="61">
        <f t="shared" si="1"/>
        <v>-9153257314.9200001</v>
      </c>
      <c r="P22" s="58"/>
    </row>
    <row r="23" spans="1:18" ht="24.95" customHeight="1" x14ac:dyDescent="0.25">
      <c r="A23" s="15"/>
      <c r="B23" s="33">
        <v>3</v>
      </c>
      <c r="C23" s="34">
        <v>1</v>
      </c>
      <c r="D23" s="35" t="s">
        <v>6</v>
      </c>
      <c r="E23" s="34">
        <v>2</v>
      </c>
      <c r="F23" s="35" t="s">
        <v>3</v>
      </c>
      <c r="G23" s="34"/>
      <c r="H23" s="35"/>
      <c r="I23" s="43">
        <v>3101202</v>
      </c>
      <c r="J23" s="44" t="s">
        <v>15</v>
      </c>
      <c r="K23" s="62">
        <v>1700000000</v>
      </c>
      <c r="L23" s="62">
        <v>0</v>
      </c>
      <c r="M23" s="62">
        <v>1700000000</v>
      </c>
      <c r="N23" s="62">
        <v>1700000000</v>
      </c>
      <c r="O23" s="61">
        <f>M23-N23</f>
        <v>0</v>
      </c>
      <c r="P23" s="14"/>
    </row>
    <row r="24" spans="1:18" ht="24.95" customHeight="1" x14ac:dyDescent="0.25">
      <c r="A24" s="15"/>
      <c r="B24" s="33"/>
      <c r="C24" s="34"/>
      <c r="D24" s="35"/>
      <c r="E24" s="34"/>
      <c r="F24" s="35"/>
      <c r="G24" s="34"/>
      <c r="H24" s="35"/>
      <c r="I24" s="50">
        <v>31012021</v>
      </c>
      <c r="J24" s="45" t="s">
        <v>57</v>
      </c>
      <c r="K24" s="63">
        <v>0</v>
      </c>
      <c r="L24" s="63">
        <v>0</v>
      </c>
      <c r="M24" s="63">
        <f>K24-L24</f>
        <v>0</v>
      </c>
      <c r="N24" s="63">
        <v>1700000000</v>
      </c>
      <c r="O24" s="64">
        <f>M24-N24</f>
        <v>-1700000000</v>
      </c>
      <c r="P24" s="14"/>
    </row>
    <row r="25" spans="1:18" s="59" customFormat="1" ht="24.95" customHeight="1" x14ac:dyDescent="0.25">
      <c r="A25" s="57"/>
      <c r="B25" s="33">
        <v>3</v>
      </c>
      <c r="C25" s="34">
        <v>1</v>
      </c>
      <c r="D25" s="35" t="s">
        <v>6</v>
      </c>
      <c r="E25" s="34">
        <v>2</v>
      </c>
      <c r="F25" s="35" t="s">
        <v>1</v>
      </c>
      <c r="G25" s="34"/>
      <c r="H25" s="35"/>
      <c r="I25" s="43">
        <v>3101205</v>
      </c>
      <c r="J25" s="44" t="s">
        <v>2</v>
      </c>
      <c r="K25" s="62">
        <v>0</v>
      </c>
      <c r="L25" s="62">
        <v>0</v>
      </c>
      <c r="M25" s="62">
        <v>0</v>
      </c>
      <c r="N25" s="62">
        <f>N27+N28</f>
        <v>8262899233.9200001</v>
      </c>
      <c r="O25" s="61">
        <f t="shared" si="1"/>
        <v>-8262899233.9200001</v>
      </c>
      <c r="P25" s="58"/>
    </row>
    <row r="26" spans="1:18" s="59" customFormat="1" ht="24.95" customHeight="1" x14ac:dyDescent="0.25">
      <c r="A26" s="57"/>
      <c r="B26" s="33"/>
      <c r="C26" s="34"/>
      <c r="D26" s="35"/>
      <c r="E26" s="34"/>
      <c r="F26" s="35"/>
      <c r="G26" s="34"/>
      <c r="H26" s="35"/>
      <c r="I26" s="43">
        <v>31012051</v>
      </c>
      <c r="J26" s="44" t="s">
        <v>56</v>
      </c>
      <c r="K26" s="62">
        <v>0</v>
      </c>
      <c r="L26" s="62">
        <v>0</v>
      </c>
      <c r="M26" s="62">
        <f>K26-L26</f>
        <v>0</v>
      </c>
      <c r="N26" s="62">
        <f>N27+N28</f>
        <v>8262899233.9200001</v>
      </c>
      <c r="O26" s="61">
        <f>M26-N26</f>
        <v>-8262899233.9200001</v>
      </c>
      <c r="P26" s="58"/>
    </row>
    <row r="27" spans="1:18" ht="24.95" customHeight="1" x14ac:dyDescent="0.25">
      <c r="A27" s="15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>
        <v>1</v>
      </c>
      <c r="H27" s="35" t="s">
        <v>3</v>
      </c>
      <c r="I27" s="50">
        <v>3101205102</v>
      </c>
      <c r="J27" s="45" t="s">
        <v>4</v>
      </c>
      <c r="K27" s="63">
        <v>0</v>
      </c>
      <c r="L27" s="63">
        <v>0</v>
      </c>
      <c r="M27" s="63">
        <v>0</v>
      </c>
      <c r="N27" s="63">
        <f>2657468.69+25469957.1</f>
        <v>28127425.790000003</v>
      </c>
      <c r="O27" s="64">
        <f t="shared" si="1"/>
        <v>-28127425.790000003</v>
      </c>
      <c r="P27" s="14"/>
    </row>
    <row r="28" spans="1:18" ht="24.95" customHeight="1" x14ac:dyDescent="0.25">
      <c r="A28" s="15"/>
      <c r="B28" s="33">
        <v>3</v>
      </c>
      <c r="C28" s="34">
        <v>1</v>
      </c>
      <c r="D28" s="35" t="s">
        <v>6</v>
      </c>
      <c r="E28" s="34">
        <v>2</v>
      </c>
      <c r="F28" s="35" t="s">
        <v>1</v>
      </c>
      <c r="G28" s="34">
        <v>1</v>
      </c>
      <c r="H28" s="35" t="s">
        <v>16</v>
      </c>
      <c r="I28" s="50">
        <v>3101205103</v>
      </c>
      <c r="J28" s="45" t="s">
        <v>17</v>
      </c>
      <c r="K28" s="63">
        <v>0</v>
      </c>
      <c r="L28" s="63">
        <v>0</v>
      </c>
      <c r="M28" s="63">
        <v>0</v>
      </c>
      <c r="N28" s="63">
        <f>321269509.38+7913502298.75</f>
        <v>8234771808.1300001</v>
      </c>
      <c r="O28" s="64">
        <f t="shared" si="1"/>
        <v>-8234771808.1300001</v>
      </c>
      <c r="P28" s="14"/>
    </row>
    <row r="29" spans="1:18" s="59" customFormat="1" ht="24.95" customHeight="1" thickBot="1" x14ac:dyDescent="0.3">
      <c r="A29" s="57"/>
      <c r="B29" s="36">
        <v>3</v>
      </c>
      <c r="C29" s="37">
        <v>1</v>
      </c>
      <c r="D29" s="38" t="s">
        <v>6</v>
      </c>
      <c r="E29" s="37">
        <v>2</v>
      </c>
      <c r="F29" s="38">
        <v>13</v>
      </c>
      <c r="G29" s="37"/>
      <c r="H29" s="38"/>
      <c r="I29" s="85">
        <v>3101213</v>
      </c>
      <c r="J29" s="86" t="s">
        <v>18</v>
      </c>
      <c r="K29" s="87">
        <v>0</v>
      </c>
      <c r="L29" s="87">
        <v>0</v>
      </c>
      <c r="M29" s="87">
        <v>0</v>
      </c>
      <c r="N29" s="87">
        <v>890358081</v>
      </c>
      <c r="O29" s="88">
        <f t="shared" si="1"/>
        <v>-890358081</v>
      </c>
      <c r="P29" s="58"/>
    </row>
    <row r="30" spans="1:18" s="59" customFormat="1" ht="24.95" customHeight="1" x14ac:dyDescent="0.25">
      <c r="A30" s="57"/>
      <c r="B30" s="46"/>
      <c r="C30" s="46"/>
      <c r="D30" s="47"/>
      <c r="E30" s="46"/>
      <c r="F30" s="47"/>
      <c r="G30" s="46"/>
      <c r="H30" s="47"/>
      <c r="I30" s="83">
        <v>4</v>
      </c>
      <c r="J30" s="84" t="s">
        <v>46</v>
      </c>
      <c r="K30" s="60">
        <f>K31+K32+K33</f>
        <v>2911046910906</v>
      </c>
      <c r="L30" s="60">
        <f t="shared" ref="L30:N30" si="3">L31+L32+L33</f>
        <v>0</v>
      </c>
      <c r="M30" s="60">
        <f>K30-L30</f>
        <v>2911046910906</v>
      </c>
      <c r="N30" s="60">
        <f t="shared" si="3"/>
        <v>102813057</v>
      </c>
      <c r="O30" s="61">
        <f>O31+O32+O33</f>
        <v>2910944097849</v>
      </c>
      <c r="P30" s="58"/>
      <c r="R30" s="89"/>
    </row>
    <row r="31" spans="1:18" ht="24.95" customHeight="1" x14ac:dyDescent="0.25">
      <c r="A31" s="15"/>
      <c r="B31" s="46"/>
      <c r="C31" s="46"/>
      <c r="D31" s="47"/>
      <c r="E31" s="46"/>
      <c r="F31" s="47"/>
      <c r="G31" s="46"/>
      <c r="H31" s="47"/>
      <c r="I31" s="70">
        <v>41</v>
      </c>
      <c r="J31" s="71" t="s">
        <v>47</v>
      </c>
      <c r="K31" s="63">
        <v>1741000000</v>
      </c>
      <c r="L31" s="62">
        <v>0</v>
      </c>
      <c r="M31" s="63">
        <f t="shared" ref="M31:M33" si="4">K31-L31</f>
        <v>1741000000</v>
      </c>
      <c r="N31" s="63">
        <v>0</v>
      </c>
      <c r="O31" s="72">
        <f>M31-N31</f>
        <v>1741000000</v>
      </c>
      <c r="P31" s="14"/>
    </row>
    <row r="32" spans="1:18" ht="24.95" customHeight="1" thickBot="1" x14ac:dyDescent="0.3">
      <c r="A32" s="15"/>
      <c r="B32" s="46"/>
      <c r="C32" s="46"/>
      <c r="D32" s="47"/>
      <c r="E32" s="46"/>
      <c r="F32" s="47"/>
      <c r="G32" s="46"/>
      <c r="H32" s="47"/>
      <c r="I32" s="70">
        <v>42</v>
      </c>
      <c r="J32" s="71" t="s">
        <v>48</v>
      </c>
      <c r="K32" s="63">
        <v>608283882399</v>
      </c>
      <c r="L32" s="62">
        <v>0</v>
      </c>
      <c r="M32" s="63">
        <f t="shared" si="4"/>
        <v>608283882399</v>
      </c>
      <c r="N32" s="63">
        <v>0</v>
      </c>
      <c r="O32" s="72">
        <f>M32-N32</f>
        <v>608283882399</v>
      </c>
      <c r="P32" s="14"/>
    </row>
    <row r="33" spans="1:16" ht="24.95" customHeight="1" thickBot="1" x14ac:dyDescent="0.3">
      <c r="A33" s="15"/>
      <c r="B33" s="23"/>
      <c r="C33" s="23"/>
      <c r="D33" s="23"/>
      <c r="E33" s="23"/>
      <c r="F33" s="23"/>
      <c r="G33" s="23"/>
      <c r="H33" s="23"/>
      <c r="I33" s="73">
        <v>43</v>
      </c>
      <c r="J33" s="74" t="s">
        <v>49</v>
      </c>
      <c r="K33" s="75">
        <v>2301022028507</v>
      </c>
      <c r="L33" s="75">
        <v>0</v>
      </c>
      <c r="M33" s="76">
        <f t="shared" si="4"/>
        <v>2301022028507</v>
      </c>
      <c r="N33" s="75">
        <v>102813057</v>
      </c>
      <c r="O33" s="77">
        <f>M33-N33</f>
        <v>2300919215450</v>
      </c>
      <c r="P33" s="14"/>
    </row>
    <row r="34" spans="1:16" s="56" customFormat="1" ht="21.75" customHeight="1" thickBot="1" x14ac:dyDescent="0.3">
      <c r="A34" s="54"/>
      <c r="B34" s="53"/>
      <c r="C34" s="53"/>
      <c r="D34" s="53"/>
      <c r="E34" s="53"/>
      <c r="F34" s="53"/>
      <c r="G34" s="53"/>
      <c r="H34" s="53"/>
      <c r="I34" s="171" t="s">
        <v>50</v>
      </c>
      <c r="J34" s="172"/>
      <c r="K34" s="78">
        <f>K7+K30</f>
        <v>3101852576145</v>
      </c>
      <c r="L34" s="78">
        <f>L7+L30</f>
        <v>0</v>
      </c>
      <c r="M34" s="79">
        <f>M7+M30</f>
        <v>3101852576145</v>
      </c>
      <c r="N34" s="78">
        <f>N7+N30</f>
        <v>85864954043.069992</v>
      </c>
      <c r="O34" s="80">
        <f>O7+O30</f>
        <v>3015987622101.9302</v>
      </c>
      <c r="P34" s="55"/>
    </row>
    <row r="35" spans="1:16" ht="24" customHeight="1" x14ac:dyDescent="0.25">
      <c r="A35" s="15"/>
      <c r="B35" s="22"/>
      <c r="C35" s="22"/>
      <c r="D35" s="22"/>
      <c r="E35" s="22"/>
      <c r="F35" s="22"/>
      <c r="G35" s="22"/>
      <c r="H35" s="22"/>
      <c r="I35" s="51"/>
      <c r="J35" s="51"/>
      <c r="K35" s="52"/>
      <c r="L35" s="52"/>
      <c r="M35" s="52"/>
      <c r="N35" s="52"/>
      <c r="O35" s="52"/>
      <c r="P35" s="14"/>
    </row>
    <row r="36" spans="1:16" ht="30" customHeight="1" x14ac:dyDescent="0.25">
      <c r="A36" s="15"/>
      <c r="B36" s="22"/>
      <c r="C36" s="22"/>
      <c r="D36" s="22"/>
      <c r="E36" s="22"/>
      <c r="F36" s="22"/>
      <c r="G36" s="22"/>
      <c r="H36" s="22"/>
      <c r="I36" s="26"/>
      <c r="J36" s="169" t="s">
        <v>43</v>
      </c>
      <c r="K36" s="169"/>
      <c r="L36" s="10"/>
      <c r="M36" s="164" t="s">
        <v>42</v>
      </c>
      <c r="N36" s="164"/>
      <c r="O36" s="164"/>
      <c r="P36" s="14"/>
    </row>
    <row r="37" spans="1:16" x14ac:dyDescent="0.25">
      <c r="A37" s="15"/>
      <c r="B37" s="22"/>
      <c r="C37" s="22"/>
      <c r="D37" s="22"/>
      <c r="E37" s="22"/>
      <c r="F37" s="22"/>
      <c r="G37" s="22"/>
      <c r="H37" s="22"/>
      <c r="I37" s="26"/>
      <c r="J37" s="159" t="s">
        <v>33</v>
      </c>
      <c r="K37" s="159"/>
      <c r="L37" s="19"/>
      <c r="M37" s="162" t="s">
        <v>34</v>
      </c>
      <c r="N37" s="162"/>
      <c r="O37" s="162"/>
      <c r="P37" s="14"/>
    </row>
    <row r="38" spans="1:16" x14ac:dyDescent="0.25">
      <c r="A38" s="15"/>
      <c r="B38" s="22"/>
      <c r="C38" s="22"/>
      <c r="D38" s="22"/>
      <c r="E38" s="22"/>
      <c r="F38" s="22"/>
      <c r="G38" s="22"/>
      <c r="H38" s="22"/>
      <c r="I38" s="26"/>
      <c r="J38" s="161" t="s">
        <v>35</v>
      </c>
      <c r="K38" s="161"/>
      <c r="L38" s="21"/>
      <c r="M38" s="166" t="s">
        <v>40</v>
      </c>
      <c r="N38" s="166"/>
      <c r="O38" s="166"/>
      <c r="P38" s="14"/>
    </row>
    <row r="39" spans="1:16" ht="15.75" customHeight="1" x14ac:dyDescent="0.25">
      <c r="A39" s="15"/>
      <c r="B39" s="22"/>
      <c r="C39" s="22"/>
      <c r="D39" s="22"/>
      <c r="E39" s="22"/>
      <c r="F39" s="22"/>
      <c r="G39" s="22"/>
      <c r="H39" s="22"/>
      <c r="I39" s="26"/>
      <c r="J39" s="10"/>
      <c r="K39" s="3"/>
      <c r="L39" s="2"/>
      <c r="M39" s="1"/>
      <c r="N39" s="3"/>
      <c r="O39" s="10"/>
      <c r="P39" s="14"/>
    </row>
    <row r="40" spans="1:16" ht="24.75" customHeight="1" x14ac:dyDescent="0.25">
      <c r="A40" s="15"/>
      <c r="B40" s="22"/>
      <c r="C40" s="22"/>
      <c r="D40" s="22"/>
      <c r="E40" s="22"/>
      <c r="F40" s="22"/>
      <c r="G40" s="22"/>
      <c r="H40" s="22"/>
      <c r="I40" s="26"/>
      <c r="J40" s="164" t="s">
        <v>44</v>
      </c>
      <c r="K40" s="164"/>
      <c r="L40" s="10"/>
      <c r="M40" s="164" t="s">
        <v>45</v>
      </c>
      <c r="N40" s="164"/>
      <c r="O40" s="164"/>
      <c r="P40" s="14"/>
    </row>
    <row r="41" spans="1:16" x14ac:dyDescent="0.25">
      <c r="A41" s="15"/>
      <c r="B41" s="22"/>
      <c r="C41" s="22"/>
      <c r="D41" s="22"/>
      <c r="E41" s="22"/>
      <c r="F41" s="22"/>
      <c r="G41" s="22"/>
      <c r="H41" s="22"/>
      <c r="I41" s="26"/>
      <c r="J41" s="159" t="s">
        <v>41</v>
      </c>
      <c r="K41" s="159"/>
      <c r="L41" s="1" t="s">
        <v>36</v>
      </c>
      <c r="M41" s="162" t="s">
        <v>37</v>
      </c>
      <c r="N41" s="162"/>
      <c r="O41" s="162"/>
      <c r="P41" s="14"/>
    </row>
    <row r="42" spans="1:16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60" t="s">
        <v>38</v>
      </c>
      <c r="K42" s="160"/>
      <c r="L42" s="4"/>
      <c r="M42" s="163" t="s">
        <v>39</v>
      </c>
      <c r="N42" s="163"/>
      <c r="O42" s="163"/>
      <c r="P42" s="14"/>
    </row>
    <row r="43" spans="1:16" ht="15.75" thickBot="1" x14ac:dyDescent="0.3">
      <c r="A43" s="18"/>
      <c r="B43" s="24"/>
      <c r="C43" s="24"/>
      <c r="D43" s="24"/>
      <c r="E43" s="24"/>
      <c r="F43" s="24"/>
      <c r="G43" s="24"/>
      <c r="H43" s="24"/>
      <c r="I43" s="27"/>
      <c r="J43" s="20"/>
      <c r="K43" s="5"/>
      <c r="L43" s="6"/>
      <c r="M43" s="7"/>
      <c r="N43" s="8"/>
      <c r="O43" s="20"/>
      <c r="P43" s="16"/>
    </row>
  </sheetData>
  <mergeCells count="17">
    <mergeCell ref="J41:K41"/>
    <mergeCell ref="M41:O41"/>
    <mergeCell ref="J42:K42"/>
    <mergeCell ref="M42:O42"/>
    <mergeCell ref="J37:K37"/>
    <mergeCell ref="M37:O37"/>
    <mergeCell ref="J38:K38"/>
    <mergeCell ref="M38:O38"/>
    <mergeCell ref="J40:K40"/>
    <mergeCell ref="M40:O40"/>
    <mergeCell ref="J36:K36"/>
    <mergeCell ref="M36:O36"/>
    <mergeCell ref="B1:O1"/>
    <mergeCell ref="B2:K2"/>
    <mergeCell ref="B4:H4"/>
    <mergeCell ref="B6:H6"/>
    <mergeCell ref="I34:J34"/>
  </mergeCells>
  <printOptions horizontalCentered="1" verticalCentered="1"/>
  <pageMargins left="0.31496062992125984" right="0.15748031496062992" top="0.15748031496062992" bottom="0.36" header="0.15748031496062992" footer="0.35433070866141736"/>
  <pageSetup scale="75" orientation="landscape" horizontalDpi="4294967293" verticalDpi="0" r:id="rId1"/>
  <ignoredErrors>
    <ignoredError sqref="K9:O9 N11 N17 O15 N26 M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A31" workbookViewId="0">
      <selection activeCell="I39" sqref="I39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2.42578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65" t="s">
        <v>19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67" t="s">
        <v>20</v>
      </c>
      <c r="C2" s="167"/>
      <c r="D2" s="167"/>
      <c r="E2" s="167"/>
      <c r="F2" s="167"/>
      <c r="G2" s="167"/>
      <c r="H2" s="167"/>
      <c r="I2" s="167"/>
      <c r="J2" s="167"/>
      <c r="K2" s="167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70" t="s">
        <v>21</v>
      </c>
      <c r="C4" s="170"/>
      <c r="D4" s="170"/>
      <c r="E4" s="170"/>
      <c r="F4" s="170"/>
      <c r="G4" s="170"/>
      <c r="H4" s="170"/>
      <c r="I4" s="39" t="s">
        <v>21</v>
      </c>
      <c r="J4" s="22" t="s">
        <v>22</v>
      </c>
      <c r="K4" s="10"/>
      <c r="L4" s="11" t="s">
        <v>23</v>
      </c>
      <c r="M4" s="10" t="s">
        <v>58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68"/>
      <c r="C6" s="168"/>
      <c r="D6" s="168"/>
      <c r="E6" s="168"/>
      <c r="F6" s="168"/>
      <c r="G6" s="168"/>
      <c r="H6" s="168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102332671743.95999</v>
      </c>
      <c r="O7" s="61">
        <f>M7-N7</f>
        <v>88472993495.040009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102332671743.95999</v>
      </c>
      <c r="O8" s="61">
        <f t="shared" ref="O8:O31" si="1">M8-N8</f>
        <v>88472993495.040009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K10+K24</f>
        <v>190805665239</v>
      </c>
      <c r="L9" s="62">
        <f>L10+L24</f>
        <v>0</v>
      </c>
      <c r="M9" s="62">
        <f>M10+M24</f>
        <v>190805665239</v>
      </c>
      <c r="N9" s="62">
        <f>N10+N24</f>
        <v>102332671743.95999</v>
      </c>
      <c r="O9" s="61">
        <f>O10+O24</f>
        <v>88472993495.040009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v>189105665239</v>
      </c>
      <c r="L10" s="62">
        <f t="shared" ref="L10" si="2">L11</f>
        <v>0</v>
      </c>
      <c r="M10" s="62">
        <f>K10</f>
        <v>189105665239</v>
      </c>
      <c r="N10" s="62">
        <f>N11</f>
        <v>91463396275.149994</v>
      </c>
      <c r="O10" s="61">
        <f t="shared" si="1"/>
        <v>97642268963.850006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0</v>
      </c>
      <c r="L11" s="62">
        <f>L12+L14+L17</f>
        <v>0</v>
      </c>
      <c r="M11" s="62">
        <v>0</v>
      </c>
      <c r="N11" s="62">
        <f>N12+N14+N17+N22</f>
        <v>91463396275.149994</v>
      </c>
      <c r="O11" s="61">
        <f t="shared" si="1"/>
        <v>-91463396275.149994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86295233380.149994</v>
      </c>
      <c r="O12" s="61">
        <f t="shared" si="1"/>
        <v>-86295233380.149994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</f>
        <v>86295233380.149994</v>
      </c>
      <c r="O13" s="64">
        <f t="shared" si="1"/>
        <v>-86295233380.149994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4516999784</v>
      </c>
      <c r="O14" s="61">
        <f t="shared" si="1"/>
        <v>-4516999784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4516999784</v>
      </c>
      <c r="O15" s="61">
        <f>O16</f>
        <v>-4516999784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</f>
        <v>4516999784</v>
      </c>
      <c r="O16" s="64">
        <f t="shared" si="1"/>
        <v>-4516999784</v>
      </c>
      <c r="P16" s="14"/>
    </row>
    <row r="17" spans="1:16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1857218</v>
      </c>
      <c r="O17" s="61">
        <f>M17-N17</f>
        <v>189103808021</v>
      </c>
      <c r="P17" s="58"/>
    </row>
    <row r="18" spans="1:16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/>
      <c r="L18" s="62"/>
      <c r="M18" s="62"/>
      <c r="N18" s="62">
        <f>N21</f>
        <v>1857218</v>
      </c>
      <c r="O18" s="61">
        <f>O19</f>
        <v>-1857218</v>
      </c>
      <c r="P18" s="58"/>
    </row>
    <row r="19" spans="1:16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/>
      <c r="L19" s="62"/>
      <c r="M19" s="62"/>
      <c r="N19" s="62">
        <f>N20</f>
        <v>1857218</v>
      </c>
      <c r="O19" s="61">
        <f>O20</f>
        <v>-1857218</v>
      </c>
      <c r="P19" s="58"/>
    </row>
    <row r="20" spans="1:16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/>
      <c r="L20" s="62"/>
      <c r="M20" s="62"/>
      <c r="N20" s="62">
        <f>N21</f>
        <v>1857218</v>
      </c>
      <c r="O20" s="61">
        <f>O21</f>
        <v>-1857218</v>
      </c>
      <c r="P20" s="58"/>
    </row>
    <row r="21" spans="1:16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83063+202884+1571271</f>
        <v>1857218</v>
      </c>
      <c r="O21" s="64">
        <f t="shared" si="1"/>
        <v>-1857218</v>
      </c>
      <c r="P21" s="14"/>
    </row>
    <row r="22" spans="1:16" s="59" customFormat="1" ht="24.9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31011026</v>
      </c>
      <c r="J22" s="44" t="s">
        <v>62</v>
      </c>
      <c r="K22" s="62">
        <v>0</v>
      </c>
      <c r="L22" s="62">
        <v>0</v>
      </c>
      <c r="M22" s="62">
        <v>0</v>
      </c>
      <c r="N22" s="62">
        <f>N23</f>
        <v>649305893</v>
      </c>
      <c r="O22" s="61">
        <f>M22-N22</f>
        <v>-649305893</v>
      </c>
      <c r="P22" s="58"/>
    </row>
    <row r="23" spans="1:16" ht="24.95" customHeight="1" x14ac:dyDescent="0.25">
      <c r="A23" s="15"/>
      <c r="B23" s="33"/>
      <c r="C23" s="34"/>
      <c r="D23" s="35"/>
      <c r="E23" s="34"/>
      <c r="F23" s="35"/>
      <c r="G23" s="34"/>
      <c r="H23" s="35"/>
      <c r="I23" s="81">
        <v>3101102602</v>
      </c>
      <c r="J23" s="45" t="s">
        <v>61</v>
      </c>
      <c r="K23" s="63">
        <v>0</v>
      </c>
      <c r="L23" s="63">
        <v>0</v>
      </c>
      <c r="M23" s="63">
        <v>0</v>
      </c>
      <c r="N23" s="63">
        <v>649305893</v>
      </c>
      <c r="O23" s="64">
        <f>M23-N23</f>
        <v>-649305893</v>
      </c>
      <c r="P23" s="14"/>
    </row>
    <row r="24" spans="1:16" s="59" customFormat="1" ht="24.95" customHeight="1" x14ac:dyDescent="0.25">
      <c r="A24" s="57"/>
      <c r="B24" s="33">
        <v>3</v>
      </c>
      <c r="C24" s="34">
        <v>1</v>
      </c>
      <c r="D24" s="35" t="s">
        <v>6</v>
      </c>
      <c r="E24" s="34">
        <v>2</v>
      </c>
      <c r="F24" s="35"/>
      <c r="G24" s="34"/>
      <c r="H24" s="35"/>
      <c r="I24" s="43">
        <v>31012</v>
      </c>
      <c r="J24" s="44" t="s">
        <v>0</v>
      </c>
      <c r="K24" s="62">
        <f>K25+K31</f>
        <v>1700000000</v>
      </c>
      <c r="L24" s="62">
        <f>L25</f>
        <v>0</v>
      </c>
      <c r="M24" s="62">
        <f>M25+M31</f>
        <v>1700000000</v>
      </c>
      <c r="N24" s="62">
        <f>N25+N27+N31</f>
        <v>10869275468.810001</v>
      </c>
      <c r="O24" s="61">
        <f t="shared" si="1"/>
        <v>-9169275468.8100014</v>
      </c>
      <c r="P24" s="58"/>
    </row>
    <row r="25" spans="1:16" ht="24.95" customHeight="1" x14ac:dyDescent="0.25">
      <c r="A25" s="15"/>
      <c r="B25" s="33">
        <v>3</v>
      </c>
      <c r="C25" s="34">
        <v>1</v>
      </c>
      <c r="D25" s="35" t="s">
        <v>6</v>
      </c>
      <c r="E25" s="34">
        <v>2</v>
      </c>
      <c r="F25" s="35" t="s">
        <v>3</v>
      </c>
      <c r="G25" s="34"/>
      <c r="H25" s="35"/>
      <c r="I25" s="43">
        <v>3101202</v>
      </c>
      <c r="J25" s="44" t="s">
        <v>15</v>
      </c>
      <c r="K25" s="62">
        <v>1700000000</v>
      </c>
      <c r="L25" s="62">
        <v>0</v>
      </c>
      <c r="M25" s="62">
        <v>1700000000</v>
      </c>
      <c r="N25" s="62">
        <v>1700000000</v>
      </c>
      <c r="O25" s="61">
        <f>M25-N25</f>
        <v>0</v>
      </c>
      <c r="P25" s="14"/>
    </row>
    <row r="26" spans="1:16" ht="24.95" customHeight="1" x14ac:dyDescent="0.25">
      <c r="A26" s="15"/>
      <c r="B26" s="33"/>
      <c r="C26" s="34"/>
      <c r="D26" s="35"/>
      <c r="E26" s="34"/>
      <c r="F26" s="35"/>
      <c r="G26" s="34"/>
      <c r="H26" s="35"/>
      <c r="I26" s="50">
        <v>31012021</v>
      </c>
      <c r="J26" s="45" t="s">
        <v>57</v>
      </c>
      <c r="K26" s="63">
        <v>0</v>
      </c>
      <c r="L26" s="63">
        <v>0</v>
      </c>
      <c r="M26" s="63">
        <f>K26-L26</f>
        <v>0</v>
      </c>
      <c r="N26" s="63">
        <v>1700000000</v>
      </c>
      <c r="O26" s="64">
        <f>M26-N26</f>
        <v>-1700000000</v>
      </c>
      <c r="P26" s="14"/>
    </row>
    <row r="27" spans="1:16" s="59" customFormat="1" ht="24.9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/>
      <c r="H27" s="35"/>
      <c r="I27" s="43">
        <v>3101205</v>
      </c>
      <c r="J27" s="44" t="s">
        <v>2</v>
      </c>
      <c r="K27" s="62">
        <v>0</v>
      </c>
      <c r="L27" s="62">
        <v>0</v>
      </c>
      <c r="M27" s="62">
        <v>0</v>
      </c>
      <c r="N27" s="62">
        <f>N29+N30</f>
        <v>8278879522.9700003</v>
      </c>
      <c r="O27" s="61">
        <f t="shared" si="1"/>
        <v>-8278879522.9700003</v>
      </c>
      <c r="P27" s="58"/>
    </row>
    <row r="28" spans="1:16" s="59" customFormat="1" ht="24.95" customHeight="1" x14ac:dyDescent="0.25">
      <c r="A28" s="57"/>
      <c r="B28" s="33"/>
      <c r="C28" s="34"/>
      <c r="D28" s="35"/>
      <c r="E28" s="34"/>
      <c r="F28" s="35"/>
      <c r="G28" s="34"/>
      <c r="H28" s="35"/>
      <c r="I28" s="43">
        <v>31012051</v>
      </c>
      <c r="J28" s="44" t="s">
        <v>56</v>
      </c>
      <c r="K28" s="62">
        <v>0</v>
      </c>
      <c r="L28" s="62">
        <v>0</v>
      </c>
      <c r="M28" s="62">
        <f>K28-L28</f>
        <v>0</v>
      </c>
      <c r="N28" s="62">
        <f>N29+N30</f>
        <v>8278879522.9700003</v>
      </c>
      <c r="O28" s="61">
        <f>M28-N28</f>
        <v>-8278879522.9700003</v>
      </c>
      <c r="P28" s="58"/>
    </row>
    <row r="29" spans="1:16" ht="24.95" customHeight="1" x14ac:dyDescent="0.25">
      <c r="A29" s="15"/>
      <c r="B29" s="33">
        <v>3</v>
      </c>
      <c r="C29" s="34">
        <v>1</v>
      </c>
      <c r="D29" s="35" t="s">
        <v>6</v>
      </c>
      <c r="E29" s="34">
        <v>2</v>
      </c>
      <c r="F29" s="35" t="s">
        <v>1</v>
      </c>
      <c r="G29" s="34">
        <v>1</v>
      </c>
      <c r="H29" s="35" t="s">
        <v>3</v>
      </c>
      <c r="I29" s="50">
        <v>3101205102</v>
      </c>
      <c r="J29" s="45" t="s">
        <v>4</v>
      </c>
      <c r="K29" s="63">
        <v>0</v>
      </c>
      <c r="L29" s="63">
        <v>0</v>
      </c>
      <c r="M29" s="63">
        <v>0</v>
      </c>
      <c r="N29" s="63">
        <f>2657468.69+25469957.1+1364245.06</f>
        <v>29491670.850000001</v>
      </c>
      <c r="O29" s="64">
        <f t="shared" si="1"/>
        <v>-29491670.850000001</v>
      </c>
      <c r="P29" s="14"/>
    </row>
    <row r="30" spans="1:16" ht="24.95" customHeight="1" x14ac:dyDescent="0.25">
      <c r="A30" s="15"/>
      <c r="B30" s="33">
        <v>3</v>
      </c>
      <c r="C30" s="34">
        <v>1</v>
      </c>
      <c r="D30" s="35" t="s">
        <v>6</v>
      </c>
      <c r="E30" s="34">
        <v>2</v>
      </c>
      <c r="F30" s="35" t="s">
        <v>1</v>
      </c>
      <c r="G30" s="34">
        <v>1</v>
      </c>
      <c r="H30" s="35" t="s">
        <v>16</v>
      </c>
      <c r="I30" s="50">
        <v>3101205103</v>
      </c>
      <c r="J30" s="45" t="s">
        <v>17</v>
      </c>
      <c r="K30" s="63">
        <v>0</v>
      </c>
      <c r="L30" s="63">
        <v>0</v>
      </c>
      <c r="M30" s="63">
        <v>0</v>
      </c>
      <c r="N30" s="63">
        <f>321269509.38+7913502298.75+14616043.99</f>
        <v>8249387852.1199999</v>
      </c>
      <c r="O30" s="64">
        <f t="shared" si="1"/>
        <v>-8249387852.1199999</v>
      </c>
      <c r="P30" s="14"/>
    </row>
    <row r="31" spans="1:16" s="59" customFormat="1" ht="24.95" customHeight="1" thickBot="1" x14ac:dyDescent="0.3">
      <c r="A31" s="57"/>
      <c r="B31" s="36">
        <v>3</v>
      </c>
      <c r="C31" s="37">
        <v>1</v>
      </c>
      <c r="D31" s="38" t="s">
        <v>6</v>
      </c>
      <c r="E31" s="37">
        <v>2</v>
      </c>
      <c r="F31" s="38">
        <v>13</v>
      </c>
      <c r="G31" s="37"/>
      <c r="H31" s="38"/>
      <c r="I31" s="48">
        <v>3101213</v>
      </c>
      <c r="J31" s="49" t="s">
        <v>18</v>
      </c>
      <c r="K31" s="65">
        <v>0</v>
      </c>
      <c r="L31" s="65">
        <v>0</v>
      </c>
      <c r="M31" s="65">
        <v>0</v>
      </c>
      <c r="N31" s="65">
        <f>890358081+N32</f>
        <v>890395945.84000003</v>
      </c>
      <c r="O31" s="90">
        <f t="shared" si="1"/>
        <v>-890395945.84000003</v>
      </c>
      <c r="P31" s="58"/>
    </row>
    <row r="32" spans="1:16" s="59" customFormat="1" ht="24.95" customHeight="1" x14ac:dyDescent="0.25">
      <c r="A32" s="57"/>
      <c r="B32" s="46"/>
      <c r="C32" s="46"/>
      <c r="D32" s="47"/>
      <c r="E32" s="46"/>
      <c r="F32" s="47"/>
      <c r="G32" s="46"/>
      <c r="H32" s="47"/>
      <c r="I32" s="43">
        <v>31012131</v>
      </c>
      <c r="J32" s="44" t="s">
        <v>59</v>
      </c>
      <c r="K32" s="62">
        <v>0</v>
      </c>
      <c r="L32" s="62">
        <v>0</v>
      </c>
      <c r="M32" s="62">
        <v>0</v>
      </c>
      <c r="N32" s="62">
        <v>37864.839999999997</v>
      </c>
      <c r="O32" s="69">
        <f>M32-N32</f>
        <v>-37864.839999999997</v>
      </c>
      <c r="P32" s="58"/>
    </row>
    <row r="33" spans="1:18" s="59" customFormat="1" ht="24.95" customHeight="1" x14ac:dyDescent="0.25">
      <c r="A33" s="57"/>
      <c r="B33" s="46"/>
      <c r="C33" s="46"/>
      <c r="D33" s="47"/>
      <c r="E33" s="46"/>
      <c r="F33" s="47"/>
      <c r="G33" s="46"/>
      <c r="H33" s="47"/>
      <c r="I33" s="50">
        <v>3101213103</v>
      </c>
      <c r="J33" s="45" t="s">
        <v>60</v>
      </c>
      <c r="K33" s="63">
        <v>0</v>
      </c>
      <c r="L33" s="63">
        <v>0</v>
      </c>
      <c r="M33" s="63">
        <v>0</v>
      </c>
      <c r="N33" s="63">
        <v>37864.839999999997</v>
      </c>
      <c r="O33" s="72">
        <f>M33-N33</f>
        <v>-37864.839999999997</v>
      </c>
      <c r="P33" s="58"/>
    </row>
    <row r="34" spans="1:18" s="59" customFormat="1" ht="24.95" customHeight="1" x14ac:dyDescent="0.25">
      <c r="A34" s="57"/>
      <c r="B34" s="46"/>
      <c r="C34" s="46"/>
      <c r="D34" s="47"/>
      <c r="E34" s="46"/>
      <c r="F34" s="47"/>
      <c r="G34" s="46"/>
      <c r="H34" s="47"/>
      <c r="I34" s="83">
        <v>4</v>
      </c>
      <c r="J34" s="84" t="s">
        <v>46</v>
      </c>
      <c r="K34" s="60">
        <f>K35+K36+K37</f>
        <v>2911046910906</v>
      </c>
      <c r="L34" s="60">
        <f t="shared" ref="L34:N34" si="3">L35+L36+L37</f>
        <v>0</v>
      </c>
      <c r="M34" s="60">
        <f>K34-L34</f>
        <v>2911046910906</v>
      </c>
      <c r="N34" s="60">
        <f t="shared" si="3"/>
        <v>85595967819</v>
      </c>
      <c r="O34" s="61">
        <f>O35+O36+O37</f>
        <v>2825450943087</v>
      </c>
      <c r="P34" s="58"/>
      <c r="R34" s="89"/>
    </row>
    <row r="35" spans="1:18" ht="24.95" customHeight="1" x14ac:dyDescent="0.25">
      <c r="A35" s="15"/>
      <c r="B35" s="46"/>
      <c r="C35" s="46"/>
      <c r="D35" s="47"/>
      <c r="E35" s="46"/>
      <c r="F35" s="47"/>
      <c r="G35" s="46"/>
      <c r="H35" s="47"/>
      <c r="I35" s="70">
        <v>41</v>
      </c>
      <c r="J35" s="71" t="s">
        <v>47</v>
      </c>
      <c r="K35" s="63">
        <v>1741000000</v>
      </c>
      <c r="L35" s="62">
        <v>0</v>
      </c>
      <c r="M35" s="63">
        <f t="shared" ref="M35:M37" si="4">K35-L35</f>
        <v>1741000000</v>
      </c>
      <c r="N35" s="63">
        <v>0</v>
      </c>
      <c r="O35" s="72">
        <f>M35-N35</f>
        <v>1741000000</v>
      </c>
      <c r="P35" s="14"/>
    </row>
    <row r="36" spans="1:18" ht="24.95" customHeight="1" thickBot="1" x14ac:dyDescent="0.3">
      <c r="A36" s="15"/>
      <c r="B36" s="46"/>
      <c r="C36" s="46"/>
      <c r="D36" s="47"/>
      <c r="E36" s="46"/>
      <c r="F36" s="47"/>
      <c r="G36" s="46"/>
      <c r="H36" s="47"/>
      <c r="I36" s="70">
        <v>42</v>
      </c>
      <c r="J36" s="71" t="s">
        <v>48</v>
      </c>
      <c r="K36" s="63">
        <v>608283882399</v>
      </c>
      <c r="L36" s="62">
        <v>0</v>
      </c>
      <c r="M36" s="63">
        <f t="shared" si="4"/>
        <v>608283882399</v>
      </c>
      <c r="N36" s="63">
        <v>85493154762</v>
      </c>
      <c r="O36" s="72">
        <f>M36-N36</f>
        <v>522790727637</v>
      </c>
      <c r="P36" s="14"/>
      <c r="R36" s="91"/>
    </row>
    <row r="37" spans="1:18" ht="24.95" customHeight="1" thickBot="1" x14ac:dyDescent="0.3">
      <c r="A37" s="15"/>
      <c r="B37" s="23"/>
      <c r="C37" s="23"/>
      <c r="D37" s="23"/>
      <c r="E37" s="23"/>
      <c r="F37" s="23"/>
      <c r="G37" s="23"/>
      <c r="H37" s="23"/>
      <c r="I37" s="73">
        <v>43</v>
      </c>
      <c r="J37" s="74" t="s">
        <v>49</v>
      </c>
      <c r="K37" s="75">
        <v>2301022028507</v>
      </c>
      <c r="L37" s="75">
        <v>0</v>
      </c>
      <c r="M37" s="76">
        <f t="shared" si="4"/>
        <v>2301022028507</v>
      </c>
      <c r="N37" s="75">
        <v>102813057</v>
      </c>
      <c r="O37" s="77">
        <f>M37-N37</f>
        <v>2300919215450</v>
      </c>
      <c r="P37" s="14"/>
    </row>
    <row r="38" spans="1:18" s="56" customFormat="1" ht="21.75" customHeight="1" thickBot="1" x14ac:dyDescent="0.3">
      <c r="A38" s="54"/>
      <c r="B38" s="53"/>
      <c r="C38" s="53"/>
      <c r="D38" s="53"/>
      <c r="E38" s="53"/>
      <c r="F38" s="53"/>
      <c r="G38" s="53"/>
      <c r="H38" s="53"/>
      <c r="I38" s="171" t="s">
        <v>50</v>
      </c>
      <c r="J38" s="172"/>
      <c r="K38" s="78">
        <f>K7+K34</f>
        <v>3101852576145</v>
      </c>
      <c r="L38" s="78">
        <f>L7+L34</f>
        <v>0</v>
      </c>
      <c r="M38" s="79">
        <f>M7+M34</f>
        <v>3101852576145</v>
      </c>
      <c r="N38" s="78">
        <f>N7+N34</f>
        <v>187928639562.95999</v>
      </c>
      <c r="O38" s="80">
        <f>O7+O34</f>
        <v>2913923936582.04</v>
      </c>
      <c r="P38" s="55"/>
    </row>
    <row r="39" spans="1:18" ht="24" customHeight="1" x14ac:dyDescent="0.25">
      <c r="A39" s="15"/>
      <c r="B39" s="22"/>
      <c r="C39" s="22"/>
      <c r="D39" s="22"/>
      <c r="E39" s="22"/>
      <c r="F39" s="22"/>
      <c r="G39" s="22"/>
      <c r="H39" s="22"/>
      <c r="I39" s="51"/>
      <c r="J39" s="51"/>
      <c r="K39" s="52"/>
      <c r="L39" s="52"/>
      <c r="M39" s="52"/>
      <c r="N39" s="52"/>
      <c r="O39" s="52"/>
      <c r="P39" s="14"/>
    </row>
    <row r="40" spans="1:18" ht="30" customHeight="1" x14ac:dyDescent="0.25">
      <c r="A40" s="15"/>
      <c r="B40" s="22"/>
      <c r="C40" s="22"/>
      <c r="D40" s="22"/>
      <c r="E40" s="22"/>
      <c r="F40" s="22"/>
      <c r="G40" s="22"/>
      <c r="H40" s="22"/>
      <c r="I40" s="26"/>
      <c r="J40" s="169" t="s">
        <v>43</v>
      </c>
      <c r="K40" s="169"/>
      <c r="L40" s="10"/>
      <c r="M40" s="164" t="s">
        <v>42</v>
      </c>
      <c r="N40" s="164"/>
      <c r="O40" s="164"/>
      <c r="P40" s="14"/>
    </row>
    <row r="41" spans="1:18" x14ac:dyDescent="0.25">
      <c r="A41" s="15"/>
      <c r="B41" s="22"/>
      <c r="C41" s="22"/>
      <c r="D41" s="22"/>
      <c r="E41" s="22"/>
      <c r="F41" s="22"/>
      <c r="G41" s="22"/>
      <c r="H41" s="22"/>
      <c r="I41" s="26"/>
      <c r="J41" s="159" t="s">
        <v>33</v>
      </c>
      <c r="K41" s="159"/>
      <c r="L41" s="19"/>
      <c r="M41" s="162" t="s">
        <v>34</v>
      </c>
      <c r="N41" s="162"/>
      <c r="O41" s="162"/>
      <c r="P41" s="14"/>
    </row>
    <row r="42" spans="1:18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61" t="s">
        <v>35</v>
      </c>
      <c r="K42" s="161"/>
      <c r="L42" s="21"/>
      <c r="M42" s="166" t="s">
        <v>40</v>
      </c>
      <c r="N42" s="166"/>
      <c r="O42" s="166"/>
      <c r="P42" s="14"/>
    </row>
    <row r="43" spans="1:18" ht="15.75" customHeight="1" x14ac:dyDescent="0.25">
      <c r="A43" s="15"/>
      <c r="B43" s="22"/>
      <c r="C43" s="22"/>
      <c r="D43" s="22"/>
      <c r="E43" s="22"/>
      <c r="F43" s="22"/>
      <c r="G43" s="22"/>
      <c r="H43" s="22"/>
      <c r="I43" s="26"/>
      <c r="J43" s="10"/>
      <c r="K43" s="3"/>
      <c r="L43" s="2"/>
      <c r="M43" s="1"/>
      <c r="N43" s="3"/>
      <c r="O43" s="10"/>
      <c r="P43" s="14"/>
    </row>
    <row r="44" spans="1:18" ht="24.75" customHeight="1" x14ac:dyDescent="0.25">
      <c r="A44" s="15"/>
      <c r="B44" s="22"/>
      <c r="C44" s="22"/>
      <c r="D44" s="22"/>
      <c r="E44" s="22"/>
      <c r="F44" s="22"/>
      <c r="G44" s="22"/>
      <c r="H44" s="22"/>
      <c r="I44" s="26"/>
      <c r="J44" s="164" t="s">
        <v>44</v>
      </c>
      <c r="K44" s="164"/>
      <c r="L44" s="10"/>
      <c r="M44" s="164" t="s">
        <v>45</v>
      </c>
      <c r="N44" s="164"/>
      <c r="O44" s="164"/>
      <c r="P44" s="14"/>
    </row>
    <row r="45" spans="1:18" x14ac:dyDescent="0.25">
      <c r="A45" s="15"/>
      <c r="B45" s="22"/>
      <c r="C45" s="22"/>
      <c r="D45" s="22"/>
      <c r="E45" s="22"/>
      <c r="F45" s="22"/>
      <c r="G45" s="22"/>
      <c r="H45" s="22"/>
      <c r="I45" s="26"/>
      <c r="J45" s="159" t="s">
        <v>41</v>
      </c>
      <c r="K45" s="159"/>
      <c r="L45" s="1" t="s">
        <v>36</v>
      </c>
      <c r="M45" s="162" t="s">
        <v>37</v>
      </c>
      <c r="N45" s="162"/>
      <c r="O45" s="162"/>
      <c r="P45" s="14"/>
    </row>
    <row r="46" spans="1:18" x14ac:dyDescent="0.25">
      <c r="A46" s="15"/>
      <c r="B46" s="22"/>
      <c r="C46" s="22"/>
      <c r="D46" s="22"/>
      <c r="E46" s="22"/>
      <c r="F46" s="22"/>
      <c r="G46" s="22"/>
      <c r="H46" s="22"/>
      <c r="I46" s="26"/>
      <c r="J46" s="160" t="s">
        <v>38</v>
      </c>
      <c r="K46" s="160"/>
      <c r="L46" s="4"/>
      <c r="M46" s="163" t="s">
        <v>39</v>
      </c>
      <c r="N46" s="163"/>
      <c r="O46" s="163"/>
      <c r="P46" s="14"/>
    </row>
    <row r="47" spans="1:18" ht="15.75" thickBot="1" x14ac:dyDescent="0.3">
      <c r="A47" s="18"/>
      <c r="B47" s="24"/>
      <c r="C47" s="24"/>
      <c r="D47" s="24"/>
      <c r="E47" s="24"/>
      <c r="F47" s="24"/>
      <c r="G47" s="24"/>
      <c r="H47" s="24"/>
      <c r="I47" s="27"/>
      <c r="J47" s="20"/>
      <c r="K47" s="5"/>
      <c r="L47" s="6"/>
      <c r="M47" s="7"/>
      <c r="N47" s="8"/>
      <c r="O47" s="20"/>
      <c r="P47" s="16"/>
    </row>
  </sheetData>
  <mergeCells count="17">
    <mergeCell ref="J40:K40"/>
    <mergeCell ref="M40:O40"/>
    <mergeCell ref="B1:O1"/>
    <mergeCell ref="B2:K2"/>
    <mergeCell ref="B4:H4"/>
    <mergeCell ref="B6:H6"/>
    <mergeCell ref="I38:J38"/>
    <mergeCell ref="J45:K45"/>
    <mergeCell ref="M45:O45"/>
    <mergeCell ref="J46:K46"/>
    <mergeCell ref="M46:O46"/>
    <mergeCell ref="J41:K41"/>
    <mergeCell ref="M41:O41"/>
    <mergeCell ref="J42:K42"/>
    <mergeCell ref="M42:O42"/>
    <mergeCell ref="J44:K44"/>
    <mergeCell ref="M44:O44"/>
  </mergeCells>
  <printOptions horizontalCentered="1" verticalCentered="1"/>
  <pageMargins left="0.31496062992125984" right="0.35433070866141736" top="0.59055118110236227" bottom="0.35433070866141736" header="0" footer="0.35433070866141736"/>
  <pageSetup scale="75" orientation="landscape" horizontalDpi="4294967293" verticalDpi="0" r:id="rId1"/>
  <ignoredErrors>
    <ignoredError sqref="O15 N17 N21 N28 O34 M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opLeftCell="A28" workbookViewId="0">
      <selection activeCell="N40" sqref="N40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8.7109375" style="28" customWidth="1"/>
    <col min="10" max="10" width="46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65" t="s">
        <v>19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67" t="s">
        <v>20</v>
      </c>
      <c r="C2" s="167"/>
      <c r="D2" s="167"/>
      <c r="E2" s="167"/>
      <c r="F2" s="167"/>
      <c r="G2" s="167"/>
      <c r="H2" s="167"/>
      <c r="I2" s="167"/>
      <c r="J2" s="167"/>
      <c r="K2" s="167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70" t="s">
        <v>21</v>
      </c>
      <c r="C4" s="170"/>
      <c r="D4" s="170"/>
      <c r="E4" s="170"/>
      <c r="F4" s="170"/>
      <c r="G4" s="170"/>
      <c r="H4" s="170"/>
      <c r="I4" s="39" t="s">
        <v>21</v>
      </c>
      <c r="J4" s="22" t="s">
        <v>22</v>
      </c>
      <c r="K4" s="10"/>
      <c r="L4" s="11" t="s">
        <v>23</v>
      </c>
      <c r="M4" s="10" t="s">
        <v>63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68"/>
      <c r="C6" s="168"/>
      <c r="D6" s="168"/>
      <c r="E6" s="168"/>
      <c r="F6" s="168"/>
      <c r="G6" s="168"/>
      <c r="H6" s="168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N8" si="0">L8</f>
        <v>0</v>
      </c>
      <c r="M7" s="60">
        <f t="shared" si="0"/>
        <v>190805665239</v>
      </c>
      <c r="N7" s="60">
        <f>N8</f>
        <v>122486825712.47</v>
      </c>
      <c r="O7" s="61">
        <f>M7-N7</f>
        <v>68318839526.529999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122486825712.47</v>
      </c>
      <c r="O8" s="61">
        <f t="shared" ref="O8:O32" si="1">M8-N8</f>
        <v>68318839526.529999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K10+K24</f>
        <v>190805665239</v>
      </c>
      <c r="L9" s="62">
        <f>L10+L24</f>
        <v>0</v>
      </c>
      <c r="M9" s="62">
        <f>M10+M24</f>
        <v>190805665239</v>
      </c>
      <c r="N9" s="62">
        <f>N10+N24</f>
        <v>122486825712.47</v>
      </c>
      <c r="O9" s="61">
        <f>O10+O24</f>
        <v>68318839526.530006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109285880873.14999</v>
      </c>
      <c r="O10" s="61">
        <f t="shared" si="1"/>
        <v>79819784365.850006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189105665239</v>
      </c>
      <c r="L11" s="62">
        <f>L12+L14+L17</f>
        <v>0</v>
      </c>
      <c r="M11" s="62">
        <f>K11-L11</f>
        <v>189105665239</v>
      </c>
      <c r="N11" s="62">
        <f>N12+N14+N17+N22</f>
        <v>109285880873.14999</v>
      </c>
      <c r="O11" s="61">
        <f>M11-N11</f>
        <v>79819784365.850006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104064480506.14999</v>
      </c>
      <c r="O12" s="61">
        <f t="shared" si="1"/>
        <v>-104064480506.14999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15834808561+54563706869.15+15896717950+17769247126</f>
        <v>104064480506.14999</v>
      </c>
      <c r="O13" s="64">
        <f t="shared" si="1"/>
        <v>-104064480506.14999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4520458529</v>
      </c>
      <c r="O14" s="61">
        <f t="shared" si="1"/>
        <v>-4520458529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4520458529</v>
      </c>
      <c r="O15" s="61">
        <f>O16</f>
        <v>-4520458529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2273136243+2236946051+6917490+3458745</f>
        <v>4520458529</v>
      </c>
      <c r="O16" s="64">
        <f t="shared" si="1"/>
        <v>-4520458529</v>
      </c>
      <c r="P16" s="14"/>
    </row>
    <row r="17" spans="1:16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3185445</v>
      </c>
      <c r="O17" s="61">
        <f>M17-N17</f>
        <v>189102479794</v>
      </c>
      <c r="P17" s="58"/>
    </row>
    <row r="18" spans="1:16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>
        <v>0</v>
      </c>
      <c r="L18" s="62">
        <v>0</v>
      </c>
      <c r="M18" s="62">
        <f>K18-L18</f>
        <v>0</v>
      </c>
      <c r="N18" s="62">
        <f>N21</f>
        <v>3185445</v>
      </c>
      <c r="O18" s="61">
        <f>O19</f>
        <v>-3185445</v>
      </c>
      <c r="P18" s="58"/>
    </row>
    <row r="19" spans="1:16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>
        <v>0</v>
      </c>
      <c r="L19" s="62">
        <v>0</v>
      </c>
      <c r="M19" s="62">
        <f t="shared" ref="M19:M20" si="3">K19-L19</f>
        <v>0</v>
      </c>
      <c r="N19" s="62">
        <f>N20</f>
        <v>3185445</v>
      </c>
      <c r="O19" s="61">
        <f>O20</f>
        <v>-3185445</v>
      </c>
      <c r="P19" s="58"/>
    </row>
    <row r="20" spans="1:16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>
        <v>0</v>
      </c>
      <c r="L20" s="62">
        <v>0</v>
      </c>
      <c r="M20" s="62">
        <f t="shared" si="3"/>
        <v>0</v>
      </c>
      <c r="N20" s="62">
        <f>N21</f>
        <v>3185445</v>
      </c>
      <c r="O20" s="61">
        <f>O21</f>
        <v>-3185445</v>
      </c>
      <c r="P20" s="58"/>
    </row>
    <row r="21" spans="1:16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83063+202884+1571271+1328227</f>
        <v>3185445</v>
      </c>
      <c r="O21" s="64">
        <f t="shared" si="1"/>
        <v>-3185445</v>
      </c>
      <c r="P21" s="14"/>
    </row>
    <row r="22" spans="1:16" s="59" customFormat="1" ht="24.9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31011026</v>
      </c>
      <c r="J22" s="44" t="s">
        <v>62</v>
      </c>
      <c r="K22" s="62">
        <v>0</v>
      </c>
      <c r="L22" s="62">
        <v>0</v>
      </c>
      <c r="M22" s="62">
        <v>0</v>
      </c>
      <c r="N22" s="62">
        <f>N23</f>
        <v>697756393</v>
      </c>
      <c r="O22" s="61">
        <f>M22-N22</f>
        <v>-697756393</v>
      </c>
      <c r="P22" s="58"/>
    </row>
    <row r="23" spans="1:16" ht="24.95" customHeight="1" x14ac:dyDescent="0.25">
      <c r="A23" s="15"/>
      <c r="B23" s="33"/>
      <c r="C23" s="34"/>
      <c r="D23" s="35"/>
      <c r="E23" s="34"/>
      <c r="F23" s="35"/>
      <c r="G23" s="34"/>
      <c r="H23" s="35"/>
      <c r="I23" s="81">
        <v>3101102602</v>
      </c>
      <c r="J23" s="45" t="s">
        <v>61</v>
      </c>
      <c r="K23" s="63">
        <v>0</v>
      </c>
      <c r="L23" s="63">
        <v>0</v>
      </c>
      <c r="M23" s="63">
        <v>0</v>
      </c>
      <c r="N23" s="63">
        <f>649305893+48450500</f>
        <v>697756393</v>
      </c>
      <c r="O23" s="64">
        <f>M23-N23</f>
        <v>-697756393</v>
      </c>
      <c r="P23" s="14"/>
    </row>
    <row r="24" spans="1:16" s="59" customFormat="1" ht="24.95" customHeight="1" x14ac:dyDescent="0.25">
      <c r="A24" s="57"/>
      <c r="B24" s="33">
        <v>3</v>
      </c>
      <c r="C24" s="34">
        <v>1</v>
      </c>
      <c r="D24" s="35" t="s">
        <v>6</v>
      </c>
      <c r="E24" s="34">
        <v>2</v>
      </c>
      <c r="F24" s="35"/>
      <c r="G24" s="34"/>
      <c r="H24" s="35"/>
      <c r="I24" s="43">
        <v>31012</v>
      </c>
      <c r="J24" s="44" t="s">
        <v>0</v>
      </c>
      <c r="K24" s="62">
        <f>K25+K32</f>
        <v>1700000000</v>
      </c>
      <c r="L24" s="62">
        <f>L25</f>
        <v>0</v>
      </c>
      <c r="M24" s="62">
        <f>M25+M32</f>
        <v>1700000000</v>
      </c>
      <c r="N24" s="62">
        <f>N25+N27+N32</f>
        <v>13200944839.32</v>
      </c>
      <c r="O24" s="61">
        <f>M24-N24</f>
        <v>-11500944839.32</v>
      </c>
      <c r="P24" s="58"/>
    </row>
    <row r="25" spans="1:16" ht="24.95" customHeight="1" x14ac:dyDescent="0.25">
      <c r="A25" s="15"/>
      <c r="B25" s="33">
        <v>3</v>
      </c>
      <c r="C25" s="34">
        <v>1</v>
      </c>
      <c r="D25" s="35" t="s">
        <v>6</v>
      </c>
      <c r="E25" s="34">
        <v>2</v>
      </c>
      <c r="F25" s="35" t="s">
        <v>3</v>
      </c>
      <c r="G25" s="34"/>
      <c r="H25" s="35"/>
      <c r="I25" s="43">
        <v>3101202</v>
      </c>
      <c r="J25" s="44" t="s">
        <v>15</v>
      </c>
      <c r="K25" s="62">
        <v>1700000000</v>
      </c>
      <c r="L25" s="62">
        <v>0</v>
      </c>
      <c r="M25" s="62">
        <v>1700000000</v>
      </c>
      <c r="N25" s="62">
        <v>1700000000</v>
      </c>
      <c r="O25" s="61">
        <f>M25-N25</f>
        <v>0</v>
      </c>
      <c r="P25" s="14"/>
    </row>
    <row r="26" spans="1:16" ht="24.95" customHeight="1" x14ac:dyDescent="0.25">
      <c r="A26" s="15"/>
      <c r="B26" s="33"/>
      <c r="C26" s="34"/>
      <c r="D26" s="35"/>
      <c r="E26" s="34"/>
      <c r="F26" s="35"/>
      <c r="G26" s="34"/>
      <c r="H26" s="35"/>
      <c r="I26" s="50">
        <v>31012021</v>
      </c>
      <c r="J26" s="45" t="s">
        <v>57</v>
      </c>
      <c r="K26" s="63">
        <v>0</v>
      </c>
      <c r="L26" s="63">
        <v>0</v>
      </c>
      <c r="M26" s="63">
        <f>K26-L26</f>
        <v>0</v>
      </c>
      <c r="N26" s="63">
        <v>1700000000</v>
      </c>
      <c r="O26" s="64">
        <f>M26-N26</f>
        <v>-1700000000</v>
      </c>
      <c r="P26" s="14"/>
    </row>
    <row r="27" spans="1:16" s="59" customFormat="1" ht="24.9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/>
      <c r="H27" s="35"/>
      <c r="I27" s="43">
        <v>3101205</v>
      </c>
      <c r="J27" s="44" t="s">
        <v>2</v>
      </c>
      <c r="K27" s="62">
        <v>0</v>
      </c>
      <c r="L27" s="62">
        <v>0</v>
      </c>
      <c r="M27" s="62">
        <v>0</v>
      </c>
      <c r="N27" s="62">
        <f>N29+N31</f>
        <v>10604698256.48</v>
      </c>
      <c r="O27" s="61">
        <f t="shared" si="1"/>
        <v>-10604698256.48</v>
      </c>
      <c r="P27" s="58"/>
    </row>
    <row r="28" spans="1:16" s="59" customFormat="1" ht="24.95" customHeight="1" x14ac:dyDescent="0.25">
      <c r="A28" s="57"/>
      <c r="B28" s="33"/>
      <c r="C28" s="34"/>
      <c r="D28" s="35"/>
      <c r="E28" s="34"/>
      <c r="F28" s="35"/>
      <c r="G28" s="34"/>
      <c r="H28" s="35"/>
      <c r="I28" s="43">
        <v>31012051</v>
      </c>
      <c r="J28" s="44" t="s">
        <v>56</v>
      </c>
      <c r="K28" s="62">
        <v>0</v>
      </c>
      <c r="L28" s="62">
        <v>0</v>
      </c>
      <c r="M28" s="62">
        <f>K28-L28</f>
        <v>0</v>
      </c>
      <c r="N28" s="62">
        <f>N29+N31</f>
        <v>10604698256.48</v>
      </c>
      <c r="O28" s="61">
        <f>M28-N28</f>
        <v>-10604698256.48</v>
      </c>
      <c r="P28" s="58"/>
    </row>
    <row r="29" spans="1:16" ht="24.95" customHeight="1" x14ac:dyDescent="0.25">
      <c r="A29" s="15"/>
      <c r="B29" s="33">
        <v>3</v>
      </c>
      <c r="C29" s="34">
        <v>1</v>
      </c>
      <c r="D29" s="35" t="s">
        <v>6</v>
      </c>
      <c r="E29" s="34">
        <v>2</v>
      </c>
      <c r="F29" s="35" t="s">
        <v>1</v>
      </c>
      <c r="G29" s="34">
        <v>1</v>
      </c>
      <c r="H29" s="35" t="s">
        <v>3</v>
      </c>
      <c r="I29" s="50">
        <v>3101205102</v>
      </c>
      <c r="J29" s="45" t="s">
        <v>4</v>
      </c>
      <c r="K29" s="63">
        <v>0</v>
      </c>
      <c r="L29" s="63">
        <v>0</v>
      </c>
      <c r="M29" s="63">
        <v>0</v>
      </c>
      <c r="N29" s="63">
        <f>2657468.69+25469957.1+1364245.06+3026746.96</f>
        <v>32518417.810000002</v>
      </c>
      <c r="O29" s="64">
        <f t="shared" si="1"/>
        <v>-32518417.810000002</v>
      </c>
      <c r="P29" s="14"/>
    </row>
    <row r="30" spans="1:16" ht="24.95" customHeight="1" x14ac:dyDescent="0.25">
      <c r="A30" s="15"/>
      <c r="B30" s="33"/>
      <c r="C30" s="34"/>
      <c r="D30" s="35"/>
      <c r="E30" s="34"/>
      <c r="F30" s="35"/>
      <c r="G30" s="34"/>
      <c r="H30" s="35"/>
      <c r="I30" s="81">
        <v>310120510201</v>
      </c>
      <c r="J30" s="45" t="s">
        <v>65</v>
      </c>
      <c r="K30" s="63">
        <v>0</v>
      </c>
      <c r="L30" s="63">
        <v>0</v>
      </c>
      <c r="M30" s="63">
        <f>K30-L30</f>
        <v>0</v>
      </c>
      <c r="N30" s="63">
        <v>3026746.96</v>
      </c>
      <c r="O30" s="64">
        <f>M30-N30</f>
        <v>-3026746.96</v>
      </c>
      <c r="P30" s="14"/>
    </row>
    <row r="31" spans="1:16" ht="24.95" customHeight="1" x14ac:dyDescent="0.25">
      <c r="A31" s="15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>
        <v>1</v>
      </c>
      <c r="H31" s="35" t="s">
        <v>16</v>
      </c>
      <c r="I31" s="50">
        <v>3101205103</v>
      </c>
      <c r="J31" s="45" t="s">
        <v>17</v>
      </c>
      <c r="K31" s="63">
        <v>0</v>
      </c>
      <c r="L31" s="63">
        <v>0</v>
      </c>
      <c r="M31" s="63">
        <v>0</v>
      </c>
      <c r="N31" s="63">
        <f>321269509.38+7913502298.75+14616043.99+2322791986.55</f>
        <v>10572179838.67</v>
      </c>
      <c r="O31" s="64">
        <f t="shared" si="1"/>
        <v>-10572179838.67</v>
      </c>
      <c r="P31" s="14"/>
    </row>
    <row r="32" spans="1:16" s="59" customFormat="1" ht="24.95" customHeight="1" thickBot="1" x14ac:dyDescent="0.3">
      <c r="A32" s="57"/>
      <c r="B32" s="36">
        <v>3</v>
      </c>
      <c r="C32" s="37">
        <v>1</v>
      </c>
      <c r="D32" s="38" t="s">
        <v>6</v>
      </c>
      <c r="E32" s="37">
        <v>2</v>
      </c>
      <c r="F32" s="38">
        <v>13</v>
      </c>
      <c r="G32" s="37"/>
      <c r="H32" s="38"/>
      <c r="I32" s="48">
        <v>3101213</v>
      </c>
      <c r="J32" s="49" t="s">
        <v>18</v>
      </c>
      <c r="K32" s="65">
        <v>0</v>
      </c>
      <c r="L32" s="65">
        <v>0</v>
      </c>
      <c r="M32" s="65">
        <v>0</v>
      </c>
      <c r="N32" s="65">
        <f>890358081+N33</f>
        <v>896246582.84000003</v>
      </c>
      <c r="O32" s="90">
        <f t="shared" si="1"/>
        <v>-896246582.84000003</v>
      </c>
      <c r="P32" s="58"/>
    </row>
    <row r="33" spans="1:18" s="59" customFormat="1" ht="24.95" customHeight="1" x14ac:dyDescent="0.25">
      <c r="A33" s="57"/>
      <c r="B33" s="46"/>
      <c r="C33" s="46"/>
      <c r="D33" s="47"/>
      <c r="E33" s="46"/>
      <c r="F33" s="47"/>
      <c r="G33" s="46"/>
      <c r="H33" s="47"/>
      <c r="I33" s="43">
        <v>31012131</v>
      </c>
      <c r="J33" s="44" t="s">
        <v>59</v>
      </c>
      <c r="K33" s="62">
        <v>0</v>
      </c>
      <c r="L33" s="62">
        <v>0</v>
      </c>
      <c r="M33" s="62">
        <v>0</v>
      </c>
      <c r="N33" s="62">
        <f>N34+N35</f>
        <v>5888501.8399999999</v>
      </c>
      <c r="O33" s="69">
        <f>O34+O35</f>
        <v>-5888501.8399999999</v>
      </c>
      <c r="P33" s="58"/>
    </row>
    <row r="34" spans="1:18" s="59" customFormat="1" ht="24.95" customHeight="1" x14ac:dyDescent="0.25">
      <c r="A34" s="57"/>
      <c r="B34" s="46"/>
      <c r="C34" s="46"/>
      <c r="D34" s="47"/>
      <c r="E34" s="46"/>
      <c r="F34" s="47"/>
      <c r="G34" s="46"/>
      <c r="H34" s="47"/>
      <c r="I34" s="50">
        <v>3101213101</v>
      </c>
      <c r="J34" s="45" t="s">
        <v>64</v>
      </c>
      <c r="K34" s="62">
        <v>0</v>
      </c>
      <c r="L34" s="62">
        <v>0</v>
      </c>
      <c r="M34" s="62">
        <f>K34-L34</f>
        <v>0</v>
      </c>
      <c r="N34" s="63">
        <v>5850637</v>
      </c>
      <c r="O34" s="72">
        <f>M34-N34</f>
        <v>-5850637</v>
      </c>
      <c r="P34" s="58"/>
    </row>
    <row r="35" spans="1:18" s="59" customFormat="1" ht="24.95" customHeight="1" x14ac:dyDescent="0.25">
      <c r="A35" s="57"/>
      <c r="B35" s="46"/>
      <c r="C35" s="46"/>
      <c r="D35" s="47"/>
      <c r="E35" s="46"/>
      <c r="F35" s="47"/>
      <c r="G35" s="46"/>
      <c r="H35" s="47"/>
      <c r="I35" s="50">
        <v>3101213103</v>
      </c>
      <c r="J35" s="45" t="s">
        <v>60</v>
      </c>
      <c r="K35" s="63">
        <v>0</v>
      </c>
      <c r="L35" s="63">
        <v>0</v>
      </c>
      <c r="M35" s="63">
        <v>0</v>
      </c>
      <c r="N35" s="63">
        <v>37864.839999999997</v>
      </c>
      <c r="O35" s="72">
        <f>M35-N35</f>
        <v>-37864.839999999997</v>
      </c>
      <c r="P35" s="58"/>
    </row>
    <row r="36" spans="1:18" s="59" customFormat="1" ht="24.95" customHeight="1" x14ac:dyDescent="0.25">
      <c r="A36" s="57"/>
      <c r="B36" s="46"/>
      <c r="C36" s="46"/>
      <c r="D36" s="47"/>
      <c r="E36" s="46"/>
      <c r="F36" s="47"/>
      <c r="G36" s="46"/>
      <c r="H36" s="47"/>
      <c r="I36" s="83">
        <v>4</v>
      </c>
      <c r="J36" s="84" t="s">
        <v>46</v>
      </c>
      <c r="K36" s="60">
        <f>K37+K38+K39</f>
        <v>2911046910906</v>
      </c>
      <c r="L36" s="60">
        <f t="shared" ref="L36:N36" si="4">L37+L38+L39</f>
        <v>0</v>
      </c>
      <c r="M36" s="60">
        <f>K36-L36</f>
        <v>2911046910906</v>
      </c>
      <c r="N36" s="60">
        <f t="shared" si="4"/>
        <v>181842077458</v>
      </c>
      <c r="O36" s="61">
        <f>O37+O38+O39</f>
        <v>2729204833448</v>
      </c>
      <c r="P36" s="58"/>
      <c r="R36" s="89"/>
    </row>
    <row r="37" spans="1:18" ht="24.95" customHeight="1" x14ac:dyDescent="0.25">
      <c r="A37" s="15"/>
      <c r="B37" s="46"/>
      <c r="C37" s="46"/>
      <c r="D37" s="47"/>
      <c r="E37" s="46"/>
      <c r="F37" s="47"/>
      <c r="G37" s="46"/>
      <c r="H37" s="47"/>
      <c r="I37" s="70">
        <v>41</v>
      </c>
      <c r="J37" s="71" t="s">
        <v>47</v>
      </c>
      <c r="K37" s="63">
        <v>1741000000</v>
      </c>
      <c r="L37" s="62">
        <v>0</v>
      </c>
      <c r="M37" s="63">
        <f t="shared" ref="M37:M39" si="5">K37-L37</f>
        <v>1741000000</v>
      </c>
      <c r="N37" s="63">
        <v>0</v>
      </c>
      <c r="O37" s="72">
        <f>M37-N37</f>
        <v>1741000000</v>
      </c>
      <c r="P37" s="14"/>
    </row>
    <row r="38" spans="1:18" ht="24.95" customHeight="1" thickBot="1" x14ac:dyDescent="0.3">
      <c r="A38" s="15"/>
      <c r="B38" s="46"/>
      <c r="C38" s="46"/>
      <c r="D38" s="47"/>
      <c r="E38" s="46"/>
      <c r="F38" s="47"/>
      <c r="G38" s="46"/>
      <c r="H38" s="47"/>
      <c r="I38" s="70">
        <v>42</v>
      </c>
      <c r="J38" s="71" t="s">
        <v>48</v>
      </c>
      <c r="K38" s="63">
        <v>608283882399</v>
      </c>
      <c r="L38" s="62">
        <v>0</v>
      </c>
      <c r="M38" s="63">
        <f t="shared" si="5"/>
        <v>608283882399</v>
      </c>
      <c r="N38" s="63">
        <v>181739264401</v>
      </c>
      <c r="O38" s="72">
        <f>M38-N38</f>
        <v>426544617998</v>
      </c>
      <c r="P38" s="14"/>
      <c r="R38" s="91"/>
    </row>
    <row r="39" spans="1:18" ht="24.95" customHeight="1" thickBot="1" x14ac:dyDescent="0.3">
      <c r="A39" s="15"/>
      <c r="B39" s="23"/>
      <c r="C39" s="23"/>
      <c r="D39" s="23"/>
      <c r="E39" s="23"/>
      <c r="F39" s="23"/>
      <c r="G39" s="23"/>
      <c r="H39" s="23"/>
      <c r="I39" s="73">
        <v>43</v>
      </c>
      <c r="J39" s="74" t="s">
        <v>49</v>
      </c>
      <c r="K39" s="75">
        <v>2301022028507</v>
      </c>
      <c r="L39" s="75">
        <v>0</v>
      </c>
      <c r="M39" s="76">
        <f t="shared" si="5"/>
        <v>2301022028507</v>
      </c>
      <c r="N39" s="75">
        <v>102813057</v>
      </c>
      <c r="O39" s="77">
        <f>M39-N39</f>
        <v>2300919215450</v>
      </c>
      <c r="P39" s="14"/>
    </row>
    <row r="40" spans="1:18" s="56" customFormat="1" ht="21.75" customHeight="1" thickBot="1" x14ac:dyDescent="0.3">
      <c r="A40" s="54"/>
      <c r="B40" s="53"/>
      <c r="C40" s="53"/>
      <c r="D40" s="53"/>
      <c r="E40" s="53"/>
      <c r="F40" s="53"/>
      <c r="G40" s="53"/>
      <c r="H40" s="53"/>
      <c r="I40" s="171" t="s">
        <v>50</v>
      </c>
      <c r="J40" s="172"/>
      <c r="K40" s="78">
        <f>K7+K36</f>
        <v>3101852576145</v>
      </c>
      <c r="L40" s="78">
        <f>L7+L36</f>
        <v>0</v>
      </c>
      <c r="M40" s="79">
        <f>M7+M36</f>
        <v>3101852576145</v>
      </c>
      <c r="N40" s="78">
        <f>N7+N36</f>
        <v>304328903170.46997</v>
      </c>
      <c r="O40" s="80">
        <f>O7+O36</f>
        <v>2797523672974.5298</v>
      </c>
      <c r="P40" s="55"/>
    </row>
    <row r="41" spans="1:18" ht="24" customHeight="1" x14ac:dyDescent="0.25">
      <c r="A41" s="15"/>
      <c r="B41" s="22"/>
      <c r="C41" s="22"/>
      <c r="D41" s="22"/>
      <c r="E41" s="22"/>
      <c r="F41" s="22"/>
      <c r="G41" s="22"/>
      <c r="H41" s="22"/>
      <c r="I41" s="51"/>
      <c r="J41" s="51"/>
      <c r="K41" s="52"/>
      <c r="L41" s="52"/>
      <c r="M41" s="52"/>
      <c r="N41" s="52"/>
      <c r="O41" s="52"/>
      <c r="P41" s="14"/>
    </row>
    <row r="42" spans="1:18" ht="30" customHeight="1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69" t="s">
        <v>43</v>
      </c>
      <c r="K42" s="169"/>
      <c r="L42" s="10"/>
      <c r="M42" s="164" t="s">
        <v>42</v>
      </c>
      <c r="N42" s="164"/>
      <c r="O42" s="164"/>
      <c r="P42" s="14"/>
    </row>
    <row r="43" spans="1:18" x14ac:dyDescent="0.25">
      <c r="A43" s="15"/>
      <c r="B43" s="22"/>
      <c r="C43" s="22"/>
      <c r="D43" s="22"/>
      <c r="E43" s="22"/>
      <c r="F43" s="22"/>
      <c r="G43" s="22"/>
      <c r="H43" s="22"/>
      <c r="I43" s="26"/>
      <c r="J43" s="159" t="s">
        <v>33</v>
      </c>
      <c r="K43" s="159"/>
      <c r="L43" s="19"/>
      <c r="M43" s="162" t="s">
        <v>34</v>
      </c>
      <c r="N43" s="162"/>
      <c r="O43" s="162"/>
      <c r="P43" s="14"/>
    </row>
    <row r="44" spans="1:18" x14ac:dyDescent="0.25">
      <c r="A44" s="15"/>
      <c r="B44" s="22"/>
      <c r="C44" s="22"/>
      <c r="D44" s="22"/>
      <c r="E44" s="22"/>
      <c r="F44" s="22"/>
      <c r="G44" s="22"/>
      <c r="H44" s="22"/>
      <c r="I44" s="26"/>
      <c r="J44" s="161" t="s">
        <v>35</v>
      </c>
      <c r="K44" s="161"/>
      <c r="L44" s="21"/>
      <c r="M44" s="166" t="s">
        <v>40</v>
      </c>
      <c r="N44" s="166"/>
      <c r="O44" s="166"/>
      <c r="P44" s="14"/>
    </row>
    <row r="45" spans="1:18" ht="15.75" customHeight="1" x14ac:dyDescent="0.25">
      <c r="A45" s="15"/>
      <c r="B45" s="22"/>
      <c r="C45" s="22"/>
      <c r="D45" s="22"/>
      <c r="E45" s="22"/>
      <c r="F45" s="22"/>
      <c r="G45" s="22"/>
      <c r="H45" s="22"/>
      <c r="I45" s="26"/>
      <c r="J45" s="10"/>
      <c r="K45" s="3"/>
      <c r="L45" s="2"/>
      <c r="M45" s="1"/>
      <c r="N45" s="3"/>
      <c r="O45" s="10"/>
      <c r="P45" s="14"/>
    </row>
    <row r="46" spans="1:18" ht="24.75" customHeight="1" x14ac:dyDescent="0.25">
      <c r="A46" s="15"/>
      <c r="B46" s="22"/>
      <c r="C46" s="22"/>
      <c r="D46" s="22"/>
      <c r="E46" s="22"/>
      <c r="F46" s="22"/>
      <c r="G46" s="22"/>
      <c r="H46" s="22"/>
      <c r="I46" s="26"/>
      <c r="J46" s="164" t="s">
        <v>44</v>
      </c>
      <c r="K46" s="164"/>
      <c r="L46" s="10"/>
      <c r="M46" s="164" t="s">
        <v>45</v>
      </c>
      <c r="N46" s="164"/>
      <c r="O46" s="164"/>
      <c r="P46" s="14"/>
    </row>
    <row r="47" spans="1:18" x14ac:dyDescent="0.25">
      <c r="A47" s="15"/>
      <c r="B47" s="22"/>
      <c r="C47" s="22"/>
      <c r="D47" s="22"/>
      <c r="E47" s="22"/>
      <c r="F47" s="22"/>
      <c r="G47" s="22"/>
      <c r="H47" s="22"/>
      <c r="I47" s="26"/>
      <c r="J47" s="159" t="s">
        <v>41</v>
      </c>
      <c r="K47" s="159"/>
      <c r="L47" s="1" t="s">
        <v>36</v>
      </c>
      <c r="M47" s="162" t="s">
        <v>37</v>
      </c>
      <c r="N47" s="162"/>
      <c r="O47" s="162"/>
      <c r="P47" s="14"/>
    </row>
    <row r="48" spans="1:18" x14ac:dyDescent="0.25">
      <c r="A48" s="15"/>
      <c r="B48" s="22"/>
      <c r="C48" s="22"/>
      <c r="D48" s="22"/>
      <c r="E48" s="22"/>
      <c r="F48" s="22"/>
      <c r="G48" s="22"/>
      <c r="H48" s="22"/>
      <c r="I48" s="26"/>
      <c r="J48" s="160" t="s">
        <v>38</v>
      </c>
      <c r="K48" s="160"/>
      <c r="L48" s="4"/>
      <c r="M48" s="163" t="s">
        <v>39</v>
      </c>
      <c r="N48" s="163"/>
      <c r="O48" s="163"/>
      <c r="P48" s="14"/>
    </row>
    <row r="49" spans="1:16" ht="15.75" thickBot="1" x14ac:dyDescent="0.3">
      <c r="A49" s="18"/>
      <c r="B49" s="24"/>
      <c r="C49" s="24"/>
      <c r="D49" s="24"/>
      <c r="E49" s="24"/>
      <c r="F49" s="24"/>
      <c r="G49" s="24"/>
      <c r="H49" s="24"/>
      <c r="I49" s="27"/>
      <c r="J49" s="20"/>
      <c r="K49" s="5"/>
      <c r="L49" s="6"/>
      <c r="M49" s="7"/>
      <c r="N49" s="8"/>
      <c r="O49" s="20"/>
      <c r="P49" s="16"/>
    </row>
  </sheetData>
  <mergeCells count="17">
    <mergeCell ref="J42:K42"/>
    <mergeCell ref="M42:O42"/>
    <mergeCell ref="B1:O1"/>
    <mergeCell ref="B2:K2"/>
    <mergeCell ref="B4:H4"/>
    <mergeCell ref="B6:H6"/>
    <mergeCell ref="I40:J40"/>
    <mergeCell ref="J47:K47"/>
    <mergeCell ref="M47:O47"/>
    <mergeCell ref="J48:K48"/>
    <mergeCell ref="M48:O48"/>
    <mergeCell ref="J43:K43"/>
    <mergeCell ref="M43:O43"/>
    <mergeCell ref="J44:K44"/>
    <mergeCell ref="M44:O44"/>
    <mergeCell ref="J46:K46"/>
    <mergeCell ref="M46:O46"/>
  </mergeCells>
  <printOptions horizontalCentered="1" verticalCentered="1"/>
  <pageMargins left="0.31496062992125984" right="0.35433070866141736" top="0.59055118110236227" bottom="0.35433070866141736" header="0" footer="0.35433070866141736"/>
  <pageSetup scale="75" orientation="landscape" horizontalDpi="4294967293" verticalDpi="0" r:id="rId1"/>
  <ignoredErrors>
    <ignoredError sqref="O33 N28 O15 N17 N21 M10 N9:O9 N11 K9:L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25" workbookViewId="0">
      <selection activeCell="N40" sqref="N40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22.28515625" style="28" customWidth="1"/>
    <col min="10" max="10" width="48.5703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65" t="s">
        <v>19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67" t="s">
        <v>20</v>
      </c>
      <c r="C2" s="167"/>
      <c r="D2" s="167"/>
      <c r="E2" s="167"/>
      <c r="F2" s="167"/>
      <c r="G2" s="167"/>
      <c r="H2" s="167"/>
      <c r="I2" s="167"/>
      <c r="J2" s="167"/>
      <c r="K2" s="167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70" t="s">
        <v>21</v>
      </c>
      <c r="C4" s="170"/>
      <c r="D4" s="170"/>
      <c r="E4" s="170"/>
      <c r="F4" s="170"/>
      <c r="G4" s="170"/>
      <c r="H4" s="170"/>
      <c r="I4" s="39" t="s">
        <v>21</v>
      </c>
      <c r="J4" s="22" t="s">
        <v>22</v>
      </c>
      <c r="K4" s="10"/>
      <c r="L4" s="11" t="s">
        <v>23</v>
      </c>
      <c r="M4" s="10" t="s">
        <v>66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68"/>
      <c r="C6" s="168"/>
      <c r="D6" s="168"/>
      <c r="E6" s="168"/>
      <c r="F6" s="168"/>
      <c r="G6" s="168"/>
      <c r="H6" s="168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1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138702308580.63</v>
      </c>
      <c r="O7" s="61">
        <f>M7-N7</f>
        <v>52103356658.369995</v>
      </c>
      <c r="P7" s="58"/>
    </row>
    <row r="8" spans="1:22" s="59" customFormat="1" ht="21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138702308580.63</v>
      </c>
      <c r="O8" s="61">
        <f t="shared" ref="O8:O46" si="1">M8-N8</f>
        <v>52103356658.369995</v>
      </c>
      <c r="P8" s="58"/>
    </row>
    <row r="9" spans="1:22" s="59" customFormat="1" ht="21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K10+K27</f>
        <v>190805665239</v>
      </c>
      <c r="L9" s="62">
        <f>L10+L27</f>
        <v>0</v>
      </c>
      <c r="M9" s="62">
        <f>M10+M27</f>
        <v>190805665239</v>
      </c>
      <c r="N9" s="62">
        <f>N10+N27</f>
        <v>138702308580.63</v>
      </c>
      <c r="O9" s="61">
        <f t="shared" si="1"/>
        <v>52103356658.369995</v>
      </c>
      <c r="P9" s="58"/>
    </row>
    <row r="10" spans="1:22" s="59" customFormat="1" ht="21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125116298464.14999</v>
      </c>
      <c r="O10" s="61">
        <f t="shared" si="1"/>
        <v>63989366774.850006</v>
      </c>
      <c r="P10" s="58"/>
    </row>
    <row r="11" spans="1:22" s="59" customFormat="1" ht="21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189105665239</v>
      </c>
      <c r="L11" s="62">
        <f>L12+L14+L17</f>
        <v>0</v>
      </c>
      <c r="M11" s="62">
        <f>K11-L11</f>
        <v>189105665239</v>
      </c>
      <c r="N11" s="62">
        <f>N12+N14+N17+N25</f>
        <v>125116298464.14999</v>
      </c>
      <c r="O11" s="61">
        <f t="shared" si="1"/>
        <v>63989366774.850006</v>
      </c>
      <c r="P11" s="58"/>
      <c r="R11" s="89">
        <f>N11-125116298464.15</f>
        <v>0</v>
      </c>
    </row>
    <row r="12" spans="1:22" s="59" customFormat="1" ht="21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119841729616.14999</v>
      </c>
      <c r="O12" s="61">
        <f t="shared" si="1"/>
        <v>-119841729616.14999</v>
      </c>
      <c r="P12" s="58"/>
    </row>
    <row r="13" spans="1:22" ht="21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15834808561+54563706869.15+15896717950+17769247126+15777249110</f>
        <v>119841729616.14999</v>
      </c>
      <c r="O13" s="61">
        <f t="shared" si="1"/>
        <v>-119841729616.14999</v>
      </c>
      <c r="P13" s="14"/>
    </row>
    <row r="14" spans="1:22" s="59" customFormat="1" ht="21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4524599109</v>
      </c>
      <c r="O14" s="61">
        <f t="shared" si="1"/>
        <v>-4524599109</v>
      </c>
      <c r="P14" s="58"/>
    </row>
    <row r="15" spans="1:22" s="59" customFormat="1" ht="21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4524599109</v>
      </c>
      <c r="O15" s="61">
        <f t="shared" si="1"/>
        <v>-4524599109</v>
      </c>
      <c r="P15" s="58"/>
    </row>
    <row r="16" spans="1:22" ht="21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2273136243+2236946051+6917490+3458745+4140580</f>
        <v>4524599109</v>
      </c>
      <c r="O16" s="61">
        <f t="shared" si="1"/>
        <v>-4524599109</v>
      </c>
      <c r="P16" s="14"/>
    </row>
    <row r="17" spans="1:18" s="59" customFormat="1" ht="21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N18</f>
        <v>52213346</v>
      </c>
      <c r="O17" s="61">
        <f t="shared" si="1"/>
        <v>189053451893</v>
      </c>
      <c r="P17" s="58"/>
    </row>
    <row r="18" spans="1:18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>
        <v>0</v>
      </c>
      <c r="L18" s="62">
        <v>0</v>
      </c>
      <c r="M18" s="62">
        <f>K18-L18</f>
        <v>0</v>
      </c>
      <c r="N18" s="62">
        <f>N19+N22</f>
        <v>52213346</v>
      </c>
      <c r="O18" s="61">
        <f t="shared" si="1"/>
        <v>-52213346</v>
      </c>
      <c r="P18" s="58"/>
    </row>
    <row r="19" spans="1:18" s="59" customFormat="1" ht="30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310110250207</v>
      </c>
      <c r="J19" s="100" t="s">
        <v>67</v>
      </c>
      <c r="K19" s="92"/>
      <c r="L19" s="92"/>
      <c r="M19" s="62"/>
      <c r="N19" s="62">
        <f>N20</f>
        <v>47778578</v>
      </c>
      <c r="O19" s="61">
        <f t="shared" si="1"/>
        <v>-47778578</v>
      </c>
      <c r="P19" s="58"/>
    </row>
    <row r="20" spans="1:18" s="59" customFormat="1" ht="25.5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3101102502073</v>
      </c>
      <c r="J20" s="100" t="s">
        <v>68</v>
      </c>
      <c r="K20" s="92"/>
      <c r="L20" s="92"/>
      <c r="M20" s="62"/>
      <c r="N20" s="62">
        <f>N21</f>
        <v>47778578</v>
      </c>
      <c r="O20" s="61">
        <f t="shared" si="1"/>
        <v>-47778578</v>
      </c>
      <c r="P20" s="58"/>
    </row>
    <row r="21" spans="1:18" s="59" customFormat="1" ht="27" customHeight="1" x14ac:dyDescent="0.25">
      <c r="A21" s="57"/>
      <c r="B21" s="33"/>
      <c r="C21" s="34"/>
      <c r="D21" s="35"/>
      <c r="E21" s="34"/>
      <c r="F21" s="35"/>
      <c r="G21" s="34"/>
      <c r="H21" s="35"/>
      <c r="I21" s="81">
        <v>31011025020732</v>
      </c>
      <c r="J21" s="99" t="s">
        <v>69</v>
      </c>
      <c r="K21" s="92"/>
      <c r="L21" s="92"/>
      <c r="M21" s="63"/>
      <c r="N21" s="63">
        <v>47778578</v>
      </c>
      <c r="O21" s="64">
        <f t="shared" si="1"/>
        <v>-47778578</v>
      </c>
      <c r="P21" s="58"/>
    </row>
    <row r="22" spans="1:18" s="59" customFormat="1" ht="30.7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310110250208</v>
      </c>
      <c r="J22" s="44" t="s">
        <v>54</v>
      </c>
      <c r="K22" s="62">
        <v>0</v>
      </c>
      <c r="L22" s="62">
        <v>0</v>
      </c>
      <c r="M22" s="62">
        <f t="shared" ref="M22:M23" si="3">K22-L22</f>
        <v>0</v>
      </c>
      <c r="N22" s="62">
        <f>N23</f>
        <v>4434768</v>
      </c>
      <c r="O22" s="61">
        <f t="shared" si="1"/>
        <v>-4434768</v>
      </c>
      <c r="P22" s="58"/>
    </row>
    <row r="23" spans="1:18" s="59" customFormat="1" ht="39.950000000000003" customHeight="1" x14ac:dyDescent="0.25">
      <c r="A23" s="57"/>
      <c r="B23" s="33"/>
      <c r="C23" s="34"/>
      <c r="D23" s="35"/>
      <c r="E23" s="34"/>
      <c r="F23" s="35"/>
      <c r="G23" s="34"/>
      <c r="H23" s="35"/>
      <c r="I23" s="82">
        <v>3101102502089</v>
      </c>
      <c r="J23" s="44" t="s">
        <v>55</v>
      </c>
      <c r="K23" s="62">
        <v>0</v>
      </c>
      <c r="L23" s="62">
        <v>0</v>
      </c>
      <c r="M23" s="62">
        <f t="shared" si="3"/>
        <v>0</v>
      </c>
      <c r="N23" s="62">
        <f>N24</f>
        <v>4434768</v>
      </c>
      <c r="O23" s="61">
        <f t="shared" si="1"/>
        <v>-4434768</v>
      </c>
      <c r="P23" s="58"/>
    </row>
    <row r="24" spans="1:18" ht="21" customHeight="1" x14ac:dyDescent="0.25">
      <c r="A24" s="15"/>
      <c r="B24" s="33">
        <v>3</v>
      </c>
      <c r="C24" s="34">
        <v>1</v>
      </c>
      <c r="D24" s="35" t="s">
        <v>6</v>
      </c>
      <c r="E24" s="34">
        <v>1</v>
      </c>
      <c r="F24" s="35" t="s">
        <v>3</v>
      </c>
      <c r="G24" s="34">
        <v>5</v>
      </c>
      <c r="H24" s="35" t="s">
        <v>3</v>
      </c>
      <c r="I24" s="81">
        <v>31011025020891</v>
      </c>
      <c r="J24" s="45" t="s">
        <v>14</v>
      </c>
      <c r="K24" s="63">
        <v>0</v>
      </c>
      <c r="L24" s="63">
        <v>0</v>
      </c>
      <c r="M24" s="63">
        <v>0</v>
      </c>
      <c r="N24" s="63">
        <f>83063+202884+1571271+1328227+1249323</f>
        <v>4434768</v>
      </c>
      <c r="O24" s="64">
        <f t="shared" si="1"/>
        <v>-4434768</v>
      </c>
      <c r="P24" s="14"/>
    </row>
    <row r="25" spans="1:18" s="59" customFormat="1" ht="18.75" customHeight="1" x14ac:dyDescent="0.25">
      <c r="A25" s="57"/>
      <c r="B25" s="33"/>
      <c r="C25" s="34"/>
      <c r="D25" s="35"/>
      <c r="E25" s="34"/>
      <c r="F25" s="35"/>
      <c r="G25" s="34"/>
      <c r="H25" s="35"/>
      <c r="I25" s="82">
        <v>31011026</v>
      </c>
      <c r="J25" s="44" t="s">
        <v>62</v>
      </c>
      <c r="K25" s="62">
        <v>0</v>
      </c>
      <c r="L25" s="62">
        <v>0</v>
      </c>
      <c r="M25" s="62">
        <v>0</v>
      </c>
      <c r="N25" s="62">
        <f>N26</f>
        <v>697756393</v>
      </c>
      <c r="O25" s="61">
        <f t="shared" si="1"/>
        <v>-697756393</v>
      </c>
      <c r="P25" s="58"/>
    </row>
    <row r="26" spans="1:18" ht="20.25" customHeight="1" x14ac:dyDescent="0.25">
      <c r="A26" s="15"/>
      <c r="B26" s="33"/>
      <c r="C26" s="34"/>
      <c r="D26" s="35"/>
      <c r="E26" s="34"/>
      <c r="F26" s="35"/>
      <c r="G26" s="34"/>
      <c r="H26" s="35"/>
      <c r="I26" s="81">
        <v>3101102602</v>
      </c>
      <c r="J26" s="45" t="s">
        <v>61</v>
      </c>
      <c r="K26" s="63">
        <v>0</v>
      </c>
      <c r="L26" s="63">
        <v>0</v>
      </c>
      <c r="M26" s="63">
        <v>0</v>
      </c>
      <c r="N26" s="63">
        <f>649305893+48450500</f>
        <v>697756393</v>
      </c>
      <c r="O26" s="64">
        <f t="shared" si="1"/>
        <v>-697756393</v>
      </c>
      <c r="P26" s="14"/>
    </row>
    <row r="27" spans="1:18" s="59" customFormat="1" ht="18.7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/>
      <c r="G27" s="34"/>
      <c r="H27" s="35"/>
      <c r="I27" s="43">
        <v>31012</v>
      </c>
      <c r="J27" s="44" t="s">
        <v>0</v>
      </c>
      <c r="K27" s="62">
        <f>K28+K37</f>
        <v>1700000000</v>
      </c>
      <c r="L27" s="62">
        <f>L28</f>
        <v>0</v>
      </c>
      <c r="M27" s="62">
        <f>M28+M37</f>
        <v>1700000000</v>
      </c>
      <c r="N27" s="62">
        <f>N28+N30+N37</f>
        <v>13586010116.48</v>
      </c>
      <c r="O27" s="61">
        <f t="shared" si="1"/>
        <v>-11886010116.48</v>
      </c>
      <c r="P27" s="58"/>
    </row>
    <row r="28" spans="1:18" ht="20.25" customHeight="1" x14ac:dyDescent="0.25">
      <c r="A28" s="15"/>
      <c r="B28" s="33">
        <v>3</v>
      </c>
      <c r="C28" s="34">
        <v>1</v>
      </c>
      <c r="D28" s="35" t="s">
        <v>6</v>
      </c>
      <c r="E28" s="34">
        <v>2</v>
      </c>
      <c r="F28" s="35" t="s">
        <v>3</v>
      </c>
      <c r="G28" s="34"/>
      <c r="H28" s="35"/>
      <c r="I28" s="43">
        <v>3101202</v>
      </c>
      <c r="J28" s="44" t="s">
        <v>15</v>
      </c>
      <c r="K28" s="62">
        <v>1700000000</v>
      </c>
      <c r="L28" s="62">
        <v>0</v>
      </c>
      <c r="M28" s="62">
        <v>1700000000</v>
      </c>
      <c r="N28" s="62">
        <v>1700000000</v>
      </c>
      <c r="O28" s="61">
        <f t="shared" si="1"/>
        <v>0</v>
      </c>
      <c r="P28" s="14"/>
    </row>
    <row r="29" spans="1:18" ht="21.75" customHeight="1" x14ac:dyDescent="0.25">
      <c r="A29" s="15"/>
      <c r="B29" s="33"/>
      <c r="C29" s="34"/>
      <c r="D29" s="35"/>
      <c r="E29" s="34"/>
      <c r="F29" s="35"/>
      <c r="G29" s="34"/>
      <c r="H29" s="35"/>
      <c r="I29" s="50">
        <v>31012021</v>
      </c>
      <c r="J29" s="45" t="s">
        <v>57</v>
      </c>
      <c r="K29" s="63">
        <v>0</v>
      </c>
      <c r="L29" s="63">
        <v>0</v>
      </c>
      <c r="M29" s="63">
        <f>K29-L29</f>
        <v>0</v>
      </c>
      <c r="N29" s="63">
        <v>1700000000</v>
      </c>
      <c r="O29" s="64">
        <f t="shared" si="1"/>
        <v>-1700000000</v>
      </c>
      <c r="P29" s="14"/>
    </row>
    <row r="30" spans="1:18" s="59" customFormat="1" ht="19.5" customHeight="1" x14ac:dyDescent="0.25">
      <c r="A30" s="57"/>
      <c r="B30" s="33">
        <v>3</v>
      </c>
      <c r="C30" s="34">
        <v>1</v>
      </c>
      <c r="D30" s="35" t="s">
        <v>6</v>
      </c>
      <c r="E30" s="34">
        <v>2</v>
      </c>
      <c r="F30" s="35" t="s">
        <v>1</v>
      </c>
      <c r="G30" s="34"/>
      <c r="H30" s="35"/>
      <c r="I30" s="43">
        <v>3101205</v>
      </c>
      <c r="J30" s="44" t="s">
        <v>2</v>
      </c>
      <c r="K30" s="62">
        <v>0</v>
      </c>
      <c r="L30" s="62">
        <v>0</v>
      </c>
      <c r="M30" s="62">
        <v>0</v>
      </c>
      <c r="N30" s="62">
        <f>N32+N34+N35</f>
        <v>10724956163.639999</v>
      </c>
      <c r="O30" s="61">
        <f t="shared" si="1"/>
        <v>-10724956163.639999</v>
      </c>
      <c r="P30" s="58"/>
      <c r="R30" s="89">
        <f>N30-10724956163.64</f>
        <v>0</v>
      </c>
    </row>
    <row r="31" spans="1:18" s="59" customFormat="1" ht="21.75" customHeight="1" x14ac:dyDescent="0.25">
      <c r="A31" s="57"/>
      <c r="B31" s="33"/>
      <c r="C31" s="34"/>
      <c r="D31" s="35"/>
      <c r="E31" s="34"/>
      <c r="F31" s="35"/>
      <c r="G31" s="34"/>
      <c r="H31" s="35"/>
      <c r="I31" s="43">
        <v>31012051</v>
      </c>
      <c r="J31" s="44" t="s">
        <v>56</v>
      </c>
      <c r="K31" s="62">
        <v>0</v>
      </c>
      <c r="L31" s="62">
        <v>0</v>
      </c>
      <c r="M31" s="62">
        <f>K31-L31</f>
        <v>0</v>
      </c>
      <c r="N31" s="62">
        <f>N32+N34</f>
        <v>10712523089.67</v>
      </c>
      <c r="O31" s="61">
        <f t="shared" si="1"/>
        <v>-10712523089.67</v>
      </c>
      <c r="P31" s="58"/>
    </row>
    <row r="32" spans="1:18" ht="21.75" customHeight="1" x14ac:dyDescent="0.25">
      <c r="A32" s="15"/>
      <c r="B32" s="33">
        <v>3</v>
      </c>
      <c r="C32" s="34">
        <v>1</v>
      </c>
      <c r="D32" s="35" t="s">
        <v>6</v>
      </c>
      <c r="E32" s="34">
        <v>2</v>
      </c>
      <c r="F32" s="35" t="s">
        <v>1</v>
      </c>
      <c r="G32" s="34">
        <v>1</v>
      </c>
      <c r="H32" s="35" t="s">
        <v>3</v>
      </c>
      <c r="I32" s="43">
        <v>3101205102</v>
      </c>
      <c r="J32" s="44" t="s">
        <v>4</v>
      </c>
      <c r="K32" s="62">
        <v>0</v>
      </c>
      <c r="L32" s="62">
        <v>0</v>
      </c>
      <c r="M32" s="62">
        <v>0</v>
      </c>
      <c r="N32" s="62">
        <f>2657468.69+25469957.1+1364245.06+3026746.96+107824833.19</f>
        <v>140343251</v>
      </c>
      <c r="O32" s="61">
        <f t="shared" si="1"/>
        <v>-140343251</v>
      </c>
      <c r="P32" s="14"/>
    </row>
    <row r="33" spans="1:18" ht="20.25" customHeight="1" x14ac:dyDescent="0.25">
      <c r="A33" s="15"/>
      <c r="B33" s="33"/>
      <c r="C33" s="34"/>
      <c r="D33" s="35"/>
      <c r="E33" s="34"/>
      <c r="F33" s="35"/>
      <c r="G33" s="34"/>
      <c r="H33" s="35"/>
      <c r="I33" s="81">
        <v>310120510201</v>
      </c>
      <c r="J33" s="45" t="s">
        <v>65</v>
      </c>
      <c r="K33" s="63">
        <v>0</v>
      </c>
      <c r="L33" s="63">
        <v>0</v>
      </c>
      <c r="M33" s="63">
        <f>K33-L33</f>
        <v>0</v>
      </c>
      <c r="N33" s="63">
        <f>3026746.96+107824833.19</f>
        <v>110851580.14999999</v>
      </c>
      <c r="O33" s="64">
        <f t="shared" si="1"/>
        <v>-110851580.14999999</v>
      </c>
      <c r="P33" s="14"/>
    </row>
    <row r="34" spans="1:18" ht="24.95" customHeight="1" x14ac:dyDescent="0.25">
      <c r="A34" s="15"/>
      <c r="B34" s="33">
        <v>3</v>
      </c>
      <c r="C34" s="34">
        <v>1</v>
      </c>
      <c r="D34" s="35" t="s">
        <v>6</v>
      </c>
      <c r="E34" s="34">
        <v>2</v>
      </c>
      <c r="F34" s="35" t="s">
        <v>1</v>
      </c>
      <c r="G34" s="34">
        <v>1</v>
      </c>
      <c r="H34" s="35" t="s">
        <v>16</v>
      </c>
      <c r="I34" s="43">
        <v>3101205103</v>
      </c>
      <c r="J34" s="44" t="s">
        <v>17</v>
      </c>
      <c r="K34" s="62">
        <v>0</v>
      </c>
      <c r="L34" s="62">
        <v>0</v>
      </c>
      <c r="M34" s="62">
        <v>0</v>
      </c>
      <c r="N34" s="62">
        <f>321269509.38+7913502298.75+14616043.99+2322791986.55</f>
        <v>10572179838.67</v>
      </c>
      <c r="O34" s="61">
        <f t="shared" si="1"/>
        <v>-10572179838.67</v>
      </c>
      <c r="P34" s="14"/>
    </row>
    <row r="35" spans="1:18" s="59" customFormat="1" ht="24.95" customHeight="1" x14ac:dyDescent="0.25">
      <c r="A35" s="57"/>
      <c r="B35" s="94"/>
      <c r="C35" s="95"/>
      <c r="D35" s="96"/>
      <c r="E35" s="95"/>
      <c r="F35" s="96"/>
      <c r="G35" s="95"/>
      <c r="H35" s="96"/>
      <c r="I35" s="48">
        <v>31012053</v>
      </c>
      <c r="J35" s="49" t="s">
        <v>71</v>
      </c>
      <c r="K35" s="65">
        <v>0</v>
      </c>
      <c r="L35" s="62">
        <v>0</v>
      </c>
      <c r="M35" s="62">
        <v>0</v>
      </c>
      <c r="N35" s="65">
        <f>N36</f>
        <v>12433073.970000001</v>
      </c>
      <c r="O35" s="61">
        <f t="shared" si="1"/>
        <v>-12433073.970000001</v>
      </c>
      <c r="P35" s="58"/>
    </row>
    <row r="36" spans="1:18" ht="24.95" customHeight="1" x14ac:dyDescent="0.25">
      <c r="A36" s="15"/>
      <c r="B36" s="94"/>
      <c r="C36" s="95"/>
      <c r="D36" s="96"/>
      <c r="E36" s="95"/>
      <c r="F36" s="96"/>
      <c r="G36" s="95"/>
      <c r="H36" s="96"/>
      <c r="I36" s="97">
        <v>3101205301</v>
      </c>
      <c r="J36" s="98" t="s">
        <v>72</v>
      </c>
      <c r="K36" s="76">
        <v>0</v>
      </c>
      <c r="L36" s="63">
        <v>0</v>
      </c>
      <c r="M36" s="63">
        <v>0</v>
      </c>
      <c r="N36" s="76">
        <v>12433073.970000001</v>
      </c>
      <c r="O36" s="64">
        <f t="shared" si="1"/>
        <v>-12433073.970000001</v>
      </c>
      <c r="P36" s="14"/>
    </row>
    <row r="37" spans="1:18" s="59" customFormat="1" ht="24.95" customHeight="1" thickBot="1" x14ac:dyDescent="0.3">
      <c r="A37" s="57"/>
      <c r="B37" s="36">
        <v>3</v>
      </c>
      <c r="C37" s="37">
        <v>1</v>
      </c>
      <c r="D37" s="38" t="s">
        <v>6</v>
      </c>
      <c r="E37" s="37">
        <v>2</v>
      </c>
      <c r="F37" s="38">
        <v>13</v>
      </c>
      <c r="G37" s="37"/>
      <c r="H37" s="38"/>
      <c r="I37" s="48">
        <v>3101213</v>
      </c>
      <c r="J37" s="49" t="s">
        <v>18</v>
      </c>
      <c r="K37" s="65">
        <v>0</v>
      </c>
      <c r="L37" s="65">
        <v>0</v>
      </c>
      <c r="M37" s="65">
        <v>0</v>
      </c>
      <c r="N37" s="65">
        <f>890358081+N38</f>
        <v>1161053952.8399999</v>
      </c>
      <c r="O37" s="61">
        <f t="shared" si="1"/>
        <v>-1161053952.8399999</v>
      </c>
      <c r="P37" s="58"/>
    </row>
    <row r="38" spans="1:18" s="59" customFormat="1" ht="24.95" customHeight="1" x14ac:dyDescent="0.25">
      <c r="A38" s="57"/>
      <c r="B38" s="46"/>
      <c r="C38" s="46"/>
      <c r="D38" s="47"/>
      <c r="E38" s="46"/>
      <c r="F38" s="47"/>
      <c r="G38" s="46"/>
      <c r="H38" s="47"/>
      <c r="I38" s="43">
        <v>31012131</v>
      </c>
      <c r="J38" s="44" t="s">
        <v>59</v>
      </c>
      <c r="K38" s="62">
        <v>0</v>
      </c>
      <c r="L38" s="62">
        <v>0</v>
      </c>
      <c r="M38" s="62">
        <v>0</v>
      </c>
      <c r="N38" s="62">
        <f>N39+N40+N41</f>
        <v>270695871.83999997</v>
      </c>
      <c r="O38" s="61">
        <f t="shared" si="1"/>
        <v>-270695871.83999997</v>
      </c>
      <c r="P38" s="58"/>
    </row>
    <row r="39" spans="1:18" s="59" customFormat="1" ht="24.95" customHeight="1" x14ac:dyDescent="0.25">
      <c r="A39" s="57"/>
      <c r="B39" s="46"/>
      <c r="C39" s="46"/>
      <c r="D39" s="47"/>
      <c r="E39" s="46"/>
      <c r="F39" s="47"/>
      <c r="G39" s="46"/>
      <c r="H39" s="47"/>
      <c r="I39" s="50">
        <v>3101213101</v>
      </c>
      <c r="J39" s="45" t="s">
        <v>64</v>
      </c>
      <c r="K39" s="62">
        <v>0</v>
      </c>
      <c r="L39" s="62">
        <v>0</v>
      </c>
      <c r="M39" s="62">
        <f>K39-L39</f>
        <v>0</v>
      </c>
      <c r="N39" s="63">
        <f>5850637+351626</f>
        <v>6202263</v>
      </c>
      <c r="O39" s="64">
        <f t="shared" si="1"/>
        <v>-6202263</v>
      </c>
      <c r="P39" s="58"/>
    </row>
    <row r="40" spans="1:18" s="59" customFormat="1" ht="24.95" customHeight="1" x14ac:dyDescent="0.25">
      <c r="A40" s="57"/>
      <c r="B40" s="46"/>
      <c r="C40" s="46"/>
      <c r="D40" s="47"/>
      <c r="E40" s="46"/>
      <c r="F40" s="47"/>
      <c r="G40" s="46"/>
      <c r="H40" s="47"/>
      <c r="I40" s="50">
        <v>3101213103</v>
      </c>
      <c r="J40" s="45" t="s">
        <v>60</v>
      </c>
      <c r="K40" s="63">
        <v>0</v>
      </c>
      <c r="L40" s="63">
        <v>0</v>
      </c>
      <c r="M40" s="63">
        <v>0</v>
      </c>
      <c r="N40" s="63">
        <f>37864.84+10352</f>
        <v>48216.84</v>
      </c>
      <c r="O40" s="64">
        <f t="shared" si="1"/>
        <v>-48216.84</v>
      </c>
      <c r="P40" s="58"/>
    </row>
    <row r="41" spans="1:18" s="59" customFormat="1" ht="24.95" customHeight="1" x14ac:dyDescent="0.25">
      <c r="A41" s="57"/>
      <c r="B41" s="46"/>
      <c r="C41" s="46"/>
      <c r="D41" s="47"/>
      <c r="E41" s="46"/>
      <c r="F41" s="47"/>
      <c r="G41" s="46"/>
      <c r="H41" s="47"/>
      <c r="I41" s="50">
        <v>3101213105</v>
      </c>
      <c r="J41" s="45" t="s">
        <v>70</v>
      </c>
      <c r="K41" s="93">
        <v>0</v>
      </c>
      <c r="L41" s="93">
        <v>0</v>
      </c>
      <c r="M41" s="93">
        <f>K41-L41</f>
        <v>0</v>
      </c>
      <c r="N41" s="93">
        <v>264445392</v>
      </c>
      <c r="O41" s="64">
        <f t="shared" si="1"/>
        <v>-264445392</v>
      </c>
      <c r="P41" s="58"/>
    </row>
    <row r="42" spans="1:18" s="59" customFormat="1" ht="24.95" customHeight="1" x14ac:dyDescent="0.25">
      <c r="A42" s="57"/>
      <c r="B42" s="46"/>
      <c r="C42" s="46"/>
      <c r="D42" s="47"/>
      <c r="E42" s="46"/>
      <c r="F42" s="47"/>
      <c r="G42" s="46"/>
      <c r="H42" s="47"/>
      <c r="I42" s="83">
        <v>4</v>
      </c>
      <c r="J42" s="84" t="s">
        <v>46</v>
      </c>
      <c r="K42" s="60">
        <f>K43+K44+K45</f>
        <v>2911046910906</v>
      </c>
      <c r="L42" s="60">
        <f t="shared" ref="L42:N42" si="4">L43+L44+L45</f>
        <v>0</v>
      </c>
      <c r="M42" s="60">
        <f>K42-L42</f>
        <v>2911046910906</v>
      </c>
      <c r="N42" s="60">
        <f t="shared" si="4"/>
        <v>181842077458</v>
      </c>
      <c r="O42" s="61">
        <f t="shared" si="1"/>
        <v>2729204833448</v>
      </c>
      <c r="P42" s="58"/>
      <c r="R42" s="89">
        <f>ABRIL!N36-MAYO!N42</f>
        <v>0</v>
      </c>
    </row>
    <row r="43" spans="1:18" ht="24.95" customHeight="1" x14ac:dyDescent="0.25">
      <c r="A43" s="15"/>
      <c r="B43" s="46"/>
      <c r="C43" s="46"/>
      <c r="D43" s="47"/>
      <c r="E43" s="46"/>
      <c r="F43" s="47"/>
      <c r="G43" s="46"/>
      <c r="H43" s="47"/>
      <c r="I43" s="70">
        <v>41</v>
      </c>
      <c r="J43" s="71" t="s">
        <v>47</v>
      </c>
      <c r="K43" s="63">
        <v>1741000000</v>
      </c>
      <c r="L43" s="62">
        <v>0</v>
      </c>
      <c r="M43" s="63">
        <f t="shared" ref="M43:M45" si="5">K43-L43</f>
        <v>1741000000</v>
      </c>
      <c r="N43" s="63">
        <v>0</v>
      </c>
      <c r="O43" s="64">
        <f t="shared" si="1"/>
        <v>1741000000</v>
      </c>
      <c r="P43" s="14"/>
      <c r="R43" s="91" t="s">
        <v>73</v>
      </c>
    </row>
    <row r="44" spans="1:18" ht="24.95" customHeight="1" thickBot="1" x14ac:dyDescent="0.3">
      <c r="A44" s="15"/>
      <c r="B44" s="46"/>
      <c r="C44" s="46"/>
      <c r="D44" s="47"/>
      <c r="E44" s="46"/>
      <c r="F44" s="47"/>
      <c r="G44" s="46"/>
      <c r="H44" s="47"/>
      <c r="I44" s="70">
        <v>42</v>
      </c>
      <c r="J44" s="71" t="s">
        <v>48</v>
      </c>
      <c r="K44" s="63">
        <v>608283882399</v>
      </c>
      <c r="L44" s="62">
        <v>0</v>
      </c>
      <c r="M44" s="63">
        <f t="shared" si="5"/>
        <v>608283882399</v>
      </c>
      <c r="N44" s="63">
        <v>181739264401</v>
      </c>
      <c r="O44" s="64">
        <f t="shared" si="1"/>
        <v>426544617998</v>
      </c>
      <c r="P44" s="14"/>
      <c r="R44" s="91">
        <f>ABRIL!N38-MAYO!N44</f>
        <v>0</v>
      </c>
    </row>
    <row r="45" spans="1:18" ht="24.95" customHeight="1" thickBot="1" x14ac:dyDescent="0.3">
      <c r="A45" s="15"/>
      <c r="B45" s="23"/>
      <c r="C45" s="23"/>
      <c r="D45" s="23"/>
      <c r="E45" s="23"/>
      <c r="F45" s="23"/>
      <c r="G45" s="23"/>
      <c r="H45" s="23"/>
      <c r="I45" s="73">
        <v>43</v>
      </c>
      <c r="J45" s="74" t="s">
        <v>49</v>
      </c>
      <c r="K45" s="75">
        <v>2301022028507</v>
      </c>
      <c r="L45" s="75">
        <v>0</v>
      </c>
      <c r="M45" s="76">
        <f t="shared" si="5"/>
        <v>2301022028507</v>
      </c>
      <c r="N45" s="75">
        <v>102813057</v>
      </c>
      <c r="O45" s="64">
        <f t="shared" si="1"/>
        <v>2300919215450</v>
      </c>
      <c r="P45" s="14"/>
      <c r="R45" s="91">
        <f>ABRIL!N39-MAYO!N45</f>
        <v>0</v>
      </c>
    </row>
    <row r="46" spans="1:18" s="56" customFormat="1" ht="21.75" customHeight="1" thickBot="1" x14ac:dyDescent="0.3">
      <c r="A46" s="54"/>
      <c r="B46" s="53"/>
      <c r="C46" s="53"/>
      <c r="D46" s="53"/>
      <c r="E46" s="53"/>
      <c r="F46" s="53"/>
      <c r="G46" s="53"/>
      <c r="H46" s="53"/>
      <c r="I46" s="171" t="s">
        <v>50</v>
      </c>
      <c r="J46" s="172"/>
      <c r="K46" s="78">
        <f>K7+K42</f>
        <v>3101852576145</v>
      </c>
      <c r="L46" s="78">
        <f>L7+L42</f>
        <v>0</v>
      </c>
      <c r="M46" s="79">
        <f>M7+M42</f>
        <v>3101852576145</v>
      </c>
      <c r="N46" s="78">
        <f>N7+N42</f>
        <v>320544386038.63</v>
      </c>
      <c r="O46" s="61">
        <f t="shared" si="1"/>
        <v>2781308190106.3701</v>
      </c>
      <c r="P46" s="55"/>
    </row>
    <row r="47" spans="1:18" ht="24" customHeight="1" x14ac:dyDescent="0.25">
      <c r="A47" s="15"/>
      <c r="B47" s="22"/>
      <c r="C47" s="22"/>
      <c r="D47" s="22"/>
      <c r="E47" s="22"/>
      <c r="F47" s="22"/>
      <c r="G47" s="22"/>
      <c r="H47" s="22"/>
      <c r="I47" s="51"/>
      <c r="J47" s="51"/>
      <c r="K47" s="52"/>
      <c r="L47" s="52"/>
      <c r="M47" s="52"/>
      <c r="N47" s="52"/>
      <c r="O47" s="52"/>
      <c r="P47" s="14"/>
    </row>
    <row r="48" spans="1:18" ht="30" customHeight="1" x14ac:dyDescent="0.25">
      <c r="A48" s="15"/>
      <c r="B48" s="22"/>
      <c r="C48" s="22"/>
      <c r="D48" s="22"/>
      <c r="E48" s="22"/>
      <c r="F48" s="22"/>
      <c r="G48" s="22"/>
      <c r="H48" s="22"/>
      <c r="I48" s="26"/>
      <c r="J48" s="169" t="s">
        <v>43</v>
      </c>
      <c r="K48" s="169"/>
      <c r="L48" s="10"/>
      <c r="M48" s="164" t="s">
        <v>42</v>
      </c>
      <c r="N48" s="164"/>
      <c r="O48" s="164"/>
      <c r="P48" s="14"/>
    </row>
    <row r="49" spans="1:16" x14ac:dyDescent="0.25">
      <c r="A49" s="15"/>
      <c r="B49" s="22"/>
      <c r="C49" s="22"/>
      <c r="D49" s="22"/>
      <c r="E49" s="22"/>
      <c r="F49" s="22"/>
      <c r="G49" s="22"/>
      <c r="H49" s="22"/>
      <c r="I49" s="26"/>
      <c r="J49" s="159" t="s">
        <v>33</v>
      </c>
      <c r="K49" s="159"/>
      <c r="L49" s="19"/>
      <c r="M49" s="162" t="s">
        <v>34</v>
      </c>
      <c r="N49" s="162"/>
      <c r="O49" s="162"/>
      <c r="P49" s="14"/>
    </row>
    <row r="50" spans="1:16" x14ac:dyDescent="0.25">
      <c r="A50" s="15"/>
      <c r="B50" s="22"/>
      <c r="C50" s="22"/>
      <c r="D50" s="22"/>
      <c r="E50" s="22"/>
      <c r="F50" s="22"/>
      <c r="G50" s="22"/>
      <c r="H50" s="22"/>
      <c r="I50" s="26"/>
      <c r="J50" s="161" t="s">
        <v>35</v>
      </c>
      <c r="K50" s="161"/>
      <c r="L50" s="21"/>
      <c r="M50" s="166" t="s">
        <v>40</v>
      </c>
      <c r="N50" s="166"/>
      <c r="O50" s="166"/>
      <c r="P50" s="14"/>
    </row>
    <row r="51" spans="1:16" ht="15.75" customHeight="1" x14ac:dyDescent="0.25">
      <c r="A51" s="15"/>
      <c r="B51" s="22"/>
      <c r="C51" s="22"/>
      <c r="D51" s="22"/>
      <c r="E51" s="22"/>
      <c r="F51" s="22"/>
      <c r="G51" s="22"/>
      <c r="H51" s="22"/>
      <c r="I51" s="26"/>
      <c r="J51" s="10"/>
      <c r="K51" s="3"/>
      <c r="L51" s="2"/>
      <c r="M51" s="1"/>
      <c r="N51" s="3"/>
      <c r="O51" s="10"/>
      <c r="P51" s="14"/>
    </row>
    <row r="52" spans="1:16" ht="24.75" customHeight="1" x14ac:dyDescent="0.25">
      <c r="A52" s="15"/>
      <c r="B52" s="22"/>
      <c r="C52" s="22"/>
      <c r="D52" s="22"/>
      <c r="E52" s="22"/>
      <c r="F52" s="22"/>
      <c r="G52" s="22"/>
      <c r="H52" s="22"/>
      <c r="I52" s="26"/>
      <c r="J52" s="164" t="s">
        <v>44</v>
      </c>
      <c r="K52" s="164"/>
      <c r="L52" s="10"/>
      <c r="M52" s="164" t="s">
        <v>45</v>
      </c>
      <c r="N52" s="164"/>
      <c r="O52" s="164"/>
      <c r="P52" s="14"/>
    </row>
    <row r="53" spans="1:16" x14ac:dyDescent="0.25">
      <c r="A53" s="15"/>
      <c r="B53" s="22"/>
      <c r="C53" s="22"/>
      <c r="D53" s="22"/>
      <c r="E53" s="22"/>
      <c r="F53" s="22"/>
      <c r="G53" s="22"/>
      <c r="H53" s="22"/>
      <c r="I53" s="26"/>
      <c r="J53" s="159" t="s">
        <v>41</v>
      </c>
      <c r="K53" s="159"/>
      <c r="L53" s="1" t="s">
        <v>36</v>
      </c>
      <c r="M53" s="162" t="s">
        <v>37</v>
      </c>
      <c r="N53" s="162"/>
      <c r="O53" s="162"/>
      <c r="P53" s="14"/>
    </row>
    <row r="54" spans="1:16" x14ac:dyDescent="0.25">
      <c r="A54" s="15"/>
      <c r="B54" s="22"/>
      <c r="C54" s="22"/>
      <c r="D54" s="22"/>
      <c r="E54" s="22"/>
      <c r="F54" s="22"/>
      <c r="G54" s="22"/>
      <c r="H54" s="22"/>
      <c r="I54" s="26"/>
      <c r="J54" s="160" t="s">
        <v>38</v>
      </c>
      <c r="K54" s="160"/>
      <c r="L54" s="4"/>
      <c r="M54" s="163" t="s">
        <v>39</v>
      </c>
      <c r="N54" s="163"/>
      <c r="O54" s="163"/>
      <c r="P54" s="14"/>
    </row>
    <row r="55" spans="1:16" ht="15.75" thickBot="1" x14ac:dyDescent="0.3">
      <c r="A55" s="18"/>
      <c r="B55" s="24"/>
      <c r="C55" s="24"/>
      <c r="D55" s="24"/>
      <c r="E55" s="24"/>
      <c r="F55" s="24"/>
      <c r="G55" s="24"/>
      <c r="H55" s="24"/>
      <c r="I55" s="27"/>
      <c r="J55" s="20"/>
      <c r="K55" s="5"/>
      <c r="L55" s="6"/>
      <c r="M55" s="7"/>
      <c r="N55" s="8"/>
      <c r="O55" s="20"/>
      <c r="P55" s="16"/>
    </row>
  </sheetData>
  <mergeCells count="17">
    <mergeCell ref="J48:K48"/>
    <mergeCell ref="M48:O48"/>
    <mergeCell ref="B1:O1"/>
    <mergeCell ref="B2:K2"/>
    <mergeCell ref="B4:H4"/>
    <mergeCell ref="B6:H6"/>
    <mergeCell ref="I46:J46"/>
    <mergeCell ref="J53:K53"/>
    <mergeCell ref="M53:O53"/>
    <mergeCell ref="J54:K54"/>
    <mergeCell ref="M54:O54"/>
    <mergeCell ref="J49:K49"/>
    <mergeCell ref="M49:O49"/>
    <mergeCell ref="J50:K50"/>
    <mergeCell ref="M50:O50"/>
    <mergeCell ref="J52:K52"/>
    <mergeCell ref="M52:O52"/>
  </mergeCells>
  <printOptions horizontalCentered="1"/>
  <pageMargins left="0.31496062992125984" right="0.15748031496062992" top="0.9055118110236221" bottom="0.19685039370078741" header="0.23622047244094491" footer="0.35433070866141736"/>
  <pageSetup scale="7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42" workbookViewId="0">
      <selection activeCell="L46" sqref="L46:M46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1.42578125" style="108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182" t="s">
        <v>19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183" t="s">
        <v>20</v>
      </c>
      <c r="C2" s="183"/>
      <c r="D2" s="183"/>
      <c r="E2" s="183"/>
      <c r="F2" s="183"/>
      <c r="G2" s="183"/>
      <c r="H2" s="183"/>
      <c r="I2" s="183"/>
      <c r="J2" s="183"/>
      <c r="K2" s="183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184" t="s">
        <v>21</v>
      </c>
      <c r="C4" s="184"/>
      <c r="D4" s="184"/>
      <c r="E4" s="184"/>
      <c r="F4" s="184"/>
      <c r="G4" s="184"/>
      <c r="H4" s="184"/>
      <c r="I4" s="115" t="s">
        <v>21</v>
      </c>
      <c r="J4" s="112" t="s">
        <v>22</v>
      </c>
      <c r="K4" s="110"/>
      <c r="L4" s="116" t="s">
        <v>23</v>
      </c>
      <c r="M4" s="110" t="s">
        <v>74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24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185"/>
      <c r="C6" s="185"/>
      <c r="D6" s="185"/>
      <c r="E6" s="185"/>
      <c r="F6" s="185"/>
      <c r="G6" s="185"/>
      <c r="H6" s="185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163077717787.63</v>
      </c>
      <c r="O7" s="61">
        <f>M7-N7</f>
        <v>27727947451.369995</v>
      </c>
      <c r="P7" s="121"/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163077717787.63</v>
      </c>
      <c r="O8" s="61">
        <f t="shared" ref="O8:O46" si="1">M8-N8</f>
        <v>27727947451.369995</v>
      </c>
      <c r="P8" s="121"/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163077717787.63</v>
      </c>
      <c r="O9" s="61">
        <f t="shared" si="1"/>
        <v>27727947451.369995</v>
      </c>
      <c r="P9" s="121"/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149465389666.14999</v>
      </c>
      <c r="O10" s="61">
        <f t="shared" si="1"/>
        <v>39640275572.850006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149465389666.14999</v>
      </c>
      <c r="O11" s="104">
        <f t="shared" si="1"/>
        <v>39640275572.850006</v>
      </c>
      <c r="P11" s="121"/>
      <c r="R11" s="123"/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141607345234.14999</v>
      </c>
      <c r="O12" s="104">
        <f>M12-N12</f>
        <v>-141607345234.14999</v>
      </c>
      <c r="P12" s="121"/>
    </row>
    <row r="13" spans="1:22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v>4945980000</v>
      </c>
      <c r="O13" s="64">
        <f>M13-N13</f>
        <v>-4945980000</v>
      </c>
      <c r="P13" s="121"/>
    </row>
    <row r="14" spans="1:22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</f>
        <v>136661365234.14999</v>
      </c>
      <c r="O14" s="61">
        <f t="shared" si="1"/>
        <v>-136661365234.14999</v>
      </c>
      <c r="P14" s="111"/>
    </row>
    <row r="15" spans="1:22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7047260485</v>
      </c>
      <c r="O15" s="61">
        <f t="shared" si="1"/>
        <v>-7047260485</v>
      </c>
      <c r="P15" s="121"/>
    </row>
    <row r="16" spans="1:22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7047260485</v>
      </c>
      <c r="O16" s="61">
        <f t="shared" si="1"/>
        <v>-7047260485</v>
      </c>
      <c r="P16" s="121"/>
    </row>
    <row r="17" spans="1:18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</f>
        <v>7047260485</v>
      </c>
      <c r="O17" s="61">
        <f t="shared" si="1"/>
        <v>-7047260485</v>
      </c>
      <c r="P17" s="111"/>
    </row>
    <row r="18" spans="1:18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113027554</v>
      </c>
      <c r="O18" s="61">
        <f t="shared" si="1"/>
        <v>188992637685</v>
      </c>
      <c r="P18" s="121"/>
    </row>
    <row r="19" spans="1:18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113027554</v>
      </c>
      <c r="O19" s="61">
        <f t="shared" si="1"/>
        <v>-113027554</v>
      </c>
      <c r="P19" s="121"/>
    </row>
    <row r="20" spans="1:18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108578141</v>
      </c>
      <c r="O20" s="61">
        <f t="shared" si="1"/>
        <v>-108578141</v>
      </c>
      <c r="P20" s="121"/>
    </row>
    <row r="21" spans="1:18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108578141</v>
      </c>
      <c r="O21" s="61">
        <f t="shared" si="1"/>
        <v>-108578141</v>
      </c>
      <c r="P21" s="121"/>
    </row>
    <row r="22" spans="1:18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</f>
        <v>108578141</v>
      </c>
      <c r="O22" s="64">
        <f t="shared" si="1"/>
        <v>-108578141</v>
      </c>
      <c r="P22" s="121"/>
    </row>
    <row r="23" spans="1:18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3">K23-L23</f>
        <v>0</v>
      </c>
      <c r="N23" s="62">
        <f>N24</f>
        <v>4449413</v>
      </c>
      <c r="O23" s="61">
        <f t="shared" si="1"/>
        <v>-4449413</v>
      </c>
      <c r="P23" s="121"/>
    </row>
    <row r="24" spans="1:18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3"/>
        <v>0</v>
      </c>
      <c r="N24" s="62">
        <f>N25</f>
        <v>4449413</v>
      </c>
      <c r="O24" s="61">
        <f t="shared" si="1"/>
        <v>-4449413</v>
      </c>
      <c r="P24" s="121"/>
    </row>
    <row r="25" spans="1:18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</f>
        <v>4449413</v>
      </c>
      <c r="O25" s="64">
        <f t="shared" si="1"/>
        <v>-4449413</v>
      </c>
      <c r="P25" s="111"/>
    </row>
    <row r="26" spans="1:18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1">
        <f t="shared" si="1"/>
        <v>-697756393</v>
      </c>
      <c r="P26" s="121"/>
    </row>
    <row r="27" spans="1:18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4">
        <f t="shared" si="1"/>
        <v>-697756393</v>
      </c>
      <c r="P27" s="111"/>
      <c r="R27" s="158">
        <f>+N27/1000000</f>
        <v>697.756393</v>
      </c>
    </row>
    <row r="28" spans="1:18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13612328121.480001</v>
      </c>
      <c r="O28" s="61">
        <f t="shared" si="1"/>
        <v>-11912328121.480001</v>
      </c>
      <c r="P28" s="121"/>
    </row>
    <row r="29" spans="1:18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1">
        <f t="shared" si="1"/>
        <v>0</v>
      </c>
      <c r="P29" s="111"/>
    </row>
    <row r="30" spans="1:18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4">
        <f t="shared" si="1"/>
        <v>-1700000000</v>
      </c>
      <c r="P30" s="111"/>
    </row>
    <row r="31" spans="1:18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10746046529.640001</v>
      </c>
      <c r="O31" s="61">
        <f t="shared" si="1"/>
        <v>-10746046529.640001</v>
      </c>
      <c r="P31" s="121"/>
      <c r="R31" s="123"/>
    </row>
    <row r="32" spans="1:18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10721663464.710001</v>
      </c>
      <c r="O32" s="61">
        <f t="shared" si="1"/>
        <v>-10721663464.710001</v>
      </c>
      <c r="P32" s="121"/>
    </row>
    <row r="33" spans="1:18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</f>
        <v>149483626.03999999</v>
      </c>
      <c r="O33" s="61">
        <f t="shared" si="1"/>
        <v>-149483626.03999999</v>
      </c>
      <c r="P33" s="111"/>
    </row>
    <row r="34" spans="1:18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</f>
        <v>119991955.19</v>
      </c>
      <c r="O34" s="64">
        <f t="shared" si="1"/>
        <v>-119991955.19</v>
      </c>
      <c r="P34" s="111"/>
    </row>
    <row r="35" spans="1:18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1">
        <f t="shared" si="1"/>
        <v>-10572179838.67</v>
      </c>
      <c r="P35" s="111"/>
    </row>
    <row r="36" spans="1:18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24383064.93</v>
      </c>
      <c r="O36" s="61">
        <f t="shared" si="1"/>
        <v>-24383064.93</v>
      </c>
      <c r="P36" s="121"/>
    </row>
    <row r="37" spans="1:18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</f>
        <v>24383064.93</v>
      </c>
      <c r="O37" s="64">
        <f t="shared" si="1"/>
        <v>-24383064.93</v>
      </c>
      <c r="P37" s="111"/>
    </row>
    <row r="38" spans="1:18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1166281591.8399999</v>
      </c>
      <c r="O38" s="61">
        <f t="shared" si="1"/>
        <v>-1166281591.8399999</v>
      </c>
      <c r="P38" s="121"/>
      <c r="R38" s="123">
        <f>N38/1000000</f>
        <v>1166.2815918399999</v>
      </c>
    </row>
    <row r="39" spans="1:18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275923510.83999997</v>
      </c>
      <c r="O39" s="61">
        <f t="shared" si="1"/>
        <v>-275923510.83999997</v>
      </c>
      <c r="P39" s="121"/>
    </row>
    <row r="40" spans="1:18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</f>
        <v>11429902</v>
      </c>
      <c r="O40" s="64">
        <f t="shared" si="1"/>
        <v>-11429902</v>
      </c>
      <c r="P40" s="121"/>
      <c r="R40" s="122">
        <f>+N40/1000000</f>
        <v>11.429902</v>
      </c>
    </row>
    <row r="41" spans="1:18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</f>
        <v>48216.84</v>
      </c>
      <c r="O41" s="64">
        <f t="shared" si="1"/>
        <v>-48216.84</v>
      </c>
      <c r="P41" s="121"/>
    </row>
    <row r="42" spans="1:18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4">
        <f t="shared" si="1"/>
        <v>-264445392</v>
      </c>
      <c r="P42" s="121"/>
    </row>
    <row r="43" spans="1:18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4">L44+L45+L46</f>
        <v>-185095000000</v>
      </c>
      <c r="M43" s="60">
        <f>K43+L43</f>
        <v>2725951910906</v>
      </c>
      <c r="N43" s="60">
        <f t="shared" si="4"/>
        <v>472506541175</v>
      </c>
      <c r="O43" s="61">
        <f t="shared" si="1"/>
        <v>2253445369731</v>
      </c>
      <c r="P43" s="121"/>
      <c r="R43" s="123"/>
    </row>
    <row r="44" spans="1:18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 t="shared" ref="M44:M45" si="5">K44-L44</f>
        <v>1741000000</v>
      </c>
      <c r="N44" s="63">
        <v>0</v>
      </c>
      <c r="O44" s="64">
        <f t="shared" si="1"/>
        <v>1741000000</v>
      </c>
      <c r="P44" s="111"/>
      <c r="R44" s="130"/>
    </row>
    <row r="45" spans="1:18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si="5"/>
        <v>608283882399</v>
      </c>
      <c r="N45" s="63">
        <v>472403728118</v>
      </c>
      <c r="O45" s="64">
        <f t="shared" si="1"/>
        <v>135880154281</v>
      </c>
      <c r="P45" s="111"/>
      <c r="R45" s="130"/>
    </row>
    <row r="46" spans="1:18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101">
        <f t="shared" si="1"/>
        <v>2115824215450</v>
      </c>
      <c r="P46" s="111"/>
      <c r="R46" s="130"/>
    </row>
    <row r="47" spans="1:18" s="139" customFormat="1" ht="21.7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186" t="s">
        <v>50</v>
      </c>
      <c r="J47" s="187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635584258962.63</v>
      </c>
      <c r="O47" s="137">
        <f>M47-N47</f>
        <v>2281173317182.3701</v>
      </c>
      <c r="P47" s="138"/>
      <c r="R47" s="140"/>
    </row>
    <row r="48" spans="1:18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177" t="s">
        <v>77</v>
      </c>
      <c r="J48" s="177"/>
      <c r="K48" s="177"/>
      <c r="L48" s="177"/>
      <c r="M48" s="177"/>
      <c r="N48" s="177"/>
      <c r="O48" s="177"/>
      <c r="P48" s="111"/>
      <c r="R48" s="130"/>
    </row>
    <row r="49" spans="1:16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181" t="s">
        <v>43</v>
      </c>
      <c r="K49" s="181"/>
      <c r="L49" s="110"/>
      <c r="M49" s="180" t="s">
        <v>42</v>
      </c>
      <c r="N49" s="180"/>
      <c r="O49" s="180"/>
      <c r="P49" s="111"/>
    </row>
    <row r="50" spans="1:16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173" t="s">
        <v>33</v>
      </c>
      <c r="K50" s="173"/>
      <c r="L50" s="141"/>
      <c r="M50" s="174" t="s">
        <v>34</v>
      </c>
      <c r="N50" s="174"/>
      <c r="O50" s="174"/>
      <c r="P50" s="111"/>
    </row>
    <row r="51" spans="1:16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178" t="s">
        <v>35</v>
      </c>
      <c r="K51" s="178"/>
      <c r="L51" s="142"/>
      <c r="M51" s="179" t="s">
        <v>40</v>
      </c>
      <c r="N51" s="179"/>
      <c r="O51" s="179"/>
      <c r="P51" s="111"/>
    </row>
    <row r="52" spans="1:16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10"/>
      <c r="P52" s="111"/>
    </row>
    <row r="53" spans="1:16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180" t="s">
        <v>44</v>
      </c>
      <c r="K53" s="180"/>
      <c r="L53" s="110"/>
      <c r="M53" s="180" t="s">
        <v>45</v>
      </c>
      <c r="N53" s="180"/>
      <c r="O53" s="180"/>
      <c r="P53" s="111"/>
    </row>
    <row r="54" spans="1:16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173" t="s">
        <v>41</v>
      </c>
      <c r="K54" s="173"/>
      <c r="L54" s="145" t="s">
        <v>36</v>
      </c>
      <c r="M54" s="174" t="s">
        <v>37</v>
      </c>
      <c r="N54" s="174"/>
      <c r="O54" s="174"/>
      <c r="P54" s="111"/>
    </row>
    <row r="55" spans="1:16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175" t="s">
        <v>38</v>
      </c>
      <c r="K55" s="175"/>
      <c r="L55" s="146"/>
      <c r="M55" s="176" t="s">
        <v>39</v>
      </c>
      <c r="N55" s="176"/>
      <c r="O55" s="176"/>
      <c r="P55" s="111"/>
    </row>
    <row r="56" spans="1:16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0"/>
      <c r="P56" s="155"/>
    </row>
  </sheetData>
  <mergeCells count="18">
    <mergeCell ref="B1:O1"/>
    <mergeCell ref="B2:K2"/>
    <mergeCell ref="B4:H4"/>
    <mergeCell ref="B6:H6"/>
    <mergeCell ref="I47:J47"/>
    <mergeCell ref="J54:K54"/>
    <mergeCell ref="M54:O54"/>
    <mergeCell ref="J55:K55"/>
    <mergeCell ref="M55:O55"/>
    <mergeCell ref="I48:O48"/>
    <mergeCell ref="J50:K50"/>
    <mergeCell ref="M50:O50"/>
    <mergeCell ref="J51:K51"/>
    <mergeCell ref="M51:O51"/>
    <mergeCell ref="J53:K53"/>
    <mergeCell ref="M53:O53"/>
    <mergeCell ref="J49:K49"/>
    <mergeCell ref="M49:O49"/>
  </mergeCells>
  <printOptions horizontalCentered="1"/>
  <pageMargins left="0.31496062992125984" right="0.15748031496062992" top="0.69" bottom="0.4" header="0.23622047244094491" footer="0.28999999999999998"/>
  <pageSetup scale="7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topLeftCell="A46" workbookViewId="0">
      <selection activeCell="R6" sqref="R6:R50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1.42578125" style="108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182" t="s">
        <v>19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183" t="s">
        <v>20</v>
      </c>
      <c r="C2" s="183"/>
      <c r="D2" s="183"/>
      <c r="E2" s="183"/>
      <c r="F2" s="183"/>
      <c r="G2" s="183"/>
      <c r="H2" s="183"/>
      <c r="I2" s="183"/>
      <c r="J2" s="183"/>
      <c r="K2" s="183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184" t="s">
        <v>21</v>
      </c>
      <c r="C4" s="184"/>
      <c r="D4" s="184"/>
      <c r="E4" s="184"/>
      <c r="F4" s="184"/>
      <c r="G4" s="184"/>
      <c r="H4" s="184"/>
      <c r="I4" s="115" t="s">
        <v>21</v>
      </c>
      <c r="J4" s="112" t="s">
        <v>22</v>
      </c>
      <c r="K4" s="110"/>
      <c r="L4" s="116" t="s">
        <v>23</v>
      </c>
      <c r="M4" s="110" t="s">
        <v>78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185"/>
      <c r="C6" s="185"/>
      <c r="D6" s="185"/>
      <c r="E6" s="185"/>
      <c r="F6" s="185"/>
      <c r="G6" s="185"/>
      <c r="H6" s="185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181851901322.13</v>
      </c>
      <c r="O7" s="61">
        <f>M7-N7</f>
        <v>8953763916.8699951</v>
      </c>
      <c r="P7" s="121"/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181851901322.13</v>
      </c>
      <c r="O8" s="61">
        <f t="shared" ref="O8:O46" si="1">M8-N8</f>
        <v>8953763916.8699951</v>
      </c>
      <c r="P8" s="121"/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181851901322.13</v>
      </c>
      <c r="O9" s="61">
        <f t="shared" si="1"/>
        <v>8953763916.8699951</v>
      </c>
      <c r="P9" s="121"/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167868208073.14999</v>
      </c>
      <c r="O10" s="61">
        <f t="shared" si="1"/>
        <v>21237457165.850006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167868208073.14999</v>
      </c>
      <c r="O11" s="104">
        <f t="shared" si="1"/>
        <v>21237457165.850006</v>
      </c>
      <c r="P11" s="121"/>
      <c r="R11" s="123"/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159946317134.14999</v>
      </c>
      <c r="O12" s="104">
        <f>M12-N12</f>
        <v>-159946317134.14999</v>
      </c>
      <c r="P12" s="121"/>
    </row>
    <row r="13" spans="1:22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v>4945980000</v>
      </c>
      <c r="O13" s="64">
        <f>M13-N13</f>
        <v>-4945980000</v>
      </c>
      <c r="P13" s="121"/>
    </row>
    <row r="14" spans="1:22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15834808561+54563706869.15+15896717950+17769247126+15777249110+16819635618+18338971900</f>
        <v>155000337134.14999</v>
      </c>
      <c r="O14" s="61">
        <f t="shared" si="1"/>
        <v>-155000337134.14999</v>
      </c>
      <c r="P14" s="111"/>
    </row>
    <row r="15" spans="1:22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7047437981</v>
      </c>
      <c r="O15" s="61">
        <f t="shared" si="1"/>
        <v>-7047437981</v>
      </c>
      <c r="P15" s="121"/>
    </row>
    <row r="16" spans="1:22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7047437981</v>
      </c>
      <c r="O16" s="61">
        <f t="shared" si="1"/>
        <v>-7047437981</v>
      </c>
      <c r="P16" s="121"/>
    </row>
    <row r="17" spans="1:18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2273136243+2236946051+6917490+3458745+4140580+2522661376+177496</f>
        <v>7047437981</v>
      </c>
      <c r="O17" s="61">
        <f t="shared" si="1"/>
        <v>-7047437981</v>
      </c>
      <c r="P17" s="111"/>
    </row>
    <row r="18" spans="1:18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176696565</v>
      </c>
      <c r="O18" s="61">
        <f t="shared" si="1"/>
        <v>188928968674</v>
      </c>
      <c r="P18" s="121"/>
    </row>
    <row r="19" spans="1:18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176696565</v>
      </c>
      <c r="O19" s="61">
        <f t="shared" si="1"/>
        <v>-176696565</v>
      </c>
      <c r="P19" s="121"/>
    </row>
    <row r="20" spans="1:18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171092063</v>
      </c>
      <c r="O20" s="61">
        <f t="shared" si="1"/>
        <v>-171092063</v>
      </c>
      <c r="P20" s="121"/>
    </row>
    <row r="21" spans="1:18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171092063</v>
      </c>
      <c r="O21" s="61">
        <f t="shared" si="1"/>
        <v>-171092063</v>
      </c>
      <c r="P21" s="121"/>
    </row>
    <row r="22" spans="1:18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47778578+60799563+62513922</f>
        <v>171092063</v>
      </c>
      <c r="O22" s="64">
        <f t="shared" si="1"/>
        <v>-171092063</v>
      </c>
      <c r="P22" s="121"/>
    </row>
    <row r="23" spans="1:18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3">K23-L23</f>
        <v>0</v>
      </c>
      <c r="N23" s="62">
        <f>N24</f>
        <v>5604502</v>
      </c>
      <c r="O23" s="61">
        <f t="shared" si="1"/>
        <v>-5604502</v>
      </c>
      <c r="P23" s="121"/>
    </row>
    <row r="24" spans="1:18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3"/>
        <v>0</v>
      </c>
      <c r="N24" s="62">
        <f>N25</f>
        <v>5604502</v>
      </c>
      <c r="O24" s="61">
        <f t="shared" si="1"/>
        <v>-5604502</v>
      </c>
      <c r="P24" s="121"/>
    </row>
    <row r="25" spans="1:18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83063+202884+1571271+1328227+1249323+14645+1155089</f>
        <v>5604502</v>
      </c>
      <c r="O25" s="64">
        <f t="shared" si="1"/>
        <v>-5604502</v>
      </c>
      <c r="P25" s="111"/>
    </row>
    <row r="26" spans="1:18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1">
        <f t="shared" si="1"/>
        <v>-697756393</v>
      </c>
      <c r="P26" s="121"/>
    </row>
    <row r="27" spans="1:18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4">
        <f t="shared" si="1"/>
        <v>-697756393</v>
      </c>
      <c r="P27" s="111"/>
      <c r="R27" s="158"/>
    </row>
    <row r="28" spans="1:18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13983693248.980001</v>
      </c>
      <c r="O28" s="61">
        <f t="shared" si="1"/>
        <v>-12283693248.980001</v>
      </c>
      <c r="P28" s="121"/>
    </row>
    <row r="29" spans="1:18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1">
        <f t="shared" si="1"/>
        <v>0</v>
      </c>
      <c r="P29" s="111"/>
    </row>
    <row r="30" spans="1:18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4">
        <f t="shared" si="1"/>
        <v>-1700000000</v>
      </c>
      <c r="P30" s="111"/>
    </row>
    <row r="31" spans="1:18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11117411657.140001</v>
      </c>
      <c r="O31" s="61">
        <f t="shared" si="1"/>
        <v>-11117411657.140001</v>
      </c>
      <c r="P31" s="121"/>
      <c r="R31" s="123"/>
    </row>
    <row r="32" spans="1:18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11083608925.200001</v>
      </c>
      <c r="O32" s="61">
        <f t="shared" si="1"/>
        <v>-11083608925.200001</v>
      </c>
      <c r="P32" s="121"/>
    </row>
    <row r="33" spans="1:18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2657468.69+25469957.1+1364245.06+3026746.96+107824833.19+9140375.04+361945460.49</f>
        <v>511429086.52999997</v>
      </c>
      <c r="O33" s="61">
        <f t="shared" si="1"/>
        <v>-511429086.52999997</v>
      </c>
      <c r="P33" s="111"/>
    </row>
    <row r="34" spans="1:18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3026746.96+107824833.19+9140375.04+361945460.49</f>
        <v>481937415.68000001</v>
      </c>
      <c r="O34" s="64">
        <f t="shared" si="1"/>
        <v>-481937415.68000001</v>
      </c>
      <c r="P34" s="111"/>
    </row>
    <row r="35" spans="1:18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1">
        <f t="shared" si="1"/>
        <v>-10572179838.67</v>
      </c>
      <c r="P35" s="111"/>
    </row>
    <row r="36" spans="1:18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33802731.939999998</v>
      </c>
      <c r="O36" s="61">
        <f t="shared" si="1"/>
        <v>-33802731.939999998</v>
      </c>
      <c r="P36" s="121"/>
    </row>
    <row r="37" spans="1:18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12433073.97+11949990.96+9419667.01</f>
        <v>33802731.939999998</v>
      </c>
      <c r="O37" s="64">
        <f t="shared" si="1"/>
        <v>-33802731.939999998</v>
      </c>
      <c r="P37" s="111"/>
    </row>
    <row r="38" spans="1:18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1166281591.8399999</v>
      </c>
      <c r="O38" s="61">
        <f t="shared" si="1"/>
        <v>-1166281591.8399999</v>
      </c>
      <c r="P38" s="121"/>
      <c r="R38" s="123"/>
    </row>
    <row r="39" spans="1:18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275923510.83999997</v>
      </c>
      <c r="O39" s="61">
        <f t="shared" si="1"/>
        <v>-275923510.83999997</v>
      </c>
      <c r="P39" s="121"/>
    </row>
    <row r="40" spans="1:18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</f>
        <v>11429902</v>
      </c>
      <c r="O40" s="64">
        <f t="shared" si="1"/>
        <v>-11429902</v>
      </c>
      <c r="P40" s="121"/>
    </row>
    <row r="41" spans="1:18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</f>
        <v>48216.84</v>
      </c>
      <c r="O41" s="64">
        <f t="shared" si="1"/>
        <v>-48216.84</v>
      </c>
      <c r="P41" s="121"/>
    </row>
    <row r="42" spans="1:18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4">
        <f t="shared" si="1"/>
        <v>-264445392</v>
      </c>
      <c r="P42" s="121"/>
    </row>
    <row r="43" spans="1:18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4">L44+L45+L46</f>
        <v>-185095000000</v>
      </c>
      <c r="M43" s="60">
        <f>K43+L43</f>
        <v>2725951910906</v>
      </c>
      <c r="N43" s="60">
        <f t="shared" si="4"/>
        <v>472506541175</v>
      </c>
      <c r="O43" s="61">
        <f t="shared" si="1"/>
        <v>2253445369731</v>
      </c>
      <c r="P43" s="121"/>
      <c r="R43" s="123"/>
    </row>
    <row r="44" spans="1:18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 t="shared" ref="M44:M45" si="5">K44-L44</f>
        <v>1741000000</v>
      </c>
      <c r="N44" s="63">
        <v>0</v>
      </c>
      <c r="O44" s="64">
        <f t="shared" si="1"/>
        <v>1741000000</v>
      </c>
      <c r="P44" s="111"/>
      <c r="R44" s="130"/>
    </row>
    <row r="45" spans="1:18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si="5"/>
        <v>608283882399</v>
      </c>
      <c r="N45" s="63">
        <v>472403728118</v>
      </c>
      <c r="O45" s="64">
        <f t="shared" si="1"/>
        <v>135880154281</v>
      </c>
      <c r="P45" s="111"/>
      <c r="R45" s="130"/>
    </row>
    <row r="46" spans="1:18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101">
        <f t="shared" si="1"/>
        <v>2115824215450</v>
      </c>
      <c r="P46" s="111"/>
      <c r="R46" s="130"/>
    </row>
    <row r="47" spans="1:18" s="139" customFormat="1" ht="21.7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186" t="s">
        <v>50</v>
      </c>
      <c r="J47" s="187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654358442497.13</v>
      </c>
      <c r="O47" s="137">
        <f>M47-N47</f>
        <v>2262399133647.8701</v>
      </c>
      <c r="P47" s="138"/>
      <c r="R47" s="140"/>
    </row>
    <row r="48" spans="1:18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177" t="s">
        <v>77</v>
      </c>
      <c r="J48" s="177"/>
      <c r="K48" s="177"/>
      <c r="L48" s="177"/>
      <c r="M48" s="177"/>
      <c r="N48" s="177"/>
      <c r="O48" s="177"/>
      <c r="P48" s="111"/>
      <c r="R48" s="130"/>
    </row>
    <row r="49" spans="1:16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181" t="s">
        <v>43</v>
      </c>
      <c r="K49" s="181"/>
      <c r="L49" s="110"/>
      <c r="M49" s="180" t="s">
        <v>42</v>
      </c>
      <c r="N49" s="180"/>
      <c r="O49" s="180"/>
      <c r="P49" s="111"/>
    </row>
    <row r="50" spans="1:16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173" t="s">
        <v>33</v>
      </c>
      <c r="K50" s="173"/>
      <c r="L50" s="141"/>
      <c r="M50" s="174" t="s">
        <v>34</v>
      </c>
      <c r="N50" s="174"/>
      <c r="O50" s="174"/>
      <c r="P50" s="111"/>
    </row>
    <row r="51" spans="1:16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178" t="s">
        <v>35</v>
      </c>
      <c r="K51" s="178"/>
      <c r="L51" s="142"/>
      <c r="M51" s="179" t="s">
        <v>40</v>
      </c>
      <c r="N51" s="179"/>
      <c r="O51" s="179"/>
      <c r="P51" s="111"/>
    </row>
    <row r="52" spans="1:16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10"/>
      <c r="P52" s="111"/>
    </row>
    <row r="53" spans="1:16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180" t="s">
        <v>44</v>
      </c>
      <c r="K53" s="180"/>
      <c r="L53" s="110"/>
      <c r="M53" s="180" t="s">
        <v>45</v>
      </c>
      <c r="N53" s="180"/>
      <c r="O53" s="180"/>
      <c r="P53" s="111"/>
    </row>
    <row r="54" spans="1:16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173" t="s">
        <v>41</v>
      </c>
      <c r="K54" s="173"/>
      <c r="L54" s="145" t="s">
        <v>36</v>
      </c>
      <c r="M54" s="174" t="s">
        <v>37</v>
      </c>
      <c r="N54" s="174"/>
      <c r="O54" s="174"/>
      <c r="P54" s="111"/>
    </row>
    <row r="55" spans="1:16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175" t="s">
        <v>38</v>
      </c>
      <c r="K55" s="175"/>
      <c r="L55" s="146"/>
      <c r="M55" s="176" t="s">
        <v>39</v>
      </c>
      <c r="N55" s="176"/>
      <c r="O55" s="176"/>
      <c r="P55" s="111"/>
    </row>
    <row r="56" spans="1:16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0"/>
      <c r="P56" s="155"/>
    </row>
  </sheetData>
  <mergeCells count="18">
    <mergeCell ref="J53:K53"/>
    <mergeCell ref="M53:O53"/>
    <mergeCell ref="J54:K54"/>
    <mergeCell ref="M54:O54"/>
    <mergeCell ref="J55:K55"/>
    <mergeCell ref="M55:O55"/>
    <mergeCell ref="J49:K49"/>
    <mergeCell ref="M49:O49"/>
    <mergeCell ref="J50:K50"/>
    <mergeCell ref="M50:O50"/>
    <mergeCell ref="J51:K51"/>
    <mergeCell ref="M51:O51"/>
    <mergeCell ref="I48:O48"/>
    <mergeCell ref="B1:O1"/>
    <mergeCell ref="B2:K2"/>
    <mergeCell ref="B4:H4"/>
    <mergeCell ref="B6:H6"/>
    <mergeCell ref="I47:J47"/>
  </mergeCells>
  <printOptions horizontalCentered="1"/>
  <pageMargins left="0.31496062992125984" right="0.15748031496062992" top="0.69" bottom="0.4" header="0.23622047244094491" footer="0.28999999999999998"/>
  <pageSetup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ENERO</vt:lpstr>
      <vt:lpstr>FEBRERO</vt:lpstr>
      <vt:lpstr>MARZO</vt:lpstr>
      <vt:lpstr>ABRIL</vt:lpstr>
      <vt:lpstr>MAYO</vt:lpstr>
      <vt:lpstr>JUNIO</vt:lpstr>
      <vt:lpstr>JULIO</vt:lpstr>
      <vt:lpstr>ABRIL!Área_de_impresión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ABRIL!Títulos_a_imprimir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2019-08-20T15:34:54Z</cp:lastPrinted>
  <dcterms:created xsi:type="dcterms:W3CDTF">2019-03-01T16:16:13Z</dcterms:created>
  <dcterms:modified xsi:type="dcterms:W3CDTF">2019-08-20T15:38:22Z</dcterms:modified>
</cp:coreProperties>
</file>