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INGRESOS AGOSTO_2021\"/>
    </mc:Choice>
  </mc:AlternateContent>
  <xr:revisionPtr revIDLastSave="0" documentId="13_ncr:1_{66AC0249-4E98-46A7-B661-318D58F812F3}" xr6:coauthVersionLast="47" xr6:coauthVersionMax="47" xr10:uidLastSave="{00000000-0000-0000-0000-000000000000}"/>
  <bookViews>
    <workbookView xWindow="-120" yWindow="-120" windowWidth="20730" windowHeight="11160" firstSheet="2" activeTab="7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  <sheet name="MAYO 2021" sheetId="6" r:id="rId5"/>
    <sheet name="JUNIO 2021" sheetId="7" r:id="rId6"/>
    <sheet name="JULIO 2021" sheetId="8" r:id="rId7"/>
    <sheet name="AGOSTO 2021" sheetId="9" r:id="rId8"/>
  </sheets>
  <definedNames>
    <definedName name="_xlnm._FilterDatabase" localSheetId="3" hidden="1">'ABRIL 2021'!$A$6:$J$41</definedName>
    <definedName name="_xlnm._FilterDatabase" localSheetId="7" hidden="1">'AGOSTO 2021'!$A$6:$L$46</definedName>
    <definedName name="_xlnm._FilterDatabase" localSheetId="1" hidden="1">'FEBRERO 2021'!$A$6:$J$40</definedName>
    <definedName name="_xlnm._FilterDatabase" localSheetId="6" hidden="1">'JULIO 2021'!$A$6:$L$46</definedName>
    <definedName name="_xlnm._FilterDatabase" localSheetId="5" hidden="1">'JUNIO 2021'!$A$6:$J$47</definedName>
    <definedName name="_xlnm._FilterDatabase" localSheetId="2" hidden="1">'MARZO 2021 '!$A$6:$J$40</definedName>
    <definedName name="_xlnm._FilterDatabase" localSheetId="4" hidden="1">'MAYO 2021'!$A$6:$J$44</definedName>
    <definedName name="_xlnm.Print_Area" localSheetId="3">'ABRIL 2021'!$A$1:$K$41</definedName>
    <definedName name="_xlnm.Print_Area" localSheetId="7">'AGOSTO 2021'!$A$1:$M$46</definedName>
    <definedName name="_xlnm.Print_Area" localSheetId="0">'ENERO 2021 '!$A$8:$J$40</definedName>
    <definedName name="_xlnm.Print_Area" localSheetId="1">'FEBRERO 2021'!$A$1:$K$40</definedName>
    <definedName name="_xlnm.Print_Area" localSheetId="6">'JULIO 2021'!$A$1:$M$46</definedName>
    <definedName name="_xlnm.Print_Area" localSheetId="5">'JUNIO 2021'!$A$1:$K$47</definedName>
    <definedName name="_xlnm.Print_Area" localSheetId="2">'MARZO 2021 '!$A$1:$K$40</definedName>
    <definedName name="_xlnm.Print_Area" localSheetId="4">'MAYO 2021'!$A$1:$K$44</definedName>
    <definedName name="_xlnm.Print_Titles" localSheetId="3">'ABRIL 2021'!$1:$6</definedName>
    <definedName name="_xlnm.Print_Titles" localSheetId="7">'AGOSTO 2021'!$1:$7</definedName>
    <definedName name="_xlnm.Print_Titles" localSheetId="0">'ENERO 2021 '!$1:$7</definedName>
    <definedName name="_xlnm.Print_Titles" localSheetId="1">'FEBRERO 2021'!$1:$6</definedName>
    <definedName name="_xlnm.Print_Titles" localSheetId="6">'JULIO 2021'!$1:$7</definedName>
    <definedName name="_xlnm.Print_Titles" localSheetId="5">'JUNIO 2021'!$1:$7</definedName>
    <definedName name="_xlnm.Print_Titles" localSheetId="2">'MARZO 2021 '!$1:$6</definedName>
    <definedName name="_xlnm.Print_Titles" localSheetId="4">'MAYO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9" l="1"/>
  <c r="L42" i="9"/>
  <c r="L11" i="9"/>
  <c r="I45" i="9"/>
  <c r="J45" i="9"/>
  <c r="L45" i="9"/>
  <c r="K42" i="9"/>
  <c r="I15" i="9"/>
  <c r="I23" i="9"/>
  <c r="I31" i="9"/>
  <c r="K31" i="9" s="1"/>
  <c r="I32" i="9"/>
  <c r="I34" i="9"/>
  <c r="K34" i="9" s="1"/>
  <c r="L34" i="9" s="1"/>
  <c r="F45" i="9"/>
  <c r="F44" i="9" s="1"/>
  <c r="E45" i="9"/>
  <c r="D45" i="9"/>
  <c r="D44" i="9" s="1"/>
  <c r="D43" i="9" s="1"/>
  <c r="D42" i="9" s="1"/>
  <c r="D41" i="9" s="1"/>
  <c r="K44" i="9"/>
  <c r="E44" i="9"/>
  <c r="E43" i="9" s="1"/>
  <c r="E42" i="9" s="1"/>
  <c r="K43" i="9"/>
  <c r="J41" i="9"/>
  <c r="I41" i="9"/>
  <c r="K41" i="9" s="1"/>
  <c r="C41" i="9"/>
  <c r="I40" i="9"/>
  <c r="I39" i="9" s="1"/>
  <c r="K39" i="9" s="1"/>
  <c r="E40" i="9"/>
  <c r="E39" i="9"/>
  <c r="E37" i="9" s="1"/>
  <c r="E36" i="9" s="1"/>
  <c r="E35" i="9" s="1"/>
  <c r="E34" i="9" s="1"/>
  <c r="E33" i="9" s="1"/>
  <c r="E32" i="9" s="1"/>
  <c r="E31" i="9" s="1"/>
  <c r="E30" i="9" s="1"/>
  <c r="E29" i="9" s="1"/>
  <c r="E28" i="9" s="1"/>
  <c r="E27" i="9" s="1"/>
  <c r="E23" i="9" s="1"/>
  <c r="E22" i="9" s="1"/>
  <c r="E21" i="9" s="1"/>
  <c r="E20" i="9" s="1"/>
  <c r="K38" i="9"/>
  <c r="L38" i="9" s="1"/>
  <c r="I37" i="9"/>
  <c r="K37" i="9" s="1"/>
  <c r="L37" i="9" s="1"/>
  <c r="I36" i="9"/>
  <c r="K36" i="9" s="1"/>
  <c r="L36" i="9" s="1"/>
  <c r="I33" i="9"/>
  <c r="K33" i="9" s="1"/>
  <c r="J33" i="9"/>
  <c r="J28" i="9" s="1"/>
  <c r="J27" i="9" s="1"/>
  <c r="K32" i="9"/>
  <c r="I26" i="9"/>
  <c r="K26" i="9" s="1"/>
  <c r="G26" i="9"/>
  <c r="L26" i="9" s="1"/>
  <c r="I25" i="9"/>
  <c r="K25" i="9" s="1"/>
  <c r="L25" i="9" s="1"/>
  <c r="G25" i="9"/>
  <c r="G24" i="9"/>
  <c r="I22" i="9"/>
  <c r="K18" i="9"/>
  <c r="L18" i="9" s="1"/>
  <c r="L17" i="9" s="1"/>
  <c r="L16" i="9" s="1"/>
  <c r="I17" i="9"/>
  <c r="I16" i="9" s="1"/>
  <c r="K16" i="9" s="1"/>
  <c r="G17" i="9"/>
  <c r="C17" i="9"/>
  <c r="C16" i="9" s="1"/>
  <c r="M16" i="9"/>
  <c r="G16" i="9"/>
  <c r="K14" i="9"/>
  <c r="C12" i="9"/>
  <c r="C11" i="9" s="1"/>
  <c r="C10" i="9" s="1"/>
  <c r="J10" i="9"/>
  <c r="J9" i="9" s="1"/>
  <c r="J8" i="9" s="1"/>
  <c r="C9" i="9"/>
  <c r="C8" i="9" s="1"/>
  <c r="C45" i="9" s="1"/>
  <c r="G45" i="9" s="1"/>
  <c r="K45" i="8"/>
  <c r="J45" i="8"/>
  <c r="L45" i="8"/>
  <c r="I30" i="9" l="1"/>
  <c r="H25" i="9"/>
  <c r="I13" i="9"/>
  <c r="K15" i="9"/>
  <c r="L15" i="9" s="1"/>
  <c r="E19" i="9"/>
  <c r="E15" i="9" s="1"/>
  <c r="E14" i="9" s="1"/>
  <c r="E13" i="9" s="1"/>
  <c r="E12" i="9" s="1"/>
  <c r="E11" i="9" s="1"/>
  <c r="E10" i="9" s="1"/>
  <c r="E9" i="9" s="1"/>
  <c r="E8" i="9" s="1"/>
  <c r="E18" i="9"/>
  <c r="E17" i="9" s="1"/>
  <c r="E16" i="9" s="1"/>
  <c r="F43" i="9"/>
  <c r="G44" i="9"/>
  <c r="K22" i="9"/>
  <c r="I21" i="9"/>
  <c r="I29" i="9"/>
  <c r="K30" i="9"/>
  <c r="L30" i="9" s="1"/>
  <c r="F41" i="9"/>
  <c r="F40" i="9" s="1"/>
  <c r="D40" i="9"/>
  <c r="D39" i="9" s="1"/>
  <c r="D37" i="9" s="1"/>
  <c r="D36" i="9" s="1"/>
  <c r="D35" i="9" s="1"/>
  <c r="D34" i="9" s="1"/>
  <c r="D33" i="9" s="1"/>
  <c r="D32" i="9" s="1"/>
  <c r="D31" i="9" s="1"/>
  <c r="D30" i="9" s="1"/>
  <c r="D29" i="9" s="1"/>
  <c r="D28" i="9" s="1"/>
  <c r="D27" i="9" s="1"/>
  <c r="D23" i="9" s="1"/>
  <c r="D22" i="9" s="1"/>
  <c r="D21" i="9" s="1"/>
  <c r="D20" i="9" s="1"/>
  <c r="G41" i="9"/>
  <c r="H30" i="9"/>
  <c r="H37" i="9"/>
  <c r="H19" i="9"/>
  <c r="H18" i="9"/>
  <c r="H17" i="9" s="1"/>
  <c r="H16" i="9" s="1"/>
  <c r="H38" i="9"/>
  <c r="H36" i="9"/>
  <c r="H26" i="9"/>
  <c r="H35" i="9"/>
  <c r="H15" i="9"/>
  <c r="H45" i="9"/>
  <c r="H34" i="9"/>
  <c r="H28" i="9"/>
  <c r="H24" i="9"/>
  <c r="K23" i="9"/>
  <c r="K40" i="9"/>
  <c r="I35" i="9"/>
  <c r="K35" i="9" s="1"/>
  <c r="L35" i="9" s="1"/>
  <c r="K17" i="9"/>
  <c r="I24" i="9"/>
  <c r="K24" i="9" s="1"/>
  <c r="L24" i="9" s="1"/>
  <c r="K44" i="8"/>
  <c r="K43" i="8"/>
  <c r="K42" i="8"/>
  <c r="J41" i="8"/>
  <c r="I15" i="8"/>
  <c r="K15" i="8" s="1"/>
  <c r="I31" i="8"/>
  <c r="K31" i="8" s="1"/>
  <c r="I32" i="8"/>
  <c r="K32" i="8" s="1"/>
  <c r="J33" i="8"/>
  <c r="J28" i="8" s="1"/>
  <c r="J27" i="8" s="1"/>
  <c r="J10" i="8" s="1"/>
  <c r="I34" i="8"/>
  <c r="K34" i="8" s="1"/>
  <c r="K38" i="8"/>
  <c r="K18" i="8"/>
  <c r="K17" i="8"/>
  <c r="K14" i="8"/>
  <c r="I37" i="8"/>
  <c r="I36" i="8" s="1"/>
  <c r="K36" i="8" s="1"/>
  <c r="I40" i="8"/>
  <c r="K40" i="8" s="1"/>
  <c r="I39" i="8"/>
  <c r="K39" i="8" s="1"/>
  <c r="I26" i="8"/>
  <c r="K26" i="8" s="1"/>
  <c r="I25" i="8"/>
  <c r="I24" i="8" s="1"/>
  <c r="K24" i="8" s="1"/>
  <c r="I23" i="8"/>
  <c r="K23" i="8" s="1"/>
  <c r="I17" i="8"/>
  <c r="I16" i="8" s="1"/>
  <c r="K16" i="8" s="1"/>
  <c r="I41" i="8"/>
  <c r="L41" i="9" l="1"/>
  <c r="H41" i="9"/>
  <c r="D19" i="9"/>
  <c r="D15" i="9" s="1"/>
  <c r="D14" i="9" s="1"/>
  <c r="D13" i="9" s="1"/>
  <c r="D12" i="9" s="1"/>
  <c r="D11" i="9" s="1"/>
  <c r="D10" i="9" s="1"/>
  <c r="D9" i="9" s="1"/>
  <c r="D8" i="9" s="1"/>
  <c r="D18" i="9"/>
  <c r="D17" i="9" s="1"/>
  <c r="D16" i="9" s="1"/>
  <c r="G40" i="9"/>
  <c r="F39" i="9"/>
  <c r="F38" i="9"/>
  <c r="L44" i="9"/>
  <c r="H44" i="9"/>
  <c r="M44" i="9"/>
  <c r="K13" i="9"/>
  <c r="F42" i="9"/>
  <c r="G42" i="9" s="1"/>
  <c r="G43" i="9"/>
  <c r="M41" i="9"/>
  <c r="K21" i="9"/>
  <c r="I20" i="9"/>
  <c r="K29" i="9"/>
  <c r="I28" i="9"/>
  <c r="K41" i="8"/>
  <c r="I13" i="8"/>
  <c r="K13" i="8" s="1"/>
  <c r="I33" i="8"/>
  <c r="K33" i="8" s="1"/>
  <c r="I22" i="8"/>
  <c r="I21" i="8" s="1"/>
  <c r="I20" i="8" s="1"/>
  <c r="I19" i="8" s="1"/>
  <c r="K19" i="8" s="1"/>
  <c r="K37" i="8"/>
  <c r="K25" i="8"/>
  <c r="I30" i="8"/>
  <c r="I29" i="8" s="1"/>
  <c r="J9" i="8"/>
  <c r="I35" i="8"/>
  <c r="K35" i="8" s="1"/>
  <c r="G39" i="9" l="1"/>
  <c r="H39" i="9" s="1"/>
  <c r="F37" i="9"/>
  <c r="F36" i="9" s="1"/>
  <c r="F35" i="9" s="1"/>
  <c r="F34" i="9" s="1"/>
  <c r="F33" i="9" s="1"/>
  <c r="I19" i="9"/>
  <c r="K20" i="9"/>
  <c r="H40" i="9"/>
  <c r="L40" i="9"/>
  <c r="L39" i="9" s="1"/>
  <c r="L43" i="9"/>
  <c r="H43" i="9"/>
  <c r="M43" i="9"/>
  <c r="I27" i="9"/>
  <c r="K27" i="9" s="1"/>
  <c r="K28" i="9"/>
  <c r="L28" i="9" s="1"/>
  <c r="H42" i="9"/>
  <c r="M42" i="9"/>
  <c r="K21" i="8"/>
  <c r="K20" i="8"/>
  <c r="I12" i="8"/>
  <c r="I11" i="8" s="1"/>
  <c r="K11" i="8" s="1"/>
  <c r="K22" i="8"/>
  <c r="I28" i="8"/>
  <c r="K28" i="8" s="1"/>
  <c r="K30" i="8"/>
  <c r="K29" i="8"/>
  <c r="J8" i="8"/>
  <c r="K19" i="9" l="1"/>
  <c r="L19" i="9" s="1"/>
  <c r="I12" i="9"/>
  <c r="G33" i="9"/>
  <c r="F32" i="9"/>
  <c r="I27" i="8"/>
  <c r="K12" i="8"/>
  <c r="F31" i="9" l="1"/>
  <c r="G32" i="9"/>
  <c r="H33" i="9"/>
  <c r="L33" i="9"/>
  <c r="I11" i="9"/>
  <c r="K12" i="9"/>
  <c r="K27" i="8"/>
  <c r="I10" i="8"/>
  <c r="K11" i="9" l="1"/>
  <c r="I10" i="9"/>
  <c r="L32" i="9"/>
  <c r="H32" i="9"/>
  <c r="G31" i="9"/>
  <c r="F30" i="9"/>
  <c r="F29" i="9" s="1"/>
  <c r="K10" i="8"/>
  <c r="I9" i="8"/>
  <c r="F45" i="8"/>
  <c r="F44" i="8" s="1"/>
  <c r="G44" i="8" s="1"/>
  <c r="E45" i="8"/>
  <c r="E44" i="8" s="1"/>
  <c r="E43" i="8" s="1"/>
  <c r="E42" i="8" s="1"/>
  <c r="D45" i="8"/>
  <c r="D44" i="8" s="1"/>
  <c r="D43" i="8" s="1"/>
  <c r="D42" i="8" s="1"/>
  <c r="D41" i="8" s="1"/>
  <c r="C41" i="8"/>
  <c r="E40" i="8"/>
  <c r="E39" i="8" s="1"/>
  <c r="E37" i="8" s="1"/>
  <c r="E36" i="8" s="1"/>
  <c r="E35" i="8" s="1"/>
  <c r="E34" i="8" s="1"/>
  <c r="E33" i="8" s="1"/>
  <c r="E32" i="8" s="1"/>
  <c r="E31" i="8" s="1"/>
  <c r="E30" i="8" s="1"/>
  <c r="E29" i="8" s="1"/>
  <c r="E28" i="8" s="1"/>
  <c r="E27" i="8" s="1"/>
  <c r="E23" i="8" s="1"/>
  <c r="E22" i="8" s="1"/>
  <c r="E21" i="8" s="1"/>
  <c r="E20" i="8" s="1"/>
  <c r="L38" i="8"/>
  <c r="L37" i="8"/>
  <c r="L34" i="8"/>
  <c r="G26" i="8"/>
  <c r="G25" i="8"/>
  <c r="G24" i="8"/>
  <c r="L24" i="8" s="1"/>
  <c r="L19" i="8"/>
  <c r="L18" i="8"/>
  <c r="L17" i="8" s="1"/>
  <c r="L16" i="8" s="1"/>
  <c r="G17" i="8"/>
  <c r="G16" i="8" s="1"/>
  <c r="C17" i="8"/>
  <c r="C16" i="8" s="1"/>
  <c r="M16" i="8"/>
  <c r="C12" i="8"/>
  <c r="C11" i="8" s="1"/>
  <c r="C10" i="8" s="1"/>
  <c r="C9" i="8" s="1"/>
  <c r="C8" i="8" s="1"/>
  <c r="I12" i="7"/>
  <c r="I13" i="7"/>
  <c r="I15" i="7"/>
  <c r="J15" i="7" s="1"/>
  <c r="J16" i="7"/>
  <c r="K16" i="7"/>
  <c r="D16" i="7"/>
  <c r="E16" i="7"/>
  <c r="F16" i="7"/>
  <c r="G16" i="7"/>
  <c r="H16" i="7"/>
  <c r="I16" i="7"/>
  <c r="C16" i="7"/>
  <c r="G17" i="7"/>
  <c r="C17" i="7"/>
  <c r="I17" i="7"/>
  <c r="J18" i="7"/>
  <c r="J17" i="7" s="1"/>
  <c r="I25" i="7"/>
  <c r="I26" i="7"/>
  <c r="I31" i="7"/>
  <c r="I32" i="7"/>
  <c r="F45" i="7"/>
  <c r="F44" i="7" s="1"/>
  <c r="E45" i="7"/>
  <c r="E44" i="7" s="1"/>
  <c r="E43" i="7" s="1"/>
  <c r="E42" i="7" s="1"/>
  <c r="D45" i="7"/>
  <c r="D44" i="7" s="1"/>
  <c r="D43" i="7" s="1"/>
  <c r="D42" i="7" s="1"/>
  <c r="D41" i="7" s="1"/>
  <c r="I41" i="7"/>
  <c r="C41" i="7"/>
  <c r="I40" i="7"/>
  <c r="I39" i="7" s="1"/>
  <c r="E40" i="7"/>
  <c r="E39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3" i="7" s="1"/>
  <c r="E22" i="7" s="1"/>
  <c r="E21" i="7" s="1"/>
  <c r="E20" i="7" s="1"/>
  <c r="J38" i="7"/>
  <c r="I37" i="7"/>
  <c r="J37" i="7" s="1"/>
  <c r="I36" i="7"/>
  <c r="J36" i="7" s="1"/>
  <c r="I34" i="7"/>
  <c r="J34" i="7" s="1"/>
  <c r="G26" i="7"/>
  <c r="G25" i="7"/>
  <c r="G24" i="7"/>
  <c r="I23" i="7"/>
  <c r="I22" i="7" s="1"/>
  <c r="I21" i="7" s="1"/>
  <c r="I20" i="7" s="1"/>
  <c r="I19" i="7" s="1"/>
  <c r="J19" i="7" s="1"/>
  <c r="C12" i="7"/>
  <c r="C11" i="7" s="1"/>
  <c r="C10" i="7" s="1"/>
  <c r="C9" i="7" s="1"/>
  <c r="C8" i="7" s="1"/>
  <c r="I15" i="6"/>
  <c r="J21" i="6"/>
  <c r="I21" i="6"/>
  <c r="G21" i="6"/>
  <c r="G22" i="6"/>
  <c r="J22" i="6" s="1"/>
  <c r="J23" i="6"/>
  <c r="G23" i="6"/>
  <c r="I28" i="6"/>
  <c r="I29" i="6"/>
  <c r="K10" i="9" l="1"/>
  <c r="I9" i="9"/>
  <c r="L31" i="9"/>
  <c r="H31" i="9"/>
  <c r="F28" i="9"/>
  <c r="F27" i="9" s="1"/>
  <c r="G29" i="9"/>
  <c r="C45" i="8"/>
  <c r="G45" i="8" s="1"/>
  <c r="H19" i="8" s="1"/>
  <c r="K9" i="8"/>
  <c r="I8" i="8"/>
  <c r="F43" i="8"/>
  <c r="F42" i="8" s="1"/>
  <c r="G42" i="8" s="1"/>
  <c r="L42" i="8" s="1"/>
  <c r="L30" i="8"/>
  <c r="L15" i="8"/>
  <c r="H45" i="8"/>
  <c r="H37" i="8"/>
  <c r="H36" i="8"/>
  <c r="H35" i="8"/>
  <c r="H34" i="8"/>
  <c r="H26" i="8"/>
  <c r="H24" i="8"/>
  <c r="H15" i="8"/>
  <c r="H30" i="8"/>
  <c r="H38" i="8"/>
  <c r="H28" i="8"/>
  <c r="E18" i="8"/>
  <c r="E17" i="8" s="1"/>
  <c r="E16" i="8" s="1"/>
  <c r="E19" i="8"/>
  <c r="E15" i="8" s="1"/>
  <c r="E14" i="8" s="1"/>
  <c r="E13" i="8" s="1"/>
  <c r="E12" i="8" s="1"/>
  <c r="E11" i="8" s="1"/>
  <c r="E10" i="8" s="1"/>
  <c r="E9" i="8" s="1"/>
  <c r="E8" i="8" s="1"/>
  <c r="M44" i="8"/>
  <c r="L44" i="8"/>
  <c r="H25" i="8"/>
  <c r="F41" i="8"/>
  <c r="F40" i="8" s="1"/>
  <c r="D40" i="8"/>
  <c r="D39" i="8" s="1"/>
  <c r="D37" i="8" s="1"/>
  <c r="D36" i="8" s="1"/>
  <c r="D35" i="8" s="1"/>
  <c r="D34" i="8" s="1"/>
  <c r="D33" i="8" s="1"/>
  <c r="D32" i="8" s="1"/>
  <c r="D31" i="8" s="1"/>
  <c r="D30" i="8" s="1"/>
  <c r="D29" i="8" s="1"/>
  <c r="D28" i="8" s="1"/>
  <c r="D27" i="8" s="1"/>
  <c r="D23" i="8" s="1"/>
  <c r="D22" i="8" s="1"/>
  <c r="D21" i="8" s="1"/>
  <c r="D20" i="8" s="1"/>
  <c r="G41" i="8"/>
  <c r="M41" i="8" s="1"/>
  <c r="L26" i="8"/>
  <c r="L25" i="8"/>
  <c r="I35" i="7"/>
  <c r="J35" i="7" s="1"/>
  <c r="E19" i="7"/>
  <c r="E15" i="7" s="1"/>
  <c r="E14" i="7" s="1"/>
  <c r="E13" i="7" s="1"/>
  <c r="E12" i="7" s="1"/>
  <c r="E11" i="7" s="1"/>
  <c r="E10" i="7" s="1"/>
  <c r="E9" i="7" s="1"/>
  <c r="E8" i="7" s="1"/>
  <c r="E18" i="7"/>
  <c r="E17" i="7" s="1"/>
  <c r="J25" i="7"/>
  <c r="C45" i="7"/>
  <c r="G45" i="7" s="1"/>
  <c r="H18" i="7" s="1"/>
  <c r="H17" i="7" s="1"/>
  <c r="I11" i="7"/>
  <c r="I33" i="7"/>
  <c r="I24" i="7"/>
  <c r="I30" i="7"/>
  <c r="I29" i="7" s="1"/>
  <c r="I28" i="7" s="1"/>
  <c r="J26" i="7"/>
  <c r="J24" i="7"/>
  <c r="H37" i="7"/>
  <c r="H35" i="7"/>
  <c r="D40" i="7"/>
  <c r="D39" i="7" s="1"/>
  <c r="D37" i="7" s="1"/>
  <c r="D36" i="7" s="1"/>
  <c r="D35" i="7" s="1"/>
  <c r="D34" i="7" s="1"/>
  <c r="D33" i="7" s="1"/>
  <c r="D32" i="7" s="1"/>
  <c r="D31" i="7" s="1"/>
  <c r="D30" i="7" s="1"/>
  <c r="D29" i="7" s="1"/>
  <c r="D28" i="7" s="1"/>
  <c r="D27" i="7" s="1"/>
  <c r="D23" i="7" s="1"/>
  <c r="D22" i="7" s="1"/>
  <c r="D21" i="7" s="1"/>
  <c r="D20" i="7" s="1"/>
  <c r="G41" i="7"/>
  <c r="K41" i="7" s="1"/>
  <c r="F41" i="7"/>
  <c r="F40" i="7" s="1"/>
  <c r="G44" i="7"/>
  <c r="F43" i="7"/>
  <c r="F42" i="6"/>
  <c r="E42" i="6"/>
  <c r="E41" i="6" s="1"/>
  <c r="E40" i="6" s="1"/>
  <c r="E39" i="6" s="1"/>
  <c r="D42" i="6"/>
  <c r="F41" i="6"/>
  <c r="D41" i="6"/>
  <c r="D40" i="6" s="1"/>
  <c r="D39" i="6" s="1"/>
  <c r="D38" i="6" s="1"/>
  <c r="I38" i="6"/>
  <c r="C38" i="6"/>
  <c r="I37" i="6"/>
  <c r="E37" i="6"/>
  <c r="E36" i="6" s="1"/>
  <c r="E34" i="6" s="1"/>
  <c r="E33" i="6" s="1"/>
  <c r="E32" i="6" s="1"/>
  <c r="E31" i="6" s="1"/>
  <c r="E30" i="6" s="1"/>
  <c r="E29" i="6" s="1"/>
  <c r="E28" i="6" s="1"/>
  <c r="E27" i="6" s="1"/>
  <c r="E26" i="6" s="1"/>
  <c r="E25" i="6" s="1"/>
  <c r="E24" i="6" s="1"/>
  <c r="E20" i="6" s="1"/>
  <c r="E19" i="6" s="1"/>
  <c r="E18" i="6" s="1"/>
  <c r="E17" i="6" s="1"/>
  <c r="E16" i="6" s="1"/>
  <c r="E15" i="6" s="1"/>
  <c r="E14" i="6" s="1"/>
  <c r="E13" i="6" s="1"/>
  <c r="E12" i="6" s="1"/>
  <c r="E11" i="6" s="1"/>
  <c r="E10" i="6" s="1"/>
  <c r="E9" i="6" s="1"/>
  <c r="E8" i="6" s="1"/>
  <c r="I36" i="6"/>
  <c r="J35" i="6"/>
  <c r="I34" i="6"/>
  <c r="J34" i="6" s="1"/>
  <c r="J31" i="6"/>
  <c r="I31" i="6"/>
  <c r="I30" i="6" s="1"/>
  <c r="I27" i="6"/>
  <c r="I20" i="6"/>
  <c r="I19" i="6" s="1"/>
  <c r="I18" i="6" s="1"/>
  <c r="I17" i="6" s="1"/>
  <c r="I16" i="6" s="1"/>
  <c r="J16" i="6" s="1"/>
  <c r="J15" i="6"/>
  <c r="I13" i="6"/>
  <c r="C12" i="6"/>
  <c r="C11" i="6" s="1"/>
  <c r="C10" i="6" s="1"/>
  <c r="C9" i="6" s="1"/>
  <c r="C8" i="6" s="1"/>
  <c r="C42" i="6" s="1"/>
  <c r="G42" i="6" s="1"/>
  <c r="H21" i="6" s="1"/>
  <c r="G27" i="9" l="1"/>
  <c r="F23" i="9"/>
  <c r="I8" i="9"/>
  <c r="K9" i="9"/>
  <c r="H29" i="9"/>
  <c r="L29" i="9"/>
  <c r="H44" i="8"/>
  <c r="H18" i="8"/>
  <c r="H17" i="8" s="1"/>
  <c r="H16" i="8" s="1"/>
  <c r="M42" i="8"/>
  <c r="I45" i="8"/>
  <c r="K8" i="8"/>
  <c r="H42" i="8"/>
  <c r="G43" i="8"/>
  <c r="H43" i="8" s="1"/>
  <c r="H41" i="8"/>
  <c r="L41" i="8"/>
  <c r="D19" i="8"/>
  <c r="D15" i="8" s="1"/>
  <c r="D14" i="8" s="1"/>
  <c r="D13" i="8" s="1"/>
  <c r="D12" i="8" s="1"/>
  <c r="D11" i="8" s="1"/>
  <c r="D10" i="8" s="1"/>
  <c r="D9" i="8" s="1"/>
  <c r="D8" i="8" s="1"/>
  <c r="D18" i="8"/>
  <c r="D17" i="8" s="1"/>
  <c r="D16" i="8" s="1"/>
  <c r="L36" i="8"/>
  <c r="L35" i="8"/>
  <c r="L28" i="8"/>
  <c r="F39" i="8"/>
  <c r="F38" i="8"/>
  <c r="G40" i="8"/>
  <c r="H36" i="7"/>
  <c r="H45" i="7"/>
  <c r="H28" i="7"/>
  <c r="H24" i="7"/>
  <c r="H25" i="7"/>
  <c r="J30" i="7"/>
  <c r="H15" i="7"/>
  <c r="H19" i="7"/>
  <c r="H30" i="7"/>
  <c r="H38" i="7"/>
  <c r="H26" i="7"/>
  <c r="D19" i="7"/>
  <c r="D15" i="7" s="1"/>
  <c r="D14" i="7" s="1"/>
  <c r="D13" i="7" s="1"/>
  <c r="D12" i="7" s="1"/>
  <c r="D11" i="7" s="1"/>
  <c r="D10" i="7" s="1"/>
  <c r="D9" i="7" s="1"/>
  <c r="D8" i="7" s="1"/>
  <c r="D18" i="7"/>
  <c r="D17" i="7" s="1"/>
  <c r="H34" i="7"/>
  <c r="I27" i="7"/>
  <c r="J28" i="7"/>
  <c r="G43" i="7"/>
  <c r="F42" i="7"/>
  <c r="G42" i="7" s="1"/>
  <c r="H44" i="7"/>
  <c r="K44" i="7"/>
  <c r="J44" i="7"/>
  <c r="J41" i="7"/>
  <c r="H41" i="7"/>
  <c r="F38" i="7"/>
  <c r="F39" i="7"/>
  <c r="G40" i="7"/>
  <c r="I10" i="7"/>
  <c r="I33" i="6"/>
  <c r="I32" i="6" s="1"/>
  <c r="J32" i="6" s="1"/>
  <c r="I12" i="6"/>
  <c r="H23" i="6"/>
  <c r="H22" i="6"/>
  <c r="H42" i="6"/>
  <c r="H33" i="6"/>
  <c r="H31" i="6"/>
  <c r="H25" i="6"/>
  <c r="H35" i="6"/>
  <c r="H16" i="6"/>
  <c r="H32" i="6"/>
  <c r="H15" i="6"/>
  <c r="H34" i="6"/>
  <c r="H27" i="6"/>
  <c r="G41" i="6"/>
  <c r="F40" i="6"/>
  <c r="F38" i="6"/>
  <c r="F37" i="6" s="1"/>
  <c r="D37" i="6"/>
  <c r="D36" i="6" s="1"/>
  <c r="D34" i="6" s="1"/>
  <c r="D33" i="6" s="1"/>
  <c r="D32" i="6" s="1"/>
  <c r="D31" i="6" s="1"/>
  <c r="D30" i="6" s="1"/>
  <c r="D29" i="6" s="1"/>
  <c r="D28" i="6" s="1"/>
  <c r="D27" i="6" s="1"/>
  <c r="D26" i="6" s="1"/>
  <c r="D25" i="6" s="1"/>
  <c r="D24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I26" i="6"/>
  <c r="I25" i="6" s="1"/>
  <c r="J27" i="6"/>
  <c r="G38" i="6"/>
  <c r="J33" i="6"/>
  <c r="K8" i="9" l="1"/>
  <c r="G23" i="9"/>
  <c r="F22" i="9"/>
  <c r="H27" i="9"/>
  <c r="L27" i="9"/>
  <c r="M43" i="8"/>
  <c r="L43" i="8"/>
  <c r="H40" i="8"/>
  <c r="L40" i="8"/>
  <c r="L39" i="8" s="1"/>
  <c r="G39" i="8"/>
  <c r="H39" i="8" s="1"/>
  <c r="F37" i="8"/>
  <c r="F36" i="8" s="1"/>
  <c r="F35" i="8" s="1"/>
  <c r="F34" i="8" s="1"/>
  <c r="F33" i="8" s="1"/>
  <c r="G39" i="7"/>
  <c r="H39" i="7" s="1"/>
  <c r="F37" i="7"/>
  <c r="F36" i="7" s="1"/>
  <c r="F35" i="7" s="1"/>
  <c r="F34" i="7" s="1"/>
  <c r="F33" i="7" s="1"/>
  <c r="J42" i="7"/>
  <c r="H42" i="7"/>
  <c r="K42" i="7"/>
  <c r="H43" i="7"/>
  <c r="K43" i="7"/>
  <c r="J43" i="7"/>
  <c r="J40" i="7"/>
  <c r="J39" i="7" s="1"/>
  <c r="H40" i="7"/>
  <c r="I9" i="7"/>
  <c r="I11" i="6"/>
  <c r="G40" i="6"/>
  <c r="F39" i="6"/>
  <c r="G39" i="6" s="1"/>
  <c r="I24" i="6"/>
  <c r="J25" i="6"/>
  <c r="H41" i="6"/>
  <c r="K41" i="6"/>
  <c r="J41" i="6"/>
  <c r="J38" i="6"/>
  <c r="K38" i="6"/>
  <c r="H38" i="6"/>
  <c r="G37" i="6"/>
  <c r="F36" i="6"/>
  <c r="F35" i="6"/>
  <c r="I15" i="5"/>
  <c r="I20" i="5"/>
  <c r="I25" i="5"/>
  <c r="I26" i="5"/>
  <c r="I28" i="5"/>
  <c r="I31" i="5"/>
  <c r="I30" i="5" s="1"/>
  <c r="J32" i="5"/>
  <c r="I34" i="5"/>
  <c r="F21" i="9" l="1"/>
  <c r="G22" i="9"/>
  <c r="H22" i="9" s="1"/>
  <c r="H23" i="9"/>
  <c r="L23" i="9"/>
  <c r="L22" i="9" s="1"/>
  <c r="L21" i="9" s="1"/>
  <c r="M45" i="9"/>
  <c r="G33" i="8"/>
  <c r="F32" i="8"/>
  <c r="F32" i="7"/>
  <c r="G33" i="7"/>
  <c r="I8" i="7"/>
  <c r="K40" i="6"/>
  <c r="J40" i="6"/>
  <c r="H40" i="6"/>
  <c r="G36" i="6"/>
  <c r="H36" i="6" s="1"/>
  <c r="F34" i="6"/>
  <c r="F33" i="6" s="1"/>
  <c r="F32" i="6" s="1"/>
  <c r="F31" i="6" s="1"/>
  <c r="F30" i="6" s="1"/>
  <c r="K39" i="6"/>
  <c r="J39" i="6"/>
  <c r="H39" i="6"/>
  <c r="H37" i="6"/>
  <c r="J37" i="6"/>
  <c r="J36" i="6" s="1"/>
  <c r="I10" i="6"/>
  <c r="F39" i="5"/>
  <c r="E39" i="5"/>
  <c r="E38" i="5" s="1"/>
  <c r="E37" i="5" s="1"/>
  <c r="E36" i="5" s="1"/>
  <c r="D39" i="5"/>
  <c r="D38" i="5" s="1"/>
  <c r="D37" i="5" s="1"/>
  <c r="D36" i="5" s="1"/>
  <c r="D35" i="5" s="1"/>
  <c r="F38" i="5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F20" i="9" l="1"/>
  <c r="G21" i="9"/>
  <c r="H21" i="9" s="1"/>
  <c r="F31" i="8"/>
  <c r="G32" i="8"/>
  <c r="H33" i="8"/>
  <c r="L33" i="8"/>
  <c r="H33" i="7"/>
  <c r="J33" i="7"/>
  <c r="I45" i="7"/>
  <c r="K45" i="7" s="1"/>
  <c r="F31" i="7"/>
  <c r="G32" i="7"/>
  <c r="I9" i="6"/>
  <c r="G30" i="6"/>
  <c r="F29" i="6"/>
  <c r="G35" i="5"/>
  <c r="K35" i="5" s="1"/>
  <c r="H35" i="5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G20" i="9" l="1"/>
  <c r="F19" i="9"/>
  <c r="F15" i="9" s="1"/>
  <c r="F14" i="9" s="1"/>
  <c r="F18" i="9"/>
  <c r="F17" i="9" s="1"/>
  <c r="F16" i="9" s="1"/>
  <c r="H32" i="8"/>
  <c r="L32" i="8"/>
  <c r="G31" i="8"/>
  <c r="F30" i="8"/>
  <c r="F29" i="8" s="1"/>
  <c r="M45" i="8"/>
  <c r="J32" i="7"/>
  <c r="H32" i="7"/>
  <c r="G31" i="7"/>
  <c r="F30" i="7"/>
  <c r="F29" i="7" s="1"/>
  <c r="G29" i="6"/>
  <c r="F28" i="6"/>
  <c r="J30" i="6"/>
  <c r="H30" i="6"/>
  <c r="I8" i="6"/>
  <c r="J22" i="5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G14" i="9" l="1"/>
  <c r="F13" i="9"/>
  <c r="H20" i="9"/>
  <c r="L20" i="9"/>
  <c r="G29" i="8"/>
  <c r="F28" i="8"/>
  <c r="F27" i="8" s="1"/>
  <c r="L31" i="8"/>
  <c r="H31" i="8"/>
  <c r="G29" i="7"/>
  <c r="F28" i="7"/>
  <c r="F27" i="7" s="1"/>
  <c r="J31" i="7"/>
  <c r="H31" i="7"/>
  <c r="I42" i="6"/>
  <c r="K42" i="6" s="1"/>
  <c r="F27" i="6"/>
  <c r="F26" i="6" s="1"/>
  <c r="G28" i="6"/>
  <c r="H29" i="6"/>
  <c r="J29" i="6"/>
  <c r="K36" i="5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F12" i="9" l="1"/>
  <c r="F11" i="9" s="1"/>
  <c r="F10" i="9" s="1"/>
  <c r="F9" i="9" s="1"/>
  <c r="F8" i="9" s="1"/>
  <c r="G13" i="9"/>
  <c r="L14" i="9"/>
  <c r="H14" i="9"/>
  <c r="F23" i="8"/>
  <c r="G27" i="8"/>
  <c r="H29" i="8"/>
  <c r="L29" i="8"/>
  <c r="G27" i="7"/>
  <c r="F23" i="7"/>
  <c r="H29" i="7"/>
  <c r="J29" i="7"/>
  <c r="C38" i="4"/>
  <c r="G38" i="4" s="1"/>
  <c r="H28" i="6"/>
  <c r="J28" i="6"/>
  <c r="F25" i="6"/>
  <c r="F24" i="6" s="1"/>
  <c r="G26" i="6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H13" i="9" l="1"/>
  <c r="L13" i="9"/>
  <c r="G12" i="9"/>
  <c r="M13" i="9"/>
  <c r="H27" i="8"/>
  <c r="L27" i="8"/>
  <c r="G23" i="8"/>
  <c r="F22" i="8"/>
  <c r="G23" i="7"/>
  <c r="F22" i="7"/>
  <c r="H27" i="7"/>
  <c r="J27" i="7"/>
  <c r="G24" i="6"/>
  <c r="F20" i="6"/>
  <c r="H26" i="6"/>
  <c r="J26" i="6"/>
  <c r="J27" i="5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L12" i="9" l="1"/>
  <c r="H12" i="9"/>
  <c r="G11" i="9"/>
  <c r="M12" i="9"/>
  <c r="F21" i="8"/>
  <c r="G22" i="8"/>
  <c r="H22" i="8" s="1"/>
  <c r="L23" i="8"/>
  <c r="L22" i="8" s="1"/>
  <c r="L21" i="8" s="1"/>
  <c r="H23" i="8"/>
  <c r="G22" i="7"/>
  <c r="H22" i="7" s="1"/>
  <c r="F21" i="7"/>
  <c r="H23" i="7"/>
  <c r="J23" i="7"/>
  <c r="J22" i="7" s="1"/>
  <c r="J21" i="7" s="1"/>
  <c r="J29" i="3"/>
  <c r="E21" i="3"/>
  <c r="E10" i="3" s="1"/>
  <c r="E9" i="3" s="1"/>
  <c r="E8" i="3" s="1"/>
  <c r="E38" i="3" s="1"/>
  <c r="G20" i="6"/>
  <c r="F19" i="6"/>
  <c r="J24" i="6"/>
  <c r="H24" i="6"/>
  <c r="H26" i="5"/>
  <c r="J26" i="5"/>
  <c r="I39" i="5"/>
  <c r="K39" i="5" s="1"/>
  <c r="F24" i="5"/>
  <c r="F23" i="5" s="1"/>
  <c r="G25" i="5"/>
  <c r="J24" i="3"/>
  <c r="J23" i="3" s="1"/>
  <c r="J22" i="3" s="1"/>
  <c r="J21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F22" i="3"/>
  <c r="D34" i="2"/>
  <c r="J12" i="3"/>
  <c r="J11" i="3" s="1"/>
  <c r="I11" i="3"/>
  <c r="F29" i="3"/>
  <c r="G18" i="3"/>
  <c r="G29" i="3"/>
  <c r="G23" i="3"/>
  <c r="H11" i="9" l="1"/>
  <c r="G10" i="9"/>
  <c r="M11" i="9"/>
  <c r="G21" i="8"/>
  <c r="H21" i="8" s="1"/>
  <c r="F20" i="8"/>
  <c r="G21" i="7"/>
  <c r="H21" i="7" s="1"/>
  <c r="F20" i="7"/>
  <c r="F18" i="7" s="1"/>
  <c r="F17" i="7" s="1"/>
  <c r="F21" i="3"/>
  <c r="F10" i="3" s="1"/>
  <c r="F9" i="3" s="1"/>
  <c r="F8" i="3" s="1"/>
  <c r="F38" i="3" s="1"/>
  <c r="G19" i="6"/>
  <c r="H19" i="6" s="1"/>
  <c r="F18" i="6"/>
  <c r="H20" i="6"/>
  <c r="J20" i="6"/>
  <c r="J19" i="6" s="1"/>
  <c r="J18" i="6" s="1"/>
  <c r="H25" i="5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H10" i="9" l="1"/>
  <c r="G9" i="9"/>
  <c r="L10" i="9"/>
  <c r="M10" i="9"/>
  <c r="F19" i="8"/>
  <c r="F15" i="8" s="1"/>
  <c r="F14" i="8" s="1"/>
  <c r="G20" i="8"/>
  <c r="L20" i="8" s="1"/>
  <c r="F18" i="8"/>
  <c r="F17" i="8" s="1"/>
  <c r="F16" i="8" s="1"/>
  <c r="F19" i="7"/>
  <c r="F15" i="7" s="1"/>
  <c r="F14" i="7" s="1"/>
  <c r="G20" i="7"/>
  <c r="G18" i="6"/>
  <c r="H18" i="6" s="1"/>
  <c r="F17" i="6"/>
  <c r="H23" i="5"/>
  <c r="J23" i="5"/>
  <c r="G21" i="5"/>
  <c r="F20" i="5"/>
  <c r="F25" i="4"/>
  <c r="G26" i="4"/>
  <c r="I9" i="4"/>
  <c r="J27" i="4"/>
  <c r="H27" i="4"/>
  <c r="J34" i="2"/>
  <c r="G21" i="3"/>
  <c r="I9" i="3"/>
  <c r="G16" i="3"/>
  <c r="H9" i="9" l="1"/>
  <c r="G8" i="9"/>
  <c r="L9" i="9"/>
  <c r="M9" i="9"/>
  <c r="H20" i="8"/>
  <c r="G14" i="8"/>
  <c r="F13" i="8"/>
  <c r="J20" i="7"/>
  <c r="H20" i="7"/>
  <c r="F13" i="7"/>
  <c r="G14" i="7"/>
  <c r="G17" i="6"/>
  <c r="F16" i="6"/>
  <c r="F15" i="6" s="1"/>
  <c r="F14" i="6" s="1"/>
  <c r="J21" i="5"/>
  <c r="H21" i="5"/>
  <c r="G20" i="5"/>
  <c r="F19" i="5"/>
  <c r="J26" i="4"/>
  <c r="H26" i="4"/>
  <c r="I8" i="4"/>
  <c r="G25" i="4"/>
  <c r="F24" i="4"/>
  <c r="F23" i="4" s="1"/>
  <c r="I8" i="3"/>
  <c r="G12" i="3"/>
  <c r="L8" i="9" l="1"/>
  <c r="H8" i="9"/>
  <c r="M8" i="9"/>
  <c r="F12" i="8"/>
  <c r="F11" i="8" s="1"/>
  <c r="F10" i="8" s="1"/>
  <c r="F9" i="8" s="1"/>
  <c r="F8" i="8" s="1"/>
  <c r="G13" i="8"/>
  <c r="H14" i="8"/>
  <c r="L14" i="8"/>
  <c r="J14" i="7"/>
  <c r="H14" i="7"/>
  <c r="G13" i="7"/>
  <c r="F12" i="7"/>
  <c r="F11" i="7" s="1"/>
  <c r="F10" i="7" s="1"/>
  <c r="F9" i="7" s="1"/>
  <c r="F8" i="7" s="1"/>
  <c r="F13" i="6"/>
  <c r="G14" i="6"/>
  <c r="J17" i="6"/>
  <c r="H17" i="6"/>
  <c r="H20" i="5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L13" i="8" l="1"/>
  <c r="G12" i="8"/>
  <c r="H13" i="8"/>
  <c r="M13" i="8"/>
  <c r="G12" i="7"/>
  <c r="H13" i="7"/>
  <c r="J13" i="7"/>
  <c r="K13" i="7"/>
  <c r="H14" i="6"/>
  <c r="J14" i="6"/>
  <c r="F12" i="6"/>
  <c r="F11" i="6" s="1"/>
  <c r="F10" i="6" s="1"/>
  <c r="F9" i="6" s="1"/>
  <c r="F8" i="6" s="1"/>
  <c r="G13" i="6"/>
  <c r="G18" i="5"/>
  <c r="H18" i="5" s="1"/>
  <c r="F17" i="5"/>
  <c r="J23" i="4"/>
  <c r="H23" i="4"/>
  <c r="G21" i="4"/>
  <c r="F20" i="4"/>
  <c r="G10" i="3"/>
  <c r="K11" i="3"/>
  <c r="L12" i="8" l="1"/>
  <c r="G11" i="8"/>
  <c r="H12" i="8"/>
  <c r="M12" i="8"/>
  <c r="H12" i="7"/>
  <c r="J12" i="7"/>
  <c r="G11" i="7"/>
  <c r="K12" i="7"/>
  <c r="H13" i="6"/>
  <c r="J13" i="6"/>
  <c r="G12" i="6"/>
  <c r="K13" i="6"/>
  <c r="G17" i="5"/>
  <c r="F16" i="5"/>
  <c r="F15" i="5" s="1"/>
  <c r="F14" i="5" s="1"/>
  <c r="G20" i="4"/>
  <c r="F19" i="4"/>
  <c r="H21" i="4"/>
  <c r="J21" i="4"/>
  <c r="G9" i="3"/>
  <c r="K10" i="3"/>
  <c r="G10" i="8" l="1"/>
  <c r="H11" i="8"/>
  <c r="L11" i="8"/>
  <c r="M11" i="8"/>
  <c r="J11" i="7"/>
  <c r="G10" i="7"/>
  <c r="H11" i="7"/>
  <c r="K11" i="7"/>
  <c r="H12" i="6"/>
  <c r="G11" i="6"/>
  <c r="J12" i="6"/>
  <c r="K12" i="6"/>
  <c r="F13" i="5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G9" i="8" l="1"/>
  <c r="L10" i="8"/>
  <c r="H10" i="8"/>
  <c r="M10" i="8"/>
  <c r="H10" i="7"/>
  <c r="J10" i="7"/>
  <c r="G9" i="7"/>
  <c r="K10" i="7"/>
  <c r="J11" i="6"/>
  <c r="G10" i="6"/>
  <c r="H11" i="6"/>
  <c r="K11" i="6"/>
  <c r="H14" i="5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H9" i="8" l="1"/>
  <c r="L9" i="8"/>
  <c r="G8" i="8"/>
  <c r="M8" i="8" s="1"/>
  <c r="M9" i="8"/>
  <c r="H9" i="7"/>
  <c r="J9" i="7"/>
  <c r="G8" i="7"/>
  <c r="K9" i="7"/>
  <c r="J10" i="6"/>
  <c r="G9" i="6"/>
  <c r="H10" i="6"/>
  <c r="K10" i="6"/>
  <c r="H13" i="5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L8" i="8" l="1"/>
  <c r="H8" i="8"/>
  <c r="H8" i="7"/>
  <c r="J8" i="7"/>
  <c r="J45" i="7" s="1"/>
  <c r="K8" i="7"/>
  <c r="G8" i="6"/>
  <c r="H9" i="6"/>
  <c r="J9" i="6"/>
  <c r="K9" i="6"/>
  <c r="H12" i="5"/>
  <c r="G11" i="5"/>
  <c r="J12" i="5"/>
  <c r="K12" i="5"/>
  <c r="G14" i="4"/>
  <c r="F13" i="4"/>
  <c r="H17" i="4"/>
  <c r="J17" i="4"/>
  <c r="G27" i="2"/>
  <c r="H8" i="6" l="1"/>
  <c r="J8" i="6"/>
  <c r="J42" i="6" s="1"/>
  <c r="K8" i="6"/>
  <c r="J11" i="5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<sst xmlns="http://schemas.openxmlformats.org/spreadsheetml/2006/main" count="839" uniqueCount="107">
  <si>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</si>
  <si>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</si>
  <si>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</si>
  <si>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</si>
  <si>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</si>
  <si>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</si>
  <si>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</si>
  <si>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</si>
  <si>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</si>
  <si>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</si>
  <si>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</si>
  <si>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</si>
  <si>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</si>
  <si>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</si>
  <si>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</si>
  <si>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</si>
  <si>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</si>
  <si>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</si>
  <si>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</si>
  <si>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</si>
  <si>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</si>
  <si>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</si>
  <si>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</si>
  <si>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</si>
  <si>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</si>
  <si>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</si>
  <si>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</si>
  <si>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</si>
  <si>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</si>
  <si>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</si>
  <si>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</si>
  <si>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</si>
  <si>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</si>
  <si>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</si>
  <si>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</si>
  <si>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</si>
  <si>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</si>
  <si>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</si>
  <si>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</si>
  <si>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</si>
  <si>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</si>
  <si>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</si>
  <si>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</si>
  <si>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</si>
  <si>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</si>
  <si>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</si>
  <si>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</si>
  <si>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</si>
  <si>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</si>
  <si>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</si>
  <si>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</si>
  <si>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</si>
  <si>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</si>
  <si>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</si>
  <si>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</si>
  <si>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</si>
  <si>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</si>
  <si>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</si>
  <si>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</si>
  <si>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</si>
  <si>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</si>
  <si>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</si>
  <si>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</si>
  <si>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</si>
  <si>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</si>
  <si>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</si>
  <si>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</si>
  <si>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</si>
  <si>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</si>
  <si>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</si>
  <si>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</si>
  <si>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</si>
  <si>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</si>
  <si>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</si>
  <si>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</si>
  <si>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</si>
  <si>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</si>
  <si>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3-1-01-2-13-1-03</t>
  </si>
  <si>
    <t>REINTEGROS GASTOS DE FUNCIONAMIENTO</t>
  </si>
  <si>
    <t>PERIODO: 01/01/2021 AL 31/05/2021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</si>
  <si>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2021 </t>
    </r>
  </si>
  <si>
    <t>3-1-01-1-02-6-02</t>
  </si>
  <si>
    <t>SENTENCIAS Y CONCILIACIONES</t>
  </si>
  <si>
    <t>3-1-01-1-02-6-01</t>
  </si>
  <si>
    <t>INDEMNIZACIONES RELACIONADAS CON SEGUROS NO DE VIDA</t>
  </si>
  <si>
    <t>3-1-01-1-02-6</t>
  </si>
  <si>
    <t>TRANSFERENCIAS CORRIENTES</t>
  </si>
  <si>
    <t>PERIODO: 01/01/2021 AL 30/06/2021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</si>
  <si>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2021 </t>
    </r>
  </si>
  <si>
    <t>SANCIONES DISCIPLINARIAS</t>
  </si>
  <si>
    <t>3-1-01-1-02-3</t>
  </si>
  <si>
    <t>3-1-01-1-02-3-01</t>
  </si>
  <si>
    <t>3-1-01-1-02-3-01-03</t>
  </si>
  <si>
    <t>MULTAS Y SANCIONES</t>
  </si>
  <si>
    <t>MULTAS, SANCIONES E INTERESES DE MORA</t>
  </si>
  <si>
    <t>PERIODO: 01/01/2021 AL 31/07/2021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</si>
  <si>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Julio de 2021 </t>
    </r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</si>
  <si>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</si>
  <si>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</si>
  <si>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</si>
  <si>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</si>
  <si>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Recaudo Efectivo          Acumulado   (5)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</si>
  <si>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Vicepresidencia Administrativa y Financiera</t>
    </r>
  </si>
  <si>
    <t>INFORME DE EJECUCIÓN DEL PRESUPUESTO DE INGRESOS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</si>
  <si>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Agosto de 2021 </t>
    </r>
  </si>
  <si>
    <t>PERIODO: 01/01/2021 AL 31/08/2021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</si>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</sst>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>
      <alignment horizontal="right" vertical="center"/>
    </xf>
    <xf numFmtId="44" fontId="4" fillId="2" borderId="0" xfId="6" applyFont="1" applyFill="1" applyAlignment="1">
      <alignment vertical="center"/>
    </xf>
    <xf numFmtId="44" fontId="4" fillId="2" borderId="0" xfId="0" applyNumberFormat="1" applyFont="1" applyFill="1" applyAlignment="1">
      <alignment vertical="center"/>
    </xf>
    <xf numFmtId="43" fontId="13" fillId="2" borderId="28" xfId="0" applyNumberFormat="1" applyFont="1" applyFill="1" applyBorder="1" applyAlignment="1">
      <alignment horizontal="right" vertical="center" readingOrder="1"/>
    </xf>
    <xf numFmtId="0" fontId="6" fillId="3" borderId="15" xfId="2" applyFont="1" applyFill="1" applyBorder="1" applyAlignment="1">
      <alignment horizontal="center" vertical="center" wrapText="1"/>
    </xf>
    <xf numFmtId="43" fontId="17" fillId="4" borderId="1" xfId="5" applyNumberFormat="1" applyFont="1" applyFill="1" applyBorder="1" applyAlignment="1">
      <alignment vertical="center"/>
    </xf>
    <xf numFmtId="43" fontId="15" fillId="2" borderId="3" xfId="5" applyNumberFormat="1" applyFont="1" applyFill="1" applyBorder="1" applyAlignment="1">
      <alignment vertical="center"/>
    </xf>
    <xf numFmtId="43" fontId="15" fillId="2" borderId="1" xfId="5" applyNumberFormat="1" applyFont="1" applyFill="1" applyBorder="1" applyAlignment="1">
      <alignment vertical="center"/>
    </xf>
    <xf numFmtId="43" fontId="15" fillId="2" borderId="2" xfId="5" applyNumberFormat="1" applyFont="1" applyFill="1" applyBorder="1" applyAlignment="1">
      <alignment vertical="center"/>
    </xf>
    <xf numFmtId="43" fontId="17" fillId="4" borderId="3" xfId="5" applyNumberFormat="1" applyFont="1" applyFill="1" applyBorder="1" applyAlignment="1">
      <alignment vertical="center"/>
    </xf>
    <xf numFmtId="43" fontId="13" fillId="0" borderId="3" xfId="5" applyNumberFormat="1" applyFont="1" applyBorder="1" applyAlignment="1">
      <alignment vertical="center"/>
    </xf>
    <xf numFmtId="43" fontId="13" fillId="0" borderId="1" xfId="5" applyNumberFormat="1" applyFont="1" applyBorder="1" applyAlignment="1">
      <alignment vertical="center"/>
    </xf>
    <xf numFmtId="43" fontId="13" fillId="2" borderId="1" xfId="5" applyNumberFormat="1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horizontal="left" vertical="center" wrapText="1"/>
    </xf>
    <xf numFmtId="43" fontId="2" fillId="2" borderId="0" xfId="0" applyNumberFormat="1" applyFont="1" applyFill="1" applyBorder="1" applyAlignment="1">
      <alignment vertical="center"/>
    </xf>
    <xf numFmtId="43" fontId="14" fillId="3" borderId="6" xfId="5" applyNumberFormat="1" applyFont="1" applyFill="1" applyBorder="1" applyAlignment="1">
      <alignment vertical="center"/>
    </xf>
    <xf numFmtId="43" fontId="5" fillId="2" borderId="0" xfId="1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7" fillId="2" borderId="0" xfId="4" applyFont="1" applyFill="1" applyAlignment="1">
      <alignment horizontal="left" vertical="center"/>
    </xf>
    <xf numFmtId="43" fontId="15" fillId="2" borderId="22" xfId="0" applyNumberFormat="1" applyFont="1" applyFill="1" applyBorder="1" applyAlignment="1">
      <alignment vertical="center" readingOrder="1"/>
    </xf>
    <xf numFmtId="0" fontId="6" fillId="3" borderId="15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oneda" xfId="6" builtinId="4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2D453D9C-F632-4F52-AFA0-A0A2001239D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F98D3DB-919C-4114-AC30-01A28734F27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E2B4967-06D0-4350-8327-555874DF106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1" zoomScaleNormal="100" workbookViewId="0">
      <selection sqref="A1:M1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"/>
      <c r="O1" s="3"/>
      <c r="P1" s="3"/>
      <c r="Q1" s="3"/>
    </row>
    <row r="2" spans="1:24" ht="19.5" customHeight="1" x14ac:dyDescent="0.25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5"/>
      <c r="M2" s="5"/>
      <c r="N2" s="5"/>
      <c r="O2" s="5"/>
      <c r="P2" s="5"/>
      <c r="Q2" s="5"/>
    </row>
    <row r="3" spans="1:24" ht="22.5" customHeight="1" x14ac:dyDescent="0.25">
      <c r="A3" s="168" t="s">
        <v>73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4" t="s">
        <v>1</v>
      </c>
      <c r="J4" s="174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75" t="s">
        <v>72</v>
      </c>
      <c r="B6" s="177" t="s">
        <v>71</v>
      </c>
      <c r="C6" s="177" t="s">
        <v>70</v>
      </c>
      <c r="D6" s="177" t="s">
        <v>69</v>
      </c>
      <c r="E6" s="177"/>
      <c r="F6" s="177"/>
      <c r="G6" s="177" t="s">
        <v>68</v>
      </c>
      <c r="H6" s="179" t="s">
        <v>67</v>
      </c>
      <c r="I6" s="177" t="s">
        <v>66</v>
      </c>
      <c r="J6" s="169" t="s">
        <v>65</v>
      </c>
      <c r="K6" s="169" t="s">
        <v>64</v>
      </c>
    </row>
    <row r="7" spans="1:24" ht="60" customHeight="1" x14ac:dyDescent="0.25">
      <c r="A7" s="176"/>
      <c r="B7" s="178"/>
      <c r="C7" s="178"/>
      <c r="D7" s="79" t="s">
        <v>63</v>
      </c>
      <c r="E7" s="79" t="s">
        <v>62</v>
      </c>
      <c r="F7" s="79" t="s">
        <v>61</v>
      </c>
      <c r="G7" s="178"/>
      <c r="H7" s="180"/>
      <c r="I7" s="178"/>
      <c r="J7" s="170"/>
      <c r="K7" s="170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60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60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60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60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60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60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60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60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60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60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60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60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60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60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60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60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60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60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72" t="s">
        <v>59</v>
      </c>
      <c r="B38" s="173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102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38:B38"/>
    <mergeCell ref="I4:J4"/>
    <mergeCell ref="A6:A7"/>
    <mergeCell ref="B6:B7"/>
    <mergeCell ref="C6:C7"/>
    <mergeCell ref="D6:F6"/>
    <mergeCell ref="G6:G7"/>
    <mergeCell ref="I6:I7"/>
    <mergeCell ref="H6:H7"/>
    <mergeCell ref="A2:K2"/>
    <mergeCell ref="A3:K3"/>
    <mergeCell ref="K6:K7"/>
    <mergeCell ref="J6:J7"/>
    <mergeCell ref="A1:M1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zoomScale="90" zoomScaleNormal="9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"/>
      <c r="O1" s="3"/>
      <c r="P1" s="3"/>
      <c r="Q1" s="3"/>
    </row>
    <row r="2" spans="1:24" ht="24.75" customHeight="1" x14ac:dyDescent="0.2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3"/>
      <c r="M2" s="3"/>
      <c r="N2" s="3"/>
      <c r="O2" s="3"/>
      <c r="P2" s="3"/>
      <c r="Q2" s="3"/>
    </row>
    <row r="3" spans="1:24" ht="27" customHeight="1" x14ac:dyDescent="0.2">
      <c r="A3" s="168" t="s">
        <v>74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4" t="s">
        <v>1</v>
      </c>
      <c r="J4" s="174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5" t="s">
        <v>72</v>
      </c>
      <c r="B6" s="177" t="s">
        <v>71</v>
      </c>
      <c r="C6" s="177" t="s">
        <v>70</v>
      </c>
      <c r="D6" s="177" t="s">
        <v>69</v>
      </c>
      <c r="E6" s="177"/>
      <c r="F6" s="177"/>
      <c r="G6" s="177" t="s">
        <v>68</v>
      </c>
      <c r="H6" s="179" t="s">
        <v>67</v>
      </c>
      <c r="I6" s="177" t="s">
        <v>66</v>
      </c>
      <c r="J6" s="169" t="s">
        <v>65</v>
      </c>
      <c r="K6" s="181" t="s">
        <v>64</v>
      </c>
    </row>
    <row r="7" spans="1:24" ht="60" customHeight="1" x14ac:dyDescent="0.2">
      <c r="A7" s="176"/>
      <c r="B7" s="178"/>
      <c r="C7" s="178"/>
      <c r="D7" s="119" t="s">
        <v>63</v>
      </c>
      <c r="E7" s="119" t="s">
        <v>62</v>
      </c>
      <c r="F7" s="119" t="s">
        <v>61</v>
      </c>
      <c r="G7" s="178"/>
      <c r="H7" s="180"/>
      <c r="I7" s="178"/>
      <c r="J7" s="170"/>
      <c r="K7" s="182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60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72" t="s">
        <v>59</v>
      </c>
      <c r="B38" s="173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57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A38:B38"/>
    <mergeCell ref="H6:H7"/>
    <mergeCell ref="A2:K2"/>
    <mergeCell ref="A3:K3"/>
    <mergeCell ref="I4:J4"/>
    <mergeCell ref="D6:F6"/>
    <mergeCell ref="A6:A7"/>
    <mergeCell ref="B6:B7"/>
    <mergeCell ref="C6:C7"/>
    <mergeCell ref="G6:G7"/>
    <mergeCell ref="J6:J7"/>
    <mergeCell ref="K6:K7"/>
    <mergeCell ref="I6:I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"/>
      <c r="O1" s="3"/>
      <c r="P1" s="3"/>
      <c r="Q1" s="3"/>
    </row>
    <row r="2" spans="1:24" ht="24.75" customHeight="1" x14ac:dyDescent="0.2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3"/>
      <c r="M2" s="3"/>
      <c r="N2" s="3"/>
      <c r="O2" s="3"/>
      <c r="P2" s="3"/>
      <c r="Q2" s="3"/>
    </row>
    <row r="3" spans="1:24" ht="27" customHeight="1" x14ac:dyDescent="0.2">
      <c r="A3" s="168" t="s">
        <v>75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4" t="s">
        <v>1</v>
      </c>
      <c r="J4" s="174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5" t="s">
        <v>72</v>
      </c>
      <c r="B6" s="177" t="s">
        <v>71</v>
      </c>
      <c r="C6" s="177" t="s">
        <v>70</v>
      </c>
      <c r="D6" s="177" t="s">
        <v>69</v>
      </c>
      <c r="E6" s="177"/>
      <c r="F6" s="177"/>
      <c r="G6" s="177" t="s">
        <v>68</v>
      </c>
      <c r="H6" s="179" t="s">
        <v>67</v>
      </c>
      <c r="I6" s="177" t="s">
        <v>66</v>
      </c>
      <c r="J6" s="169" t="s">
        <v>65</v>
      </c>
      <c r="K6" s="181" t="s">
        <v>64</v>
      </c>
    </row>
    <row r="7" spans="1:24" ht="78" customHeight="1" x14ac:dyDescent="0.2">
      <c r="A7" s="176"/>
      <c r="B7" s="178"/>
      <c r="C7" s="178"/>
      <c r="D7" s="136" t="s">
        <v>63</v>
      </c>
      <c r="E7" s="136" t="s">
        <v>62</v>
      </c>
      <c r="F7" s="136" t="s">
        <v>61</v>
      </c>
      <c r="G7" s="178"/>
      <c r="H7" s="180"/>
      <c r="I7" s="178"/>
      <c r="J7" s="170"/>
      <c r="K7" s="182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72" t="s">
        <v>59</v>
      </c>
      <c r="B38" s="173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76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I6:I7"/>
    <mergeCell ref="J6:J7"/>
    <mergeCell ref="K6:K7"/>
    <mergeCell ref="A38:B38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zoomScale="80" zoomScaleNormal="80" workbookViewId="0">
      <selection sqref="A1:M1"/>
    </sheetView>
  </sheetViews>
  <sheetFormatPr baseColWidth="10" defaultRowHeight="12.75" x14ac:dyDescent="0.2"/>
  <cols>
    <col min="1" max="1" width="26.5703125" style="21" customWidth="1"/>
    <col min="2" max="2" width="50.140625" style="1" customWidth="1"/>
    <col min="3" max="3" width="30.7109375" style="1" customWidth="1"/>
    <col min="4" max="4" width="9.85546875" style="82" customWidth="1"/>
    <col min="5" max="5" width="14.7109375" style="82" customWidth="1"/>
    <col min="6" max="6" width="15.85546875" style="82" customWidth="1"/>
    <col min="7" max="7" width="30.42578125" style="1" customWidth="1"/>
    <col min="8" max="8" width="14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"/>
      <c r="O1" s="3"/>
      <c r="P1" s="3"/>
      <c r="Q1" s="3"/>
    </row>
    <row r="2" spans="1:24" ht="24.75" customHeight="1" x14ac:dyDescent="0.2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3"/>
      <c r="M2" s="3"/>
      <c r="N2" s="3"/>
      <c r="O2" s="3"/>
      <c r="P2" s="3"/>
      <c r="Q2" s="3"/>
    </row>
    <row r="3" spans="1:24" ht="27" customHeight="1" x14ac:dyDescent="0.2">
      <c r="A3" s="168" t="s">
        <v>79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4" t="s">
        <v>1</v>
      </c>
      <c r="J4" s="174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5" t="s">
        <v>72</v>
      </c>
      <c r="B6" s="177" t="s">
        <v>71</v>
      </c>
      <c r="C6" s="177" t="s">
        <v>70</v>
      </c>
      <c r="D6" s="177" t="s">
        <v>69</v>
      </c>
      <c r="E6" s="177"/>
      <c r="F6" s="177"/>
      <c r="G6" s="177" t="s">
        <v>68</v>
      </c>
      <c r="H6" s="179" t="s">
        <v>67</v>
      </c>
      <c r="I6" s="177" t="s">
        <v>66</v>
      </c>
      <c r="J6" s="169" t="s">
        <v>65</v>
      </c>
      <c r="K6" s="181" t="s">
        <v>64</v>
      </c>
    </row>
    <row r="7" spans="1:24" ht="78" customHeight="1" x14ac:dyDescent="0.2">
      <c r="A7" s="176"/>
      <c r="B7" s="178"/>
      <c r="C7" s="178"/>
      <c r="D7" s="143" t="s">
        <v>63</v>
      </c>
      <c r="E7" s="143" t="s">
        <v>62</v>
      </c>
      <c r="F7" s="143" t="s">
        <v>61</v>
      </c>
      <c r="G7" s="178"/>
      <c r="H7" s="180"/>
      <c r="I7" s="178"/>
      <c r="J7" s="170"/>
      <c r="K7" s="182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60</v>
      </c>
    </row>
    <row r="32" spans="1:13" s="13" customFormat="1" ht="39.950000000000003" customHeight="1" x14ac:dyDescent="0.2">
      <c r="A32" s="124" t="s">
        <v>77</v>
      </c>
      <c r="B32" s="100" t="s">
        <v>78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60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60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60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72" t="s">
        <v>59</v>
      </c>
      <c r="B39" s="173"/>
      <c r="C39" s="141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41">
        <f>C39+F39</f>
        <v>5308291292167</v>
      </c>
      <c r="H39" s="133">
        <f t="shared" si="6"/>
        <v>1</v>
      </c>
      <c r="I39" s="141">
        <f>I8+I35</f>
        <v>253251711502.34</v>
      </c>
      <c r="J39" s="142">
        <f>J8+J35</f>
        <v>5055039580664.6602</v>
      </c>
      <c r="K39" s="135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80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102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A1:M1"/>
    <mergeCell ref="I6:I7"/>
    <mergeCell ref="J6:J7"/>
    <mergeCell ref="K6:K7"/>
    <mergeCell ref="A39:B39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"/>
      <c r="O1" s="3"/>
      <c r="P1" s="3"/>
      <c r="Q1" s="3"/>
    </row>
    <row r="2" spans="1:24" ht="24.75" customHeight="1" x14ac:dyDescent="0.25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3"/>
      <c r="M2" s="3"/>
      <c r="N2" s="3"/>
      <c r="O2" s="3"/>
      <c r="P2" s="3"/>
      <c r="Q2" s="3"/>
    </row>
    <row r="3" spans="1:24" ht="27" customHeight="1" x14ac:dyDescent="0.25">
      <c r="A3" s="168" t="s">
        <v>79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4" t="s">
        <v>1</v>
      </c>
      <c r="J4" s="174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5" t="s">
        <v>72</v>
      </c>
      <c r="B6" s="177" t="s">
        <v>71</v>
      </c>
      <c r="C6" s="177" t="s">
        <v>70</v>
      </c>
      <c r="D6" s="177" t="s">
        <v>69</v>
      </c>
      <c r="E6" s="177"/>
      <c r="F6" s="177"/>
      <c r="G6" s="177" t="s">
        <v>68</v>
      </c>
      <c r="H6" s="179" t="s">
        <v>67</v>
      </c>
      <c r="I6" s="177" t="s">
        <v>66</v>
      </c>
      <c r="J6" s="177" t="s">
        <v>65</v>
      </c>
      <c r="K6" s="181" t="s">
        <v>64</v>
      </c>
    </row>
    <row r="7" spans="1:24" ht="78" customHeight="1" x14ac:dyDescent="0.25">
      <c r="A7" s="176"/>
      <c r="B7" s="178"/>
      <c r="C7" s="178"/>
      <c r="D7" s="144" t="s">
        <v>63</v>
      </c>
      <c r="E7" s="144" t="s">
        <v>62</v>
      </c>
      <c r="F7" s="144" t="s">
        <v>61</v>
      </c>
      <c r="G7" s="178"/>
      <c r="H7" s="180"/>
      <c r="I7" s="178"/>
      <c r="J7" s="178"/>
      <c r="K7" s="182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6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42" si="1">G8/$G$42</f>
        <v>5.3532668868289383E-2</v>
      </c>
      <c r="I8" s="74">
        <f t="shared" si="0"/>
        <v>90906861668.380005</v>
      </c>
      <c r="J8" s="74">
        <f>G8-I8</f>
        <v>193260138331.62</v>
      </c>
      <c r="K8" s="73">
        <f>I8/G8</f>
        <v>0.31990646932395389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90906861668.380005</v>
      </c>
      <c r="J9" s="137">
        <f>G9-I9</f>
        <v>193260138331.62</v>
      </c>
      <c r="K9" s="121">
        <f t="shared" ref="K9:K13" si="2">I9/G9</f>
        <v>0.31990646932395389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I11+I24</f>
        <v>90906861668.380005</v>
      </c>
      <c r="J10" s="138">
        <f t="shared" ref="J10:J33" si="3">G10-I10</f>
        <v>193260138331.62</v>
      </c>
      <c r="K10" s="123">
        <f t="shared" si="2"/>
        <v>0.31990646932395389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89380793879.820007</v>
      </c>
      <c r="J11" s="138">
        <f t="shared" si="3"/>
        <v>194786206120.17999</v>
      </c>
      <c r="K11" s="123">
        <f t="shared" si="2"/>
        <v>0.31453614909479288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I13+I16+I21</f>
        <v>89380793879.820007</v>
      </c>
      <c r="J12" s="138">
        <f t="shared" si="3"/>
        <v>194786206120.17999</v>
      </c>
      <c r="K12" s="123">
        <f t="shared" si="2"/>
        <v>0.31453614909479288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78211058278.230011</v>
      </c>
      <c r="J13" s="138">
        <f t="shared" si="3"/>
        <v>205955941721.76999</v>
      </c>
      <c r="K13" s="123">
        <f t="shared" si="2"/>
        <v>0.27522920774836629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12907512392+13699514772+12297063404+14521993904.26+13957945238.26</f>
        <v>67384029710.520004</v>
      </c>
      <c r="J15" s="139">
        <f t="shared" si="3"/>
        <v>-67384029710.520004</v>
      </c>
      <c r="K15" s="126" t="s">
        <v>60</v>
      </c>
    </row>
    <row r="16" spans="1:24" s="51" customFormat="1" ht="24.95" customHeight="1" x14ac:dyDescent="0.25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51" customFormat="1" ht="31.5" customHeight="1" x14ac:dyDescent="0.25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 t="shared" ref="G17:G24" si="5"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51" customFormat="1" ht="37.5" customHeight="1" x14ac:dyDescent="0.25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 t="shared" si="5"/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65"/>
    </row>
    <row r="19" spans="1:13" s="51" customFormat="1" ht="36.75" customHeight="1" x14ac:dyDescent="0.25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 t="shared" si="5"/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65"/>
    </row>
    <row r="20" spans="1:13" s="51" customFormat="1" ht="36.75" customHeight="1" x14ac:dyDescent="0.25">
      <c r="A20" s="124" t="s">
        <v>24</v>
      </c>
      <c r="B20" s="100" t="s">
        <v>25</v>
      </c>
      <c r="C20" s="83">
        <v>0</v>
      </c>
      <c r="D20" s="101">
        <f>D24</f>
        <v>0</v>
      </c>
      <c r="E20" s="101">
        <f>E24</f>
        <v>0</v>
      </c>
      <c r="F20" s="101">
        <f>F24</f>
        <v>0</v>
      </c>
      <c r="G20" s="83">
        <f t="shared" si="5"/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65"/>
    </row>
    <row r="21" spans="1:13" s="51" customFormat="1" ht="24.95" customHeight="1" x14ac:dyDescent="0.25">
      <c r="A21" s="122" t="s">
        <v>85</v>
      </c>
      <c r="B21" s="97" t="s">
        <v>86</v>
      </c>
      <c r="C21" s="83">
        <v>0</v>
      </c>
      <c r="D21" s="101">
        <v>0</v>
      </c>
      <c r="E21" s="101">
        <v>0</v>
      </c>
      <c r="F21" s="101">
        <v>0</v>
      </c>
      <c r="G21" s="83">
        <f t="shared" si="5"/>
        <v>0</v>
      </c>
      <c r="H21" s="62">
        <f t="shared" si="1"/>
        <v>0</v>
      </c>
      <c r="I21" s="98">
        <f>I22+I23</f>
        <v>10952615631.59</v>
      </c>
      <c r="J21" s="139">
        <f>G21-I21</f>
        <v>-10952615631.59</v>
      </c>
      <c r="K21" s="125" t="s">
        <v>60</v>
      </c>
      <c r="M21" s="65"/>
    </row>
    <row r="22" spans="1:13" s="51" customFormat="1" ht="34.5" customHeight="1" x14ac:dyDescent="0.25">
      <c r="A22" s="124" t="s">
        <v>83</v>
      </c>
      <c r="B22" s="100" t="s">
        <v>84</v>
      </c>
      <c r="C22" s="83">
        <v>0</v>
      </c>
      <c r="D22" s="101">
        <v>0</v>
      </c>
      <c r="E22" s="101">
        <v>0</v>
      </c>
      <c r="F22" s="101">
        <v>0</v>
      </c>
      <c r="G22" s="83">
        <f t="shared" si="5"/>
        <v>0</v>
      </c>
      <c r="H22" s="46">
        <f t="shared" si="1"/>
        <v>0</v>
      </c>
      <c r="I22" s="83">
        <v>10939158930</v>
      </c>
      <c r="J22" s="139">
        <f>G22-I22</f>
        <v>-10939158930</v>
      </c>
      <c r="K22" s="125" t="s">
        <v>60</v>
      </c>
      <c r="M22" s="65"/>
    </row>
    <row r="23" spans="1:13" s="51" customFormat="1" ht="24.95" customHeight="1" x14ac:dyDescent="0.25">
      <c r="A23" s="124" t="s">
        <v>81</v>
      </c>
      <c r="B23" s="100" t="s">
        <v>82</v>
      </c>
      <c r="C23" s="83">
        <v>0</v>
      </c>
      <c r="D23" s="101">
        <v>0</v>
      </c>
      <c r="E23" s="101">
        <v>0</v>
      </c>
      <c r="F23" s="101">
        <v>0</v>
      </c>
      <c r="G23" s="83">
        <f t="shared" si="5"/>
        <v>0</v>
      </c>
      <c r="H23" s="46">
        <f t="shared" si="1"/>
        <v>0</v>
      </c>
      <c r="I23" s="83">
        <v>13456701.59</v>
      </c>
      <c r="J23" s="139">
        <f>G23-I23</f>
        <v>-13456701.59</v>
      </c>
      <c r="K23" s="125" t="s">
        <v>60</v>
      </c>
      <c r="M23" s="65"/>
    </row>
    <row r="24" spans="1:13" s="51" customFormat="1" ht="24.95" customHeight="1" x14ac:dyDescent="0.25">
      <c r="A24" s="122" t="s">
        <v>26</v>
      </c>
      <c r="B24" s="97" t="s">
        <v>27</v>
      </c>
      <c r="C24" s="98">
        <v>0</v>
      </c>
      <c r="D24" s="99">
        <f t="shared" si="0"/>
        <v>0</v>
      </c>
      <c r="E24" s="99">
        <f t="shared" si="0"/>
        <v>0</v>
      </c>
      <c r="F24" s="99">
        <f t="shared" si="0"/>
        <v>0</v>
      </c>
      <c r="G24" s="98">
        <f t="shared" si="5"/>
        <v>0</v>
      </c>
      <c r="H24" s="62">
        <f t="shared" si="1"/>
        <v>0</v>
      </c>
      <c r="I24" s="98">
        <f>I25+I32</f>
        <v>1526067788.5599999</v>
      </c>
      <c r="J24" s="138">
        <f t="shared" si="3"/>
        <v>-1526067788.5599999</v>
      </c>
      <c r="K24" s="125" t="s">
        <v>60</v>
      </c>
      <c r="M24" s="52"/>
    </row>
    <row r="25" spans="1:13" s="51" customFormat="1" ht="24.95" customHeight="1" x14ac:dyDescent="0.25">
      <c r="A25" s="122" t="s">
        <v>28</v>
      </c>
      <c r="B25" s="97" t="s">
        <v>29</v>
      </c>
      <c r="C25" s="98">
        <v>0</v>
      </c>
      <c r="D25" s="99">
        <f t="shared" si="0"/>
        <v>0</v>
      </c>
      <c r="E25" s="99">
        <f t="shared" si="0"/>
        <v>0</v>
      </c>
      <c r="F25" s="99">
        <f t="shared" si="0"/>
        <v>0</v>
      </c>
      <c r="G25" s="98">
        <v>0</v>
      </c>
      <c r="H25" s="62">
        <f t="shared" si="1"/>
        <v>0</v>
      </c>
      <c r="I25" s="98">
        <f>I26+I30</f>
        <v>891861052.25</v>
      </c>
      <c r="J25" s="138">
        <f t="shared" si="3"/>
        <v>-891861052.25</v>
      </c>
      <c r="K25" s="125" t="s">
        <v>60</v>
      </c>
      <c r="M25" s="52"/>
    </row>
    <row r="26" spans="1:13" s="51" customFormat="1" ht="24.95" customHeight="1" x14ac:dyDescent="0.25">
      <c r="A26" s="122" t="s">
        <v>30</v>
      </c>
      <c r="B26" s="97" t="s">
        <v>31</v>
      </c>
      <c r="C26" s="98">
        <v>0</v>
      </c>
      <c r="D26" s="99">
        <f t="shared" si="0"/>
        <v>0</v>
      </c>
      <c r="E26" s="99">
        <f t="shared" si="0"/>
        <v>0</v>
      </c>
      <c r="F26" s="99">
        <f t="shared" si="0"/>
        <v>0</v>
      </c>
      <c r="G26" s="98">
        <f>C26-F26</f>
        <v>0</v>
      </c>
      <c r="H26" s="62">
        <f t="shared" si="1"/>
        <v>0</v>
      </c>
      <c r="I26" s="98">
        <f>I27</f>
        <v>50057534.340000004</v>
      </c>
      <c r="J26" s="138">
        <f t="shared" si="3"/>
        <v>-50057534.340000004</v>
      </c>
      <c r="K26" s="125" t="s">
        <v>60</v>
      </c>
    </row>
    <row r="27" spans="1:13" s="51" customFormat="1" ht="24.95" customHeight="1" x14ac:dyDescent="0.25">
      <c r="A27" s="122" t="s">
        <v>32</v>
      </c>
      <c r="B27" s="97" t="s">
        <v>33</v>
      </c>
      <c r="C27" s="98">
        <v>0</v>
      </c>
      <c r="D27" s="99">
        <f t="shared" ref="D27:F42" si="6">D28</f>
        <v>0</v>
      </c>
      <c r="E27" s="99">
        <f t="shared" si="6"/>
        <v>0</v>
      </c>
      <c r="F27" s="99">
        <f t="shared" si="6"/>
        <v>0</v>
      </c>
      <c r="G27" s="98">
        <v>0</v>
      </c>
      <c r="H27" s="62">
        <f t="shared" si="1"/>
        <v>0</v>
      </c>
      <c r="I27" s="98">
        <f>I28+I29</f>
        <v>50057534.340000004</v>
      </c>
      <c r="J27" s="138">
        <f t="shared" si="3"/>
        <v>-50057534.340000004</v>
      </c>
      <c r="K27" s="125" t="s">
        <v>60</v>
      </c>
    </row>
    <row r="28" spans="1:13" s="22" customFormat="1" ht="37.5" customHeight="1" x14ac:dyDescent="0.25">
      <c r="A28" s="124" t="s">
        <v>34</v>
      </c>
      <c r="B28" s="100" t="s">
        <v>35</v>
      </c>
      <c r="C28" s="83">
        <v>0</v>
      </c>
      <c r="D28" s="101">
        <f t="shared" si="6"/>
        <v>0</v>
      </c>
      <c r="E28" s="101">
        <f t="shared" si="6"/>
        <v>0</v>
      </c>
      <c r="F28" s="101">
        <f t="shared" si="6"/>
        <v>0</v>
      </c>
      <c r="G28" s="83">
        <f>C28-F28</f>
        <v>0</v>
      </c>
      <c r="H28" s="46">
        <f t="shared" si="1"/>
        <v>0</v>
      </c>
      <c r="I28" s="83">
        <f>2526908.47+1548704.58+1525617.51+1519539.41+4367995</f>
        <v>11488764.970000001</v>
      </c>
      <c r="J28" s="139">
        <f>G28-I28</f>
        <v>-11488764.970000001</v>
      </c>
      <c r="K28" s="126" t="s">
        <v>60</v>
      </c>
      <c r="M28" s="30"/>
    </row>
    <row r="29" spans="1:13" s="22" customFormat="1" ht="37.5" customHeight="1" x14ac:dyDescent="0.25">
      <c r="A29" s="124" t="s">
        <v>36</v>
      </c>
      <c r="B29" s="100" t="s">
        <v>37</v>
      </c>
      <c r="C29" s="83">
        <v>0</v>
      </c>
      <c r="D29" s="101">
        <f t="shared" si="6"/>
        <v>0</v>
      </c>
      <c r="E29" s="101">
        <f t="shared" si="6"/>
        <v>0</v>
      </c>
      <c r="F29" s="101">
        <f t="shared" si="6"/>
        <v>0</v>
      </c>
      <c r="G29" s="83">
        <f>C29-F29</f>
        <v>0</v>
      </c>
      <c r="H29" s="46">
        <f t="shared" si="1"/>
        <v>0</v>
      </c>
      <c r="I29" s="83">
        <f>6349214.97+9621248.78+5995145.35+6085861.7+10517298.57</f>
        <v>38568769.370000005</v>
      </c>
      <c r="J29" s="139">
        <f>G29-I29</f>
        <v>-38568769.370000005</v>
      </c>
      <c r="K29" s="126" t="s">
        <v>60</v>
      </c>
      <c r="M29" s="30"/>
    </row>
    <row r="30" spans="1:13" s="51" customFormat="1" ht="24.95" customHeight="1" x14ac:dyDescent="0.25">
      <c r="A30" s="122" t="s">
        <v>38</v>
      </c>
      <c r="B30" s="97" t="s">
        <v>39</v>
      </c>
      <c r="C30" s="98">
        <v>0</v>
      </c>
      <c r="D30" s="99">
        <f t="shared" si="6"/>
        <v>0</v>
      </c>
      <c r="E30" s="99">
        <f t="shared" si="6"/>
        <v>0</v>
      </c>
      <c r="F30" s="99">
        <f t="shared" si="6"/>
        <v>0</v>
      </c>
      <c r="G30" s="98">
        <f>C30-F30</f>
        <v>0</v>
      </c>
      <c r="H30" s="62">
        <f t="shared" si="1"/>
        <v>0</v>
      </c>
      <c r="I30" s="98">
        <f>I31</f>
        <v>841803517.90999997</v>
      </c>
      <c r="J30" s="138">
        <f t="shared" si="3"/>
        <v>-841803517.90999997</v>
      </c>
      <c r="K30" s="125" t="s">
        <v>60</v>
      </c>
      <c r="M30" s="52"/>
    </row>
    <row r="31" spans="1:13" s="22" customFormat="1" ht="50.25" customHeight="1" x14ac:dyDescent="0.25">
      <c r="A31" s="124" t="s">
        <v>40</v>
      </c>
      <c r="B31" s="100" t="s">
        <v>41</v>
      </c>
      <c r="C31" s="83">
        <v>0</v>
      </c>
      <c r="D31" s="101">
        <f t="shared" si="6"/>
        <v>0</v>
      </c>
      <c r="E31" s="101">
        <f t="shared" si="6"/>
        <v>0</v>
      </c>
      <c r="F31" s="101">
        <f t="shared" si="6"/>
        <v>0</v>
      </c>
      <c r="G31" s="83">
        <v>0</v>
      </c>
      <c r="H31" s="46">
        <f t="shared" si="1"/>
        <v>0</v>
      </c>
      <c r="I31" s="83">
        <f>529377170.33+312426347.58</f>
        <v>841803517.90999997</v>
      </c>
      <c r="J31" s="139">
        <f>G31-I31</f>
        <v>-841803517.90999997</v>
      </c>
      <c r="K31" s="126" t="s">
        <v>60</v>
      </c>
    </row>
    <row r="32" spans="1:13" s="51" customFormat="1" ht="24.95" customHeight="1" x14ac:dyDescent="0.25">
      <c r="A32" s="122" t="s">
        <v>42</v>
      </c>
      <c r="B32" s="97" t="s">
        <v>43</v>
      </c>
      <c r="C32" s="98">
        <v>0</v>
      </c>
      <c r="D32" s="99">
        <f t="shared" si="6"/>
        <v>0</v>
      </c>
      <c r="E32" s="99">
        <f t="shared" si="6"/>
        <v>0</v>
      </c>
      <c r="F32" s="99">
        <f t="shared" si="6"/>
        <v>0</v>
      </c>
      <c r="G32" s="98">
        <v>0</v>
      </c>
      <c r="H32" s="62">
        <f t="shared" si="1"/>
        <v>0</v>
      </c>
      <c r="I32" s="98">
        <f>I33+I36</f>
        <v>634206736.30999994</v>
      </c>
      <c r="J32" s="138">
        <f t="shared" si="3"/>
        <v>-634206736.30999994</v>
      </c>
      <c r="K32" s="125" t="s">
        <v>60</v>
      </c>
      <c r="M32" s="52"/>
    </row>
    <row r="33" spans="1:13" s="51" customFormat="1" ht="24.95" customHeight="1" x14ac:dyDescent="0.25">
      <c r="A33" s="122" t="s">
        <v>44</v>
      </c>
      <c r="B33" s="97" t="s">
        <v>45</v>
      </c>
      <c r="C33" s="98">
        <v>0</v>
      </c>
      <c r="D33" s="99">
        <f t="shared" si="6"/>
        <v>0</v>
      </c>
      <c r="E33" s="99">
        <f t="shared" si="6"/>
        <v>0</v>
      </c>
      <c r="F33" s="99">
        <f t="shared" si="6"/>
        <v>0</v>
      </c>
      <c r="G33" s="98">
        <v>0</v>
      </c>
      <c r="H33" s="62">
        <f t="shared" si="1"/>
        <v>0</v>
      </c>
      <c r="I33" s="98">
        <f>I34+I35</f>
        <v>7722207</v>
      </c>
      <c r="J33" s="138">
        <f t="shared" si="3"/>
        <v>-7722207</v>
      </c>
      <c r="K33" s="125" t="s">
        <v>60</v>
      </c>
    </row>
    <row r="34" spans="1:13" s="51" customFormat="1" ht="24.95" customHeight="1" x14ac:dyDescent="0.25">
      <c r="A34" s="124" t="s">
        <v>46</v>
      </c>
      <c r="B34" s="100" t="s">
        <v>47</v>
      </c>
      <c r="C34" s="83">
        <v>0</v>
      </c>
      <c r="D34" s="101">
        <f>D36</f>
        <v>0</v>
      </c>
      <c r="E34" s="101">
        <f>E36</f>
        <v>0</v>
      </c>
      <c r="F34" s="101">
        <f>F36</f>
        <v>0</v>
      </c>
      <c r="G34" s="83">
        <v>0</v>
      </c>
      <c r="H34" s="46">
        <f t="shared" si="1"/>
        <v>0</v>
      </c>
      <c r="I34" s="83">
        <f>4461820+5879781-3411885</f>
        <v>6929716</v>
      </c>
      <c r="J34" s="139">
        <f>G34-I34</f>
        <v>-6929716</v>
      </c>
      <c r="K34" s="125" t="s">
        <v>60</v>
      </c>
    </row>
    <row r="35" spans="1:13" s="51" customFormat="1" ht="24.95" customHeight="1" x14ac:dyDescent="0.25">
      <c r="A35" s="124" t="s">
        <v>77</v>
      </c>
      <c r="B35" s="100" t="s">
        <v>78</v>
      </c>
      <c r="C35" s="83">
        <v>0</v>
      </c>
      <c r="D35" s="101">
        <v>0</v>
      </c>
      <c r="E35" s="101">
        <v>0</v>
      </c>
      <c r="F35" s="101">
        <f>F37</f>
        <v>0</v>
      </c>
      <c r="G35" s="83">
        <v>0</v>
      </c>
      <c r="H35" s="46">
        <f t="shared" si="1"/>
        <v>0</v>
      </c>
      <c r="I35" s="83">
        <v>792491</v>
      </c>
      <c r="J35" s="139">
        <f>G35-I35</f>
        <v>-792491</v>
      </c>
      <c r="K35" s="125" t="s">
        <v>60</v>
      </c>
    </row>
    <row r="36" spans="1:13" s="22" customFormat="1" ht="24.95" customHeight="1" x14ac:dyDescent="0.25">
      <c r="A36" s="122" t="s">
        <v>48</v>
      </c>
      <c r="B36" s="97" t="s">
        <v>49</v>
      </c>
      <c r="C36" s="98">
        <v>0</v>
      </c>
      <c r="D36" s="99">
        <f t="shared" si="6"/>
        <v>0</v>
      </c>
      <c r="E36" s="99">
        <f t="shared" si="6"/>
        <v>0</v>
      </c>
      <c r="F36" s="99">
        <f t="shared" si="6"/>
        <v>0</v>
      </c>
      <c r="G36" s="98">
        <f>C36-F36</f>
        <v>0</v>
      </c>
      <c r="H36" s="62">
        <f t="shared" si="1"/>
        <v>0</v>
      </c>
      <c r="I36" s="98">
        <f>I37</f>
        <v>626484529.30999994</v>
      </c>
      <c r="J36" s="138">
        <f>J37</f>
        <v>-626484529.30999994</v>
      </c>
      <c r="K36" s="126" t="s">
        <v>60</v>
      </c>
    </row>
    <row r="37" spans="1:13" s="51" customFormat="1" ht="24.95" customHeight="1" x14ac:dyDescent="0.25">
      <c r="A37" s="127" t="s">
        <v>50</v>
      </c>
      <c r="B37" s="108" t="s">
        <v>51</v>
      </c>
      <c r="C37" s="109">
        <v>0</v>
      </c>
      <c r="D37" s="110">
        <f t="shared" si="6"/>
        <v>0</v>
      </c>
      <c r="E37" s="110">
        <f t="shared" si="6"/>
        <v>0</v>
      </c>
      <c r="F37" s="110">
        <f t="shared" si="6"/>
        <v>0</v>
      </c>
      <c r="G37" s="109">
        <f>C37-F37</f>
        <v>0</v>
      </c>
      <c r="H37" s="40">
        <f t="shared" si="1"/>
        <v>0</v>
      </c>
      <c r="I37" s="109">
        <f>5.31+626484524</f>
        <v>626484529.30999994</v>
      </c>
      <c r="J37" s="140">
        <f>G37-I37</f>
        <v>-626484529.30999994</v>
      </c>
      <c r="K37" s="128" t="s">
        <v>60</v>
      </c>
    </row>
    <row r="38" spans="1:13" s="51" customFormat="1" ht="24.95" customHeight="1" x14ac:dyDescent="0.25">
      <c r="A38" s="57">
        <v>4</v>
      </c>
      <c r="B38" s="56" t="s">
        <v>52</v>
      </c>
      <c r="C38" s="54">
        <f>C39+C40+C41</f>
        <v>5024124292167</v>
      </c>
      <c r="D38" s="54">
        <f>D39+D40+D41</f>
        <v>0</v>
      </c>
      <c r="E38" s="54">
        <v>0</v>
      </c>
      <c r="F38" s="54">
        <f>D38-E38</f>
        <v>0</v>
      </c>
      <c r="G38" s="54">
        <f>C38+D38</f>
        <v>5024124292167</v>
      </c>
      <c r="H38" s="55">
        <f t="shared" si="1"/>
        <v>0.94646733113171067</v>
      </c>
      <c r="I38" s="54">
        <f>I39+I40+I41</f>
        <v>189886746102.67999</v>
      </c>
      <c r="J38" s="54">
        <f>G38-I38</f>
        <v>4834237546064.3203</v>
      </c>
      <c r="K38" s="53">
        <f>I38/G38</f>
        <v>3.7794993726315285E-2</v>
      </c>
      <c r="L38" s="52"/>
      <c r="M38" s="52"/>
    </row>
    <row r="39" spans="1:13" s="88" customFormat="1" ht="24.95" customHeight="1" x14ac:dyDescent="0.25">
      <c r="A39" s="129">
        <v>41</v>
      </c>
      <c r="B39" s="113" t="s">
        <v>53</v>
      </c>
      <c r="C39" s="114">
        <v>1408779000</v>
      </c>
      <c r="D39" s="115">
        <f t="shared" si="6"/>
        <v>0</v>
      </c>
      <c r="E39" s="115">
        <f t="shared" si="6"/>
        <v>0</v>
      </c>
      <c r="F39" s="116">
        <f t="shared" si="6"/>
        <v>0</v>
      </c>
      <c r="G39" s="114">
        <f>C39-F39</f>
        <v>1408779000</v>
      </c>
      <c r="H39" s="117">
        <f t="shared" si="1"/>
        <v>2.653921803573246E-4</v>
      </c>
      <c r="I39" s="114">
        <v>882524834</v>
      </c>
      <c r="J39" s="118">
        <f>G39-I39</f>
        <v>526254166</v>
      </c>
      <c r="K39" s="130">
        <f t="shared" ref="K39:K41" si="7">I39/G39</f>
        <v>0.62644661369881294</v>
      </c>
      <c r="L39" s="89"/>
      <c r="M39" s="89"/>
    </row>
    <row r="40" spans="1:13" s="88" customFormat="1" ht="24.95" customHeight="1" x14ac:dyDescent="0.25">
      <c r="A40" s="50">
        <v>42</v>
      </c>
      <c r="B40" s="49" t="s">
        <v>54</v>
      </c>
      <c r="C40" s="48">
        <v>969198470862</v>
      </c>
      <c r="D40" s="84">
        <f t="shared" si="6"/>
        <v>0</v>
      </c>
      <c r="E40" s="84">
        <f t="shared" si="6"/>
        <v>0</v>
      </c>
      <c r="F40" s="85">
        <f t="shared" si="6"/>
        <v>0</v>
      </c>
      <c r="G40" s="41">
        <f>C40-F40</f>
        <v>969198470862</v>
      </c>
      <c r="H40" s="46">
        <f t="shared" si="1"/>
        <v>0.18258200568084212</v>
      </c>
      <c r="I40" s="45">
        <v>64166248238</v>
      </c>
      <c r="J40" s="90">
        <f>G40-I40</f>
        <v>905032222624</v>
      </c>
      <c r="K40" s="126">
        <f t="shared" si="7"/>
        <v>6.6205478203995596E-2</v>
      </c>
      <c r="L40" s="86"/>
      <c r="M40" s="89"/>
    </row>
    <row r="41" spans="1:13" s="88" customFormat="1" ht="24.95" customHeight="1" x14ac:dyDescent="0.25">
      <c r="A41" s="43">
        <v>43</v>
      </c>
      <c r="B41" s="42" t="s">
        <v>55</v>
      </c>
      <c r="C41" s="39">
        <v>4053517042305</v>
      </c>
      <c r="D41" s="87">
        <f t="shared" si="6"/>
        <v>0</v>
      </c>
      <c r="E41" s="87">
        <f t="shared" si="6"/>
        <v>0</v>
      </c>
      <c r="F41" s="87">
        <f t="shared" si="6"/>
        <v>0</v>
      </c>
      <c r="G41" s="39">
        <f>C41-F41</f>
        <v>4053517042305</v>
      </c>
      <c r="H41" s="40">
        <f t="shared" si="1"/>
        <v>0.76361993327051114</v>
      </c>
      <c r="I41" s="39">
        <v>124837973030.68001</v>
      </c>
      <c r="J41" s="91">
        <f>G41-I41</f>
        <v>3928679069274.3198</v>
      </c>
      <c r="K41" s="126">
        <f t="shared" si="7"/>
        <v>3.0797446199878783E-2</v>
      </c>
      <c r="L41" s="89"/>
      <c r="M41" s="89"/>
    </row>
    <row r="42" spans="1:13" s="18" customFormat="1" ht="24.95" customHeight="1" thickBot="1" x14ac:dyDescent="0.3">
      <c r="A42" s="172" t="s">
        <v>59</v>
      </c>
      <c r="B42" s="173"/>
      <c r="C42" s="141">
        <f>C8+C38</f>
        <v>5308291292167</v>
      </c>
      <c r="D42" s="146">
        <f t="shared" si="6"/>
        <v>0</v>
      </c>
      <c r="E42" s="146">
        <f t="shared" si="6"/>
        <v>0</v>
      </c>
      <c r="F42" s="146">
        <f t="shared" si="6"/>
        <v>0</v>
      </c>
      <c r="G42" s="146">
        <f>C42+F42</f>
        <v>5308291292167</v>
      </c>
      <c r="H42" s="133">
        <f t="shared" si="1"/>
        <v>1</v>
      </c>
      <c r="I42" s="146">
        <f>I8+I38</f>
        <v>280793607771.06</v>
      </c>
      <c r="J42" s="146">
        <f>J8+J38</f>
        <v>5027497684395.9404</v>
      </c>
      <c r="K42" s="33">
        <f>I42/G42</f>
        <v>5.2897173933428174E-2</v>
      </c>
      <c r="L42" s="17"/>
      <c r="M42" s="30"/>
    </row>
    <row r="43" spans="1:13" s="18" customFormat="1" ht="20.100000000000001" customHeight="1" x14ac:dyDescent="0.25">
      <c r="A43" s="19" t="s">
        <v>80</v>
      </c>
      <c r="B43" s="19"/>
      <c r="C43" s="25"/>
      <c r="D43" s="32"/>
      <c r="E43" s="32"/>
      <c r="F43" s="32"/>
      <c r="G43" s="25"/>
      <c r="H43" s="32"/>
      <c r="I43" s="25"/>
      <c r="J43" s="26"/>
      <c r="K43" s="6"/>
      <c r="L43" s="17"/>
      <c r="M43" s="17"/>
    </row>
    <row r="44" spans="1:13" ht="20.100000000000001" customHeight="1" x14ac:dyDescent="0.25">
      <c r="A44" s="19" t="s">
        <v>102</v>
      </c>
      <c r="B44" s="19"/>
      <c r="C44" s="20"/>
      <c r="D44" s="81"/>
      <c r="E44" s="81"/>
      <c r="F44" s="81"/>
      <c r="G44" s="20"/>
      <c r="H44" s="20"/>
      <c r="I44" s="20"/>
      <c r="J44" s="24"/>
      <c r="K44" s="5"/>
      <c r="L44" s="30"/>
      <c r="M44" s="30"/>
    </row>
    <row r="45" spans="1:13" x14ac:dyDescent="0.25">
      <c r="A45" s="29"/>
      <c r="B45" s="22"/>
      <c r="C45" s="22"/>
      <c r="D45" s="18"/>
      <c r="E45" s="18"/>
      <c r="F45" s="18"/>
      <c r="G45" s="22"/>
      <c r="H45" s="22"/>
      <c r="I45" s="30"/>
      <c r="J45" s="30"/>
      <c r="K45" s="22"/>
    </row>
    <row r="46" spans="1:13" x14ac:dyDescent="0.25">
      <c r="A46" s="29"/>
      <c r="B46" s="22"/>
      <c r="C46" s="22"/>
      <c r="D46" s="18"/>
      <c r="E46" s="18"/>
      <c r="F46" s="18"/>
      <c r="G46" s="22"/>
      <c r="H46" s="22"/>
      <c r="I46" s="22"/>
      <c r="J46" s="22"/>
      <c r="K46" s="22"/>
    </row>
    <row r="47" spans="1:13" x14ac:dyDescent="0.25">
      <c r="A47" s="29"/>
      <c r="B47" s="22"/>
      <c r="C47" s="22"/>
      <c r="D47" s="18"/>
      <c r="E47" s="18"/>
      <c r="F47" s="18"/>
      <c r="G47" s="22"/>
      <c r="H47" s="22"/>
      <c r="I47" s="22"/>
      <c r="J47" s="22"/>
      <c r="K47" s="22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22"/>
      <c r="J48" s="22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</sheetData>
  <mergeCells count="14">
    <mergeCell ref="A1:M1"/>
    <mergeCell ref="I6:I7"/>
    <mergeCell ref="J6:J7"/>
    <mergeCell ref="K6:K7"/>
    <mergeCell ref="A42:B42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03D0-B4AA-4EF4-8FAC-3677C9B789C3}">
  <dimension ref="A1:X70"/>
  <sheetViews>
    <sheetView topLeftCell="A43"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"/>
      <c r="O1" s="3"/>
      <c r="P1" s="3"/>
      <c r="Q1" s="3"/>
    </row>
    <row r="2" spans="1:24" ht="24.75" customHeight="1" x14ac:dyDescent="0.25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3"/>
      <c r="M2" s="3"/>
      <c r="N2" s="3"/>
      <c r="O2" s="3"/>
      <c r="P2" s="3"/>
      <c r="Q2" s="3"/>
    </row>
    <row r="3" spans="1:24" ht="27" customHeight="1" x14ac:dyDescent="0.25">
      <c r="A3" s="168" t="s">
        <v>87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4" t="s">
        <v>1</v>
      </c>
      <c r="J4" s="174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5" t="s">
        <v>72</v>
      </c>
      <c r="B6" s="177" t="s">
        <v>71</v>
      </c>
      <c r="C6" s="177" t="s">
        <v>70</v>
      </c>
      <c r="D6" s="177" t="s">
        <v>69</v>
      </c>
      <c r="E6" s="177"/>
      <c r="F6" s="177"/>
      <c r="G6" s="177" t="s">
        <v>68</v>
      </c>
      <c r="H6" s="179" t="s">
        <v>67</v>
      </c>
      <c r="I6" s="177" t="s">
        <v>66</v>
      </c>
      <c r="J6" s="177" t="s">
        <v>65</v>
      </c>
      <c r="K6" s="181" t="s">
        <v>64</v>
      </c>
    </row>
    <row r="7" spans="1:24" ht="78" customHeight="1" x14ac:dyDescent="0.25">
      <c r="A7" s="176"/>
      <c r="B7" s="178"/>
      <c r="C7" s="178"/>
      <c r="D7" s="145" t="s">
        <v>63</v>
      </c>
      <c r="E7" s="145" t="s">
        <v>62</v>
      </c>
      <c r="F7" s="145" t="s">
        <v>61</v>
      </c>
      <c r="G7" s="178"/>
      <c r="H7" s="180"/>
      <c r="I7" s="178"/>
      <c r="J7" s="178"/>
      <c r="K7" s="182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74">
        <f t="shared" si="0"/>
        <v>104468349089.61</v>
      </c>
      <c r="J8" s="74">
        <f>G8-I8</f>
        <v>179698650910.39001</v>
      </c>
      <c r="K8" s="73">
        <f>I8/G8</f>
        <v>0.36763012274335161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104468349089.61</v>
      </c>
      <c r="J9" s="137">
        <f>G9-I9</f>
        <v>179698650910.39001</v>
      </c>
      <c r="K9" s="121">
        <f t="shared" ref="K9:K13" si="2">I9/G9</f>
        <v>0.36763012274335161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I11+I27</f>
        <v>104468349089.61</v>
      </c>
      <c r="J10" s="138">
        <f t="shared" ref="J10:J36" si="3">G10-I10</f>
        <v>179698650910.39001</v>
      </c>
      <c r="K10" s="123">
        <f t="shared" si="2"/>
        <v>0.36763012274335161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102932825658.60001</v>
      </c>
      <c r="J11" s="138">
        <f t="shared" si="3"/>
        <v>181234174341.39999</v>
      </c>
      <c r="K11" s="123">
        <f t="shared" si="2"/>
        <v>0.36222652756512896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G13+G19</f>
        <v>284167000000</v>
      </c>
      <c r="H12" s="62">
        <f t="shared" si="1"/>
        <v>5.3532668868289383E-2</v>
      </c>
      <c r="I12" s="98">
        <f>I13+I19+I24+I16</f>
        <v>102932825658.60001</v>
      </c>
      <c r="J12" s="138">
        <f t="shared" si="3"/>
        <v>181234174341.39999</v>
      </c>
      <c r="K12" s="123">
        <f t="shared" si="2"/>
        <v>0.36222652756512896</v>
      </c>
      <c r="L12" s="147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91612081386</v>
      </c>
      <c r="J13" s="138">
        <f t="shared" si="3"/>
        <v>192554918614</v>
      </c>
      <c r="K13" s="123">
        <f t="shared" si="2"/>
        <v>0.32238817802911668</v>
      </c>
      <c r="L13" s="148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83">
        <f>12907512392+13699514772+12297063404+14521993904.26+13957945238.26+13401023107.77</f>
        <v>80785052818.290009</v>
      </c>
      <c r="J15" s="139">
        <f t="shared" si="3"/>
        <v>-80785052818.290009</v>
      </c>
      <c r="K15" s="126" t="s">
        <v>60</v>
      </c>
    </row>
    <row r="16" spans="1:24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I16" si="5">D17</f>
        <v>0</v>
      </c>
      <c r="E16" s="98">
        <f t="shared" si="5"/>
        <v>0</v>
      </c>
      <c r="F16" s="98">
        <f t="shared" si="5"/>
        <v>0</v>
      </c>
      <c r="G16" s="98">
        <f t="shared" si="5"/>
        <v>0</v>
      </c>
      <c r="H16" s="98">
        <f t="shared" si="5"/>
        <v>0</v>
      </c>
      <c r="I16" s="98">
        <f t="shared" si="5"/>
        <v>26186917</v>
      </c>
      <c r="J16" s="98">
        <f t="shared" ref="J16" si="6">J17</f>
        <v>-26186917</v>
      </c>
      <c r="K16" s="149" t="str">
        <f t="shared" ref="K16" si="7">K17</f>
        <v>N.A.</v>
      </c>
    </row>
    <row r="17" spans="1:13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ref="D17:J17" si="8">D18</f>
        <v>0</v>
      </c>
      <c r="E17" s="101">
        <f t="shared" si="8"/>
        <v>0</v>
      </c>
      <c r="F17" s="101">
        <f t="shared" si="8"/>
        <v>0</v>
      </c>
      <c r="G17" s="83">
        <f t="shared" si="8"/>
        <v>0</v>
      </c>
      <c r="H17" s="46">
        <f t="shared" si="8"/>
        <v>0</v>
      </c>
      <c r="I17" s="83">
        <f t="shared" si="8"/>
        <v>26186917</v>
      </c>
      <c r="J17" s="139">
        <f t="shared" si="8"/>
        <v>-26186917</v>
      </c>
      <c r="K17" s="126" t="s">
        <v>60</v>
      </c>
    </row>
    <row r="18" spans="1:13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9">G18/$G$45</f>
        <v>0</v>
      </c>
      <c r="I18" s="83">
        <v>26186917</v>
      </c>
      <c r="J18" s="139">
        <f t="shared" si="3"/>
        <v>-26186917</v>
      </c>
      <c r="K18" s="126" t="s">
        <v>60</v>
      </c>
    </row>
    <row r="19" spans="1:13" s="51" customFormat="1" ht="24.95" customHeight="1" x14ac:dyDescent="0.25">
      <c r="A19" s="122" t="s">
        <v>16</v>
      </c>
      <c r="B19" s="97" t="s">
        <v>17</v>
      </c>
      <c r="C19" s="98"/>
      <c r="D19" s="99">
        <f t="shared" si="0"/>
        <v>0</v>
      </c>
      <c r="E19" s="99">
        <f t="shared" si="0"/>
        <v>0</v>
      </c>
      <c r="F19" s="99">
        <f t="shared" si="0"/>
        <v>0</v>
      </c>
      <c r="G19" s="98"/>
      <c r="H19" s="62">
        <f t="shared" si="9"/>
        <v>0</v>
      </c>
      <c r="I19" s="98">
        <f>I20</f>
        <v>217119970</v>
      </c>
      <c r="J19" s="138">
        <f t="shared" si="3"/>
        <v>-217119970</v>
      </c>
      <c r="K19" s="125" t="s">
        <v>60</v>
      </c>
    </row>
    <row r="20" spans="1:13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10">C20-F20</f>
        <v>0</v>
      </c>
      <c r="H20" s="62">
        <f t="shared" si="9"/>
        <v>0</v>
      </c>
      <c r="I20" s="98">
        <f>I21</f>
        <v>217119970</v>
      </c>
      <c r="J20" s="138">
        <f t="shared" si="3"/>
        <v>-217119970</v>
      </c>
      <c r="K20" s="125" t="s">
        <v>60</v>
      </c>
    </row>
    <row r="21" spans="1:13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10"/>
        <v>0</v>
      </c>
      <c r="H21" s="62">
        <f t="shared" si="9"/>
        <v>0</v>
      </c>
      <c r="I21" s="98">
        <f>I22</f>
        <v>217119970</v>
      </c>
      <c r="J21" s="138">
        <f>J22</f>
        <v>-217119970</v>
      </c>
      <c r="K21" s="125" t="s">
        <v>60</v>
      </c>
      <c r="M21" s="65"/>
    </row>
    <row r="22" spans="1:13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10"/>
        <v>0</v>
      </c>
      <c r="H22" s="62">
        <f t="shared" si="9"/>
        <v>0</v>
      </c>
      <c r="I22" s="98">
        <f>I23</f>
        <v>217119970</v>
      </c>
      <c r="J22" s="138">
        <f>J23</f>
        <v>-217119970</v>
      </c>
      <c r="K22" s="125" t="s">
        <v>60</v>
      </c>
      <c r="M22" s="65"/>
    </row>
    <row r="23" spans="1:13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10"/>
        <v>0</v>
      </c>
      <c r="H23" s="46">
        <f t="shared" si="9"/>
        <v>0</v>
      </c>
      <c r="I23" s="83">
        <f>52848083+55000879+109271008</f>
        <v>217119970</v>
      </c>
      <c r="J23" s="139">
        <f>G23-I23</f>
        <v>-217119970</v>
      </c>
      <c r="K23" s="125" t="s">
        <v>60</v>
      </c>
      <c r="M23" s="65"/>
    </row>
    <row r="24" spans="1:13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10"/>
        <v>0</v>
      </c>
      <c r="H24" s="62">
        <f t="shared" si="9"/>
        <v>0</v>
      </c>
      <c r="I24" s="98">
        <f>I25+I26</f>
        <v>11077437385.6</v>
      </c>
      <c r="J24" s="139">
        <f>G24-I24</f>
        <v>-11077437385.6</v>
      </c>
      <c r="K24" s="125" t="s">
        <v>60</v>
      </c>
      <c r="M24" s="65"/>
    </row>
    <row r="25" spans="1:13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10"/>
        <v>0</v>
      </c>
      <c r="H25" s="46">
        <f t="shared" si="9"/>
        <v>0</v>
      </c>
      <c r="I25" s="83">
        <f>10939158930+120722414</f>
        <v>11059881344</v>
      </c>
      <c r="J25" s="139">
        <f>G25-I25</f>
        <v>-11059881344</v>
      </c>
      <c r="K25" s="125" t="s">
        <v>60</v>
      </c>
      <c r="M25" s="65"/>
    </row>
    <row r="26" spans="1:13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10"/>
        <v>0</v>
      </c>
      <c r="H26" s="46">
        <f t="shared" si="9"/>
        <v>0</v>
      </c>
      <c r="I26" s="83">
        <f>13456701.59+4099340.01</f>
        <v>17556041.600000001</v>
      </c>
      <c r="J26" s="139">
        <f>G26-I26</f>
        <v>-17556041.600000001</v>
      </c>
      <c r="K26" s="125" t="s">
        <v>60</v>
      </c>
      <c r="M26" s="65"/>
    </row>
    <row r="27" spans="1:13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10"/>
        <v>0</v>
      </c>
      <c r="H27" s="62">
        <f t="shared" si="9"/>
        <v>0</v>
      </c>
      <c r="I27" s="98">
        <f>I28+I35</f>
        <v>1535523431.0099998</v>
      </c>
      <c r="J27" s="138">
        <f t="shared" si="3"/>
        <v>-1535523431.0099998</v>
      </c>
      <c r="K27" s="125" t="s">
        <v>60</v>
      </c>
      <c r="M27" s="52"/>
    </row>
    <row r="28" spans="1:13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9"/>
        <v>0</v>
      </c>
      <c r="I28" s="98">
        <f>I29+I33</f>
        <v>901316694.69999993</v>
      </c>
      <c r="J28" s="138">
        <f t="shared" si="3"/>
        <v>-901316694.69999993</v>
      </c>
      <c r="K28" s="125" t="s">
        <v>60</v>
      </c>
      <c r="M28" s="52"/>
    </row>
    <row r="29" spans="1:13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9"/>
        <v>0</v>
      </c>
      <c r="I29" s="98">
        <f>I30</f>
        <v>59513176.790000007</v>
      </c>
      <c r="J29" s="138">
        <f t="shared" si="3"/>
        <v>-59513176.790000007</v>
      </c>
      <c r="K29" s="125" t="s">
        <v>60</v>
      </c>
    </row>
    <row r="30" spans="1:13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5" si="11">D31</f>
        <v>0</v>
      </c>
      <c r="E30" s="99">
        <f t="shared" si="11"/>
        <v>0</v>
      </c>
      <c r="F30" s="99">
        <f t="shared" si="11"/>
        <v>0</v>
      </c>
      <c r="G30" s="98">
        <v>0</v>
      </c>
      <c r="H30" s="62">
        <f t="shared" si="9"/>
        <v>0</v>
      </c>
      <c r="I30" s="98">
        <f>I31+I32</f>
        <v>59513176.790000007</v>
      </c>
      <c r="J30" s="138">
        <f t="shared" si="3"/>
        <v>-59513176.790000007</v>
      </c>
      <c r="K30" s="125" t="s">
        <v>60</v>
      </c>
    </row>
    <row r="31" spans="1:13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11"/>
        <v>0</v>
      </c>
      <c r="E31" s="101">
        <f t="shared" si="11"/>
        <v>0</v>
      </c>
      <c r="F31" s="101">
        <f t="shared" si="11"/>
        <v>0</v>
      </c>
      <c r="G31" s="83">
        <f>C31-F31</f>
        <v>0</v>
      </c>
      <c r="H31" s="46">
        <f t="shared" si="9"/>
        <v>0</v>
      </c>
      <c r="I31" s="83">
        <f>2526908.47+1548704.58+1525617.51+1519539.41+4367995+4943337.6</f>
        <v>16432102.57</v>
      </c>
      <c r="J31" s="139">
        <f>G31-I31</f>
        <v>-16432102.57</v>
      </c>
      <c r="K31" s="126" t="s">
        <v>60</v>
      </c>
      <c r="M31" s="30"/>
    </row>
    <row r="32" spans="1:13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11"/>
        <v>0</v>
      </c>
      <c r="E32" s="101">
        <f t="shared" si="11"/>
        <v>0</v>
      </c>
      <c r="F32" s="101">
        <f t="shared" si="11"/>
        <v>0</v>
      </c>
      <c r="G32" s="83">
        <f>C32-F32</f>
        <v>0</v>
      </c>
      <c r="H32" s="46">
        <f t="shared" si="9"/>
        <v>0</v>
      </c>
      <c r="I32" s="83">
        <f>6349214.97+9621248.78+5995145.35+6085861.7+10517298.57+4512304.85</f>
        <v>43081074.220000006</v>
      </c>
      <c r="J32" s="139">
        <f>G32-I32</f>
        <v>-43081074.220000006</v>
      </c>
      <c r="K32" s="126" t="s">
        <v>60</v>
      </c>
      <c r="M32" s="30"/>
    </row>
    <row r="33" spans="1:13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11"/>
        <v>0</v>
      </c>
      <c r="E33" s="99">
        <f t="shared" si="11"/>
        <v>0</v>
      </c>
      <c r="F33" s="99">
        <f t="shared" si="11"/>
        <v>0</v>
      </c>
      <c r="G33" s="98">
        <f>C33-F33</f>
        <v>0</v>
      </c>
      <c r="H33" s="62">
        <f t="shared" si="9"/>
        <v>0</v>
      </c>
      <c r="I33" s="98">
        <f>I34</f>
        <v>841803517.90999997</v>
      </c>
      <c r="J33" s="138">
        <f t="shared" si="3"/>
        <v>-841803517.90999997</v>
      </c>
      <c r="K33" s="125" t="s">
        <v>60</v>
      </c>
      <c r="M33" s="52"/>
    </row>
    <row r="34" spans="1:13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11"/>
        <v>0</v>
      </c>
      <c r="E34" s="101">
        <f t="shared" si="11"/>
        <v>0</v>
      </c>
      <c r="F34" s="101">
        <f t="shared" si="11"/>
        <v>0</v>
      </c>
      <c r="G34" s="83">
        <v>0</v>
      </c>
      <c r="H34" s="46">
        <f t="shared" si="9"/>
        <v>0</v>
      </c>
      <c r="I34" s="83">
        <f>529377170.33+312426347.58</f>
        <v>841803517.90999997</v>
      </c>
      <c r="J34" s="139">
        <f>G34-I34</f>
        <v>-841803517.90999997</v>
      </c>
      <c r="K34" s="126" t="s">
        <v>60</v>
      </c>
    </row>
    <row r="35" spans="1:13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11"/>
        <v>0</v>
      </c>
      <c r="E35" s="99">
        <f t="shared" si="11"/>
        <v>0</v>
      </c>
      <c r="F35" s="99">
        <f t="shared" si="11"/>
        <v>0</v>
      </c>
      <c r="G35" s="98">
        <v>0</v>
      </c>
      <c r="H35" s="62">
        <f t="shared" si="9"/>
        <v>0</v>
      </c>
      <c r="I35" s="98">
        <f>I36+I39</f>
        <v>634206736.30999994</v>
      </c>
      <c r="J35" s="138">
        <f t="shared" si="3"/>
        <v>-634206736.30999994</v>
      </c>
      <c r="K35" s="125" t="s">
        <v>60</v>
      </c>
      <c r="M35" s="52"/>
    </row>
    <row r="36" spans="1:13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11"/>
        <v>0</v>
      </c>
      <c r="E36" s="99">
        <f t="shared" si="11"/>
        <v>0</v>
      </c>
      <c r="F36" s="99">
        <f t="shared" si="11"/>
        <v>0</v>
      </c>
      <c r="G36" s="98">
        <v>0</v>
      </c>
      <c r="H36" s="62">
        <f t="shared" si="9"/>
        <v>0</v>
      </c>
      <c r="I36" s="98">
        <f>I37+I38</f>
        <v>7722207</v>
      </c>
      <c r="J36" s="138">
        <f t="shared" si="3"/>
        <v>-7722207</v>
      </c>
      <c r="K36" s="125" t="s">
        <v>60</v>
      </c>
    </row>
    <row r="37" spans="1:13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9"/>
        <v>0</v>
      </c>
      <c r="I37" s="83">
        <f>4461820+5879781-3411885</f>
        <v>6929716</v>
      </c>
      <c r="J37" s="139">
        <f>G37-I37</f>
        <v>-6929716</v>
      </c>
      <c r="K37" s="125" t="s">
        <v>60</v>
      </c>
    </row>
    <row r="38" spans="1:13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9"/>
        <v>0</v>
      </c>
      <c r="I38" s="83">
        <v>792491</v>
      </c>
      <c r="J38" s="139">
        <f>G38-I38</f>
        <v>-792491</v>
      </c>
      <c r="K38" s="125" t="s">
        <v>60</v>
      </c>
    </row>
    <row r="39" spans="1:13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11"/>
        <v>0</v>
      </c>
      <c r="E39" s="99">
        <f t="shared" si="11"/>
        <v>0</v>
      </c>
      <c r="F39" s="99">
        <f t="shared" si="11"/>
        <v>0</v>
      </c>
      <c r="G39" s="98">
        <f>C39-F39</f>
        <v>0</v>
      </c>
      <c r="H39" s="62">
        <f t="shared" si="9"/>
        <v>0</v>
      </c>
      <c r="I39" s="98">
        <f>I40</f>
        <v>626484529.30999994</v>
      </c>
      <c r="J39" s="138">
        <f>J40</f>
        <v>-626484529.30999994</v>
      </c>
      <c r="K39" s="126" t="s">
        <v>60</v>
      </c>
    </row>
    <row r="40" spans="1:13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11"/>
        <v>0</v>
      </c>
      <c r="E40" s="110">
        <f t="shared" si="11"/>
        <v>0</v>
      </c>
      <c r="F40" s="110">
        <f t="shared" si="11"/>
        <v>0</v>
      </c>
      <c r="G40" s="109">
        <f>C40-F40</f>
        <v>0</v>
      </c>
      <c r="H40" s="40">
        <f t="shared" si="9"/>
        <v>0</v>
      </c>
      <c r="I40" s="109">
        <f>5.31+626484524</f>
        <v>626484529.30999994</v>
      </c>
      <c r="J40" s="140">
        <f>G40-I40</f>
        <v>-626484529.30999994</v>
      </c>
      <c r="K40" s="128" t="s">
        <v>60</v>
      </c>
    </row>
    <row r="41" spans="1:13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9"/>
        <v>0.94646733113171067</v>
      </c>
      <c r="I41" s="54">
        <f>I42+I43+I44</f>
        <v>476963171479</v>
      </c>
      <c r="J41" s="54">
        <f>G41-I41</f>
        <v>4547161120688</v>
      </c>
      <c r="K41" s="53">
        <f>I41/G41</f>
        <v>9.4934588346594573E-2</v>
      </c>
      <c r="L41" s="52"/>
      <c r="M41" s="52"/>
    </row>
    <row r="42" spans="1:13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11"/>
        <v>0</v>
      </c>
      <c r="E42" s="115">
        <f t="shared" si="11"/>
        <v>0</v>
      </c>
      <c r="F42" s="116">
        <f t="shared" si="11"/>
        <v>0</v>
      </c>
      <c r="G42" s="114">
        <f>C42-F42</f>
        <v>1408779000</v>
      </c>
      <c r="H42" s="117">
        <f t="shared" si="9"/>
        <v>2.653921803573246E-4</v>
      </c>
      <c r="I42" s="114">
        <v>882524834</v>
      </c>
      <c r="J42" s="118">
        <f>G42-I42</f>
        <v>526254166</v>
      </c>
      <c r="K42" s="130">
        <f t="shared" ref="K42:K44" si="12">I42/G42</f>
        <v>0.62644661369881294</v>
      </c>
      <c r="L42" s="89"/>
      <c r="M42" s="89"/>
    </row>
    <row r="43" spans="1:13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11"/>
        <v>0</v>
      </c>
      <c r="E43" s="84">
        <f t="shared" si="11"/>
        <v>0</v>
      </c>
      <c r="F43" s="85">
        <f t="shared" si="11"/>
        <v>0</v>
      </c>
      <c r="G43" s="41">
        <f>C43-F43</f>
        <v>969198470862</v>
      </c>
      <c r="H43" s="46">
        <f t="shared" si="9"/>
        <v>0.18258200568084212</v>
      </c>
      <c r="I43" s="45">
        <v>349333811590</v>
      </c>
      <c r="J43" s="90">
        <f>G43-I43</f>
        <v>619864659272</v>
      </c>
      <c r="K43" s="126">
        <f t="shared" si="12"/>
        <v>0.36043578492164186</v>
      </c>
      <c r="L43" s="86"/>
      <c r="M43" s="89"/>
    </row>
    <row r="44" spans="1:13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11"/>
        <v>0</v>
      </c>
      <c r="E44" s="87">
        <f t="shared" si="11"/>
        <v>0</v>
      </c>
      <c r="F44" s="87">
        <f t="shared" si="11"/>
        <v>0</v>
      </c>
      <c r="G44" s="39">
        <f>C44-F44</f>
        <v>4053517042305</v>
      </c>
      <c r="H44" s="40">
        <f t="shared" si="9"/>
        <v>0.76361993327051114</v>
      </c>
      <c r="I44" s="39">
        <v>126746835055</v>
      </c>
      <c r="J44" s="91">
        <f>G44-I44</f>
        <v>3926770207250</v>
      </c>
      <c r="K44" s="126">
        <f t="shared" si="12"/>
        <v>3.1268361211311553E-2</v>
      </c>
      <c r="L44" s="89"/>
      <c r="M44" s="89"/>
    </row>
    <row r="45" spans="1:13" s="18" customFormat="1" ht="24.95" customHeight="1" thickBot="1" x14ac:dyDescent="0.3">
      <c r="A45" s="172" t="s">
        <v>59</v>
      </c>
      <c r="B45" s="173"/>
      <c r="C45" s="141">
        <f>C8+C41</f>
        <v>5308291292167</v>
      </c>
      <c r="D45" s="146">
        <f t="shared" si="11"/>
        <v>0</v>
      </c>
      <c r="E45" s="146">
        <f t="shared" si="11"/>
        <v>0</v>
      </c>
      <c r="F45" s="146">
        <f t="shared" si="11"/>
        <v>0</v>
      </c>
      <c r="G45" s="146">
        <f>C45+F45</f>
        <v>5308291292167</v>
      </c>
      <c r="H45" s="133">
        <f t="shared" si="9"/>
        <v>1</v>
      </c>
      <c r="I45" s="146">
        <f>I8+I41</f>
        <v>581431520568.60999</v>
      </c>
      <c r="J45" s="146">
        <f>J8+J41</f>
        <v>4726859771598.3896</v>
      </c>
      <c r="K45" s="33">
        <f>I45/G45</f>
        <v>0.10953270809131739</v>
      </c>
      <c r="L45" s="17"/>
      <c r="M45" s="30"/>
    </row>
    <row r="46" spans="1:13" s="18" customFormat="1" ht="20.100000000000001" customHeight="1" x14ac:dyDescent="0.25">
      <c r="A46" s="19" t="s">
        <v>88</v>
      </c>
      <c r="B46" s="19"/>
      <c r="C46" s="25"/>
      <c r="D46" s="32"/>
      <c r="E46" s="32"/>
      <c r="F46" s="32"/>
      <c r="G46" s="25"/>
      <c r="H46" s="32"/>
      <c r="I46" s="25"/>
      <c r="J46" s="26"/>
      <c r="K46" s="6"/>
      <c r="L46" s="17"/>
      <c r="M46" s="17"/>
    </row>
    <row r="47" spans="1:13" ht="20.100000000000001" customHeight="1" x14ac:dyDescent="0.25">
      <c r="A47" s="19" t="s">
        <v>102</v>
      </c>
      <c r="B47" s="19"/>
      <c r="C47" s="20"/>
      <c r="D47" s="81"/>
      <c r="E47" s="81"/>
      <c r="F47" s="81"/>
      <c r="G47" s="20"/>
      <c r="H47" s="20"/>
      <c r="I47" s="20"/>
      <c r="J47" s="24"/>
      <c r="K47" s="5"/>
      <c r="L47" s="30"/>
      <c r="M47" s="30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30"/>
      <c r="J48" s="30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  <row r="68" spans="1:11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22"/>
      <c r="K68" s="22"/>
    </row>
    <row r="69" spans="1:11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22"/>
      <c r="K69" s="22"/>
    </row>
    <row r="70" spans="1:11" x14ac:dyDescent="0.25">
      <c r="A70" s="29"/>
      <c r="B70" s="22"/>
      <c r="C70" s="22"/>
      <c r="D70" s="18"/>
      <c r="E70" s="18"/>
      <c r="F70" s="18"/>
      <c r="G70" s="22"/>
      <c r="H70" s="22"/>
      <c r="I70" s="22"/>
      <c r="J70" s="22"/>
      <c r="K70" s="22"/>
    </row>
  </sheetData>
  <mergeCells count="14">
    <mergeCell ref="A1:M1"/>
    <mergeCell ref="I6:I7"/>
    <mergeCell ref="J6:J7"/>
    <mergeCell ref="K6:K7"/>
    <mergeCell ref="A45:B45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ignoredErrors>
    <ignoredError sqref="J3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263F-BC57-4113-8B89-025414F9EC2F}">
  <dimension ref="A1:Z66"/>
  <sheetViews>
    <sheetView topLeftCell="E36" zoomScale="90" zoomScaleNormal="90" workbookViewId="0">
      <selection activeCell="K47" sqref="K4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"/>
      <c r="O1" s="3"/>
      <c r="P1" s="3"/>
      <c r="Q1" s="3"/>
      <c r="R1" s="3"/>
      <c r="S1" s="3"/>
    </row>
    <row r="2" spans="1:26" ht="24.75" customHeight="1" x14ac:dyDescent="0.25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3"/>
      <c r="O2" s="3"/>
      <c r="P2" s="3"/>
      <c r="Q2" s="3"/>
      <c r="R2" s="3"/>
      <c r="S2" s="3"/>
    </row>
    <row r="3" spans="1:26" ht="27" customHeight="1" x14ac:dyDescent="0.25">
      <c r="A3" s="168" t="s">
        <v>95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4" t="s">
        <v>1</v>
      </c>
      <c r="L4" s="174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5" t="s">
        <v>72</v>
      </c>
      <c r="B6" s="177" t="s">
        <v>71</v>
      </c>
      <c r="C6" s="177" t="s">
        <v>70</v>
      </c>
      <c r="D6" s="177" t="s">
        <v>69</v>
      </c>
      <c r="E6" s="177"/>
      <c r="F6" s="177"/>
      <c r="G6" s="177" t="s">
        <v>68</v>
      </c>
      <c r="H6" s="179" t="s">
        <v>67</v>
      </c>
      <c r="I6" s="179" t="s">
        <v>101</v>
      </c>
      <c r="J6" s="179" t="s">
        <v>97</v>
      </c>
      <c r="K6" s="179" t="s">
        <v>98</v>
      </c>
      <c r="L6" s="177" t="s">
        <v>99</v>
      </c>
      <c r="M6" s="181" t="s">
        <v>100</v>
      </c>
    </row>
    <row r="7" spans="1:26" ht="78" customHeight="1" x14ac:dyDescent="0.25">
      <c r="A7" s="176"/>
      <c r="B7" s="178"/>
      <c r="C7" s="178"/>
      <c r="D7" s="150" t="s">
        <v>63</v>
      </c>
      <c r="E7" s="150" t="s">
        <v>62</v>
      </c>
      <c r="F7" s="150" t="s">
        <v>61</v>
      </c>
      <c r="G7" s="178"/>
      <c r="H7" s="180"/>
      <c r="I7" s="180"/>
      <c r="J7" s="180"/>
      <c r="K7" s="180"/>
      <c r="L7" s="178"/>
      <c r="M7" s="182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118652877304.48001</v>
      </c>
      <c r="J8" s="155">
        <f>J9</f>
        <v>55707931.380000003</v>
      </c>
      <c r="K8" s="155">
        <f>I8-J8</f>
        <v>118597169373.10001</v>
      </c>
      <c r="L8" s="74">
        <f>G8-K8</f>
        <v>165569830626.89999</v>
      </c>
      <c r="M8" s="73">
        <f>K8/G8</f>
        <v>0.4173502531015213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118652877304.48001</v>
      </c>
      <c r="J9" s="156">
        <f>J10</f>
        <v>55707931.380000003</v>
      </c>
      <c r="K9" s="103">
        <f>I9-J9</f>
        <v>118597169373.10001</v>
      </c>
      <c r="L9" s="137">
        <f>G9-K9</f>
        <v>165569830626.89999</v>
      </c>
      <c r="M9" s="121">
        <f t="shared" ref="M9:M13" si="2">K9/G9</f>
        <v>0.4173502531015213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118652877304.48001</v>
      </c>
      <c r="J10" s="157">
        <f>J27</f>
        <v>55707931.380000003</v>
      </c>
      <c r="K10" s="95">
        <f>I10-J10</f>
        <v>118597169373.10001</v>
      </c>
      <c r="L10" s="138">
        <f t="shared" ref="L10:L36" si="3">G10-K10</f>
        <v>165569830626.89999</v>
      </c>
      <c r="M10" s="123">
        <f t="shared" si="2"/>
        <v>0.4173502531015213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116906807482.60001</v>
      </c>
      <c r="J11" s="157">
        <v>0</v>
      </c>
      <c r="K11" s="95">
        <f t="shared" ref="K11:K39" si="4">I11-J11</f>
        <v>116906807482.60001</v>
      </c>
      <c r="L11" s="138">
        <f t="shared" si="3"/>
        <v>167260192517.39999</v>
      </c>
      <c r="M11" s="123">
        <f t="shared" si="2"/>
        <v>0.41140177248800885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116906807482.60001</v>
      </c>
      <c r="J12" s="158">
        <v>0</v>
      </c>
      <c r="K12" s="98">
        <f t="shared" si="4"/>
        <v>116906807482.60001</v>
      </c>
      <c r="L12" s="138">
        <f t="shared" si="3"/>
        <v>167260192517.39999</v>
      </c>
      <c r="M12" s="123">
        <f t="shared" si="2"/>
        <v>0.41140177248800885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105586063210</v>
      </c>
      <c r="J13" s="158">
        <v>0</v>
      </c>
      <c r="K13" s="98">
        <f t="shared" si="4"/>
        <v>105586063210</v>
      </c>
      <c r="L13" s="138">
        <f t="shared" si="3"/>
        <v>178580936790</v>
      </c>
      <c r="M13" s="123">
        <f t="shared" si="2"/>
        <v>0.37156342295199651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</f>
        <v>94759034642.290009</v>
      </c>
      <c r="J15" s="153">
        <v>0</v>
      </c>
      <c r="K15" s="83">
        <f t="shared" si="4"/>
        <v>94759034642.290009</v>
      </c>
      <c r="L15" s="139">
        <f t="shared" si="3"/>
        <v>-94759034642.290009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217119970</v>
      </c>
      <c r="J19" s="158">
        <v>0</v>
      </c>
      <c r="K19" s="98">
        <f t="shared" si="4"/>
        <v>217119970</v>
      </c>
      <c r="L19" s="138">
        <f t="shared" si="3"/>
        <v>-217119970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217119970</v>
      </c>
      <c r="J20" s="158">
        <v>0</v>
      </c>
      <c r="K20" s="98">
        <f t="shared" si="4"/>
        <v>217119970</v>
      </c>
      <c r="L20" s="138">
        <f t="shared" si="3"/>
        <v>-217119970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217119970</v>
      </c>
      <c r="J21" s="158">
        <v>0</v>
      </c>
      <c r="K21" s="98">
        <f t="shared" si="4"/>
        <v>217119970</v>
      </c>
      <c r="L21" s="138">
        <f>L22</f>
        <v>-217119970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217119970</v>
      </c>
      <c r="J22" s="158">
        <v>0</v>
      </c>
      <c r="K22" s="98">
        <f t="shared" si="4"/>
        <v>217119970</v>
      </c>
      <c r="L22" s="138">
        <f>L23</f>
        <v>-217119970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</f>
        <v>217119970</v>
      </c>
      <c r="J23" s="153">
        <v>0</v>
      </c>
      <c r="K23" s="83">
        <f t="shared" si="4"/>
        <v>217119970</v>
      </c>
      <c r="L23" s="139">
        <f>G23-K23</f>
        <v>-217119970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9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1746069821.8799996</v>
      </c>
      <c r="J27" s="158">
        <f>J28</f>
        <v>55707931.380000003</v>
      </c>
      <c r="K27" s="98">
        <f>I27-J27</f>
        <v>1690361890.4999995</v>
      </c>
      <c r="L27" s="138">
        <f t="shared" si="3"/>
        <v>-1690361890.4999995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1104993266.1399999</v>
      </c>
      <c r="J28" s="158">
        <f>J33</f>
        <v>55707931.380000003</v>
      </c>
      <c r="K28" s="98">
        <f>I28-J28</f>
        <v>1049285334.7599999</v>
      </c>
      <c r="L28" s="138">
        <f t="shared" si="3"/>
        <v>-1049285334.7599999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64306580.960000008</v>
      </c>
      <c r="J29" s="158">
        <v>0</v>
      </c>
      <c r="K29" s="98">
        <f t="shared" si="4"/>
        <v>64306580.960000008</v>
      </c>
      <c r="L29" s="138">
        <f t="shared" si="3"/>
        <v>-64306580.960000008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64306580.960000008</v>
      </c>
      <c r="J30" s="158">
        <v>0</v>
      </c>
      <c r="K30" s="98">
        <f t="shared" si="4"/>
        <v>64306580.960000008</v>
      </c>
      <c r="L30" s="138">
        <f t="shared" si="3"/>
        <v>-64306580.960000008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</f>
        <v>19625238.710000001</v>
      </c>
      <c r="J31" s="153">
        <v>0</v>
      </c>
      <c r="K31" s="83">
        <f t="shared" si="4"/>
        <v>19625238.710000001</v>
      </c>
      <c r="L31" s="139">
        <f>G31-K31</f>
        <v>-19625238.710000001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</f>
        <v>44681342.250000007</v>
      </c>
      <c r="J32" s="153">
        <v>0</v>
      </c>
      <c r="K32" s="83">
        <f t="shared" si="4"/>
        <v>44681342.250000007</v>
      </c>
      <c r="L32" s="139">
        <f>G32-K32</f>
        <v>-44681342.250000007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1040686685.1799999</v>
      </c>
      <c r="J33" s="158">
        <f>J34</f>
        <v>55707931.380000003</v>
      </c>
      <c r="K33" s="98">
        <f>I33-J33</f>
        <v>984978753.79999995</v>
      </c>
      <c r="L33" s="138">
        <f t="shared" si="3"/>
        <v>-984978753.79999995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</f>
        <v>1040686685.1799999</v>
      </c>
      <c r="J34" s="153">
        <v>55707931.380000003</v>
      </c>
      <c r="K34" s="83">
        <f>I34-J34</f>
        <v>984978753.79999995</v>
      </c>
      <c r="L34" s="165">
        <f>G34-K34</f>
        <v>-984978753.79999995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547056994046.41003</v>
      </c>
      <c r="J41" s="151">
        <f>SUM(J42:J44)</f>
        <v>0</v>
      </c>
      <c r="K41" s="54">
        <f>I41-J41</f>
        <v>547056994046.41003</v>
      </c>
      <c r="L41" s="54">
        <f>G41-K41</f>
        <v>4477067298120.5898</v>
      </c>
      <c r="M41" s="53">
        <f>K41/G41</f>
        <v>0.10888603908532167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 t="shared" ref="K42:K44" si="10">I42-J42</f>
        <v>1408779000</v>
      </c>
      <c r="L42" s="118">
        <f>G42-K42</f>
        <v>0</v>
      </c>
      <c r="M42" s="130">
        <f t="shared" ref="M42:M44" si="11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si="10"/>
        <v>416716266330</v>
      </c>
      <c r="L43" s="90">
        <f>G43-K43</f>
        <v>552482204532</v>
      </c>
      <c r="M43" s="126">
        <f t="shared" si="11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128931948716.41</v>
      </c>
      <c r="J44" s="154">
        <v>0</v>
      </c>
      <c r="K44" s="39">
        <f t="shared" si="10"/>
        <v>128931948716.41</v>
      </c>
      <c r="L44" s="91">
        <f>G44-K44</f>
        <v>3924585093588.5898</v>
      </c>
      <c r="M44" s="126">
        <f t="shared" si="11"/>
        <v>3.1807427320718472E-2</v>
      </c>
      <c r="N44" s="89"/>
      <c r="O44" s="89"/>
    </row>
    <row r="45" spans="1:15" s="18" customFormat="1" ht="24.95" customHeight="1" thickBot="1" x14ac:dyDescent="0.3">
      <c r="A45" s="172" t="s">
        <v>59</v>
      </c>
      <c r="B45" s="173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665709871350.89001</v>
      </c>
      <c r="J45" s="161">
        <f>J8+J41</f>
        <v>55707931.380000003</v>
      </c>
      <c r="K45" s="146">
        <f>K8+K41</f>
        <v>665654163419.51001</v>
      </c>
      <c r="L45" s="146">
        <f>L8+L41</f>
        <v>4642637128747.4902</v>
      </c>
      <c r="M45" s="33">
        <f>K45/G45</f>
        <v>0.12539895171196802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96</v>
      </c>
      <c r="B47" s="22"/>
      <c r="C47" s="22"/>
      <c r="D47" s="18"/>
      <c r="E47" s="18"/>
      <c r="F47" s="18"/>
      <c r="G47" s="22"/>
      <c r="H47" s="22"/>
      <c r="I47" s="22"/>
      <c r="J47" s="30"/>
      <c r="K47" s="22"/>
      <c r="L47" s="22"/>
      <c r="M47" s="22"/>
    </row>
    <row r="48" spans="1:15" x14ac:dyDescent="0.25">
      <c r="A48" s="19" t="s">
        <v>102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22">
        <v>0</v>
      </c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K6:K7"/>
    <mergeCell ref="L6:L7"/>
    <mergeCell ref="M6:M7"/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9BFC-9A1A-4251-BF1F-5605CD7252F2}">
  <dimension ref="A1:Z66"/>
  <sheetViews>
    <sheetView tabSelected="1" topLeftCell="A2" zoomScale="90" zoomScaleNormal="90" workbookViewId="0">
      <selection sqref="A1:M1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1" t="s">
        <v>103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"/>
      <c r="O1" s="3"/>
      <c r="P1" s="3"/>
      <c r="Q1" s="3"/>
      <c r="R1" s="3"/>
      <c r="S1" s="3"/>
    </row>
    <row r="2" spans="1:26" ht="24.75" customHeight="1" x14ac:dyDescent="0.25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3"/>
      <c r="O2" s="3"/>
      <c r="P2" s="3"/>
      <c r="Q2" s="3"/>
      <c r="R2" s="3"/>
      <c r="S2" s="3"/>
    </row>
    <row r="3" spans="1:26" ht="27" customHeight="1" x14ac:dyDescent="0.25">
      <c r="A3" s="168" t="s">
        <v>105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4" t="s">
        <v>1</v>
      </c>
      <c r="L4" s="174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5" t="s">
        <v>72</v>
      </c>
      <c r="B6" s="177" t="s">
        <v>71</v>
      </c>
      <c r="C6" s="177" t="s">
        <v>70</v>
      </c>
      <c r="D6" s="177" t="s">
        <v>69</v>
      </c>
      <c r="E6" s="177"/>
      <c r="F6" s="177"/>
      <c r="G6" s="177" t="s">
        <v>68</v>
      </c>
      <c r="H6" s="179" t="s">
        <v>67</v>
      </c>
      <c r="I6" s="179" t="s">
        <v>101</v>
      </c>
      <c r="J6" s="179" t="s">
        <v>97</v>
      </c>
      <c r="K6" s="179" t="s">
        <v>98</v>
      </c>
      <c r="L6" s="177" t="s">
        <v>99</v>
      </c>
      <c r="M6" s="181" t="s">
        <v>100</v>
      </c>
    </row>
    <row r="7" spans="1:26" ht="78" customHeight="1" x14ac:dyDescent="0.25">
      <c r="A7" s="176"/>
      <c r="B7" s="178"/>
      <c r="C7" s="178"/>
      <c r="D7" s="166" t="s">
        <v>63</v>
      </c>
      <c r="E7" s="166" t="s">
        <v>62</v>
      </c>
      <c r="F7" s="166" t="s">
        <v>61</v>
      </c>
      <c r="G7" s="178"/>
      <c r="H7" s="180"/>
      <c r="I7" s="180"/>
      <c r="J7" s="180"/>
      <c r="K7" s="180"/>
      <c r="L7" s="178"/>
      <c r="M7" s="182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131304527457.64</v>
      </c>
      <c r="J8" s="155">
        <f>J9</f>
        <v>55707931.380000003</v>
      </c>
      <c r="K8" s="155">
        <f>I8-J8</f>
        <v>131248819526.25999</v>
      </c>
      <c r="L8" s="74">
        <f>G8-K8</f>
        <v>152918180473.73999</v>
      </c>
      <c r="M8" s="73">
        <f>K8/G8</f>
        <v>0.46187213689928808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131304527457.64</v>
      </c>
      <c r="J9" s="156">
        <f>J10</f>
        <v>55707931.380000003</v>
      </c>
      <c r="K9" s="103">
        <f>I9-J9</f>
        <v>131248819526.25999</v>
      </c>
      <c r="L9" s="137">
        <f>G9-K9</f>
        <v>152918180473.73999</v>
      </c>
      <c r="M9" s="121">
        <f t="shared" ref="M9:M13" si="2">K9/G9</f>
        <v>0.46187213689928808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131304527457.64</v>
      </c>
      <c r="J10" s="157">
        <f>J27</f>
        <v>55707931.380000003</v>
      </c>
      <c r="K10" s="95">
        <f>I10-J10</f>
        <v>131248819526.25999</v>
      </c>
      <c r="L10" s="138">
        <f t="shared" ref="L10:L36" si="3">G10-K10</f>
        <v>152918180473.73999</v>
      </c>
      <c r="M10" s="123">
        <f t="shared" si="2"/>
        <v>0.46187213689928808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129545260973.60001</v>
      </c>
      <c r="J11" s="157">
        <v>0</v>
      </c>
      <c r="K11" s="95">
        <f t="shared" ref="K11:K39" si="4">I11-J11</f>
        <v>129545260973.60001</v>
      </c>
      <c r="L11" s="138">
        <f>G11-K11</f>
        <v>154621739026.39999</v>
      </c>
      <c r="M11" s="123">
        <f t="shared" si="2"/>
        <v>0.45587721647341178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129545260973.60001</v>
      </c>
      <c r="J12" s="158">
        <v>0</v>
      </c>
      <c r="K12" s="98">
        <f t="shared" si="4"/>
        <v>129545260973.60001</v>
      </c>
      <c r="L12" s="138">
        <f t="shared" si="3"/>
        <v>154621739026.39999</v>
      </c>
      <c r="M12" s="123">
        <f t="shared" si="2"/>
        <v>0.45587721647341178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118214247303</v>
      </c>
      <c r="J13" s="158">
        <v>0</v>
      </c>
      <c r="K13" s="98">
        <f t="shared" si="4"/>
        <v>118214247303</v>
      </c>
      <c r="L13" s="138">
        <f t="shared" si="3"/>
        <v>165952752697</v>
      </c>
      <c r="M13" s="123">
        <f t="shared" si="2"/>
        <v>0.41600272833580254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</f>
        <v>107387218735.29001</v>
      </c>
      <c r="J15" s="153">
        <v>0</v>
      </c>
      <c r="K15" s="83">
        <f t="shared" si="4"/>
        <v>107387218735.29001</v>
      </c>
      <c r="L15" s="139">
        <f t="shared" si="3"/>
        <v>-107387218735.29001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227389368</v>
      </c>
      <c r="J19" s="158">
        <v>0</v>
      </c>
      <c r="K19" s="98">
        <f t="shared" si="4"/>
        <v>227389368</v>
      </c>
      <c r="L19" s="138">
        <f t="shared" si="3"/>
        <v>-227389368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227389368</v>
      </c>
      <c r="J20" s="158">
        <v>0</v>
      </c>
      <c r="K20" s="98">
        <f t="shared" si="4"/>
        <v>227389368</v>
      </c>
      <c r="L20" s="138">
        <f t="shared" si="3"/>
        <v>-227389368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227389368</v>
      </c>
      <c r="J21" s="158">
        <v>0</v>
      </c>
      <c r="K21" s="98">
        <f t="shared" si="4"/>
        <v>227389368</v>
      </c>
      <c r="L21" s="138">
        <f>L22</f>
        <v>-227389368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227389368</v>
      </c>
      <c r="J22" s="158">
        <v>0</v>
      </c>
      <c r="K22" s="98">
        <f t="shared" si="4"/>
        <v>227389368</v>
      </c>
      <c r="L22" s="138">
        <f>L23</f>
        <v>-227389368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</f>
        <v>227389368</v>
      </c>
      <c r="J23" s="153">
        <v>0</v>
      </c>
      <c r="K23" s="83">
        <f t="shared" si="4"/>
        <v>227389368</v>
      </c>
      <c r="L23" s="139">
        <f>G23-K23</f>
        <v>-227389368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1759266484.04</v>
      </c>
      <c r="J27" s="158">
        <f>J28</f>
        <v>55707931.380000003</v>
      </c>
      <c r="K27" s="98">
        <f>I27-J27</f>
        <v>1703558552.6599998</v>
      </c>
      <c r="L27" s="138">
        <f t="shared" si="3"/>
        <v>-1703558552.6599998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1118189928.3</v>
      </c>
      <c r="J28" s="158">
        <f>J33</f>
        <v>55707931.380000003</v>
      </c>
      <c r="K28" s="98">
        <f>I28-J28</f>
        <v>1062481996.92</v>
      </c>
      <c r="L28" s="138">
        <f t="shared" si="3"/>
        <v>-1062481996.92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72359829.360000014</v>
      </c>
      <c r="J29" s="158">
        <v>0</v>
      </c>
      <c r="K29" s="98">
        <f t="shared" si="4"/>
        <v>72359829.360000014</v>
      </c>
      <c r="L29" s="138">
        <f t="shared" si="3"/>
        <v>-72359829.360000014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72359829.360000014</v>
      </c>
      <c r="J30" s="158">
        <v>0</v>
      </c>
      <c r="K30" s="98">
        <f t="shared" si="4"/>
        <v>72359829.360000014</v>
      </c>
      <c r="L30" s="138">
        <f t="shared" si="3"/>
        <v>-72359829.360000014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</f>
        <v>23214595.330000002</v>
      </c>
      <c r="J31" s="153">
        <v>0</v>
      </c>
      <c r="K31" s="83">
        <f t="shared" si="4"/>
        <v>23214595.330000002</v>
      </c>
      <c r="L31" s="139">
        <f>G31-K31</f>
        <v>-23214595.330000002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</f>
        <v>49145234.030000009</v>
      </c>
      <c r="J32" s="153">
        <v>0</v>
      </c>
      <c r="K32" s="83">
        <f t="shared" si="4"/>
        <v>49145234.030000009</v>
      </c>
      <c r="L32" s="139">
        <f>G32-K32</f>
        <v>-49145234.030000009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1045830098.9399999</v>
      </c>
      <c r="J33" s="158">
        <f>J34</f>
        <v>55707931.380000003</v>
      </c>
      <c r="K33" s="98">
        <f>I33-J33</f>
        <v>990122167.55999994</v>
      </c>
      <c r="L33" s="138">
        <f t="shared" si="3"/>
        <v>-990122167.55999994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529377170.33+312426347.58+198883167.27+5143413.76</f>
        <v>1045830098.9399999</v>
      </c>
      <c r="J34" s="153">
        <v>55707931.380000003</v>
      </c>
      <c r="K34" s="83">
        <f>I34-J34</f>
        <v>990122167.55999994</v>
      </c>
      <c r="L34" s="165">
        <f>G34-K34</f>
        <v>-990122167.55999994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549224930027.96997</v>
      </c>
      <c r="J41" s="151">
        <f>SUM(J42:J44)</f>
        <v>0</v>
      </c>
      <c r="K41" s="54">
        <f>I41-J41</f>
        <v>549224930027.96997</v>
      </c>
      <c r="L41" s="54">
        <f>G41-K41</f>
        <v>4474899362139.0303</v>
      </c>
      <c r="M41" s="53">
        <f>K41/G41</f>
        <v>0.10931754432991522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>I42-J42</f>
        <v>1408779000</v>
      </c>
      <c r="L42" s="118">
        <f>G42-K42</f>
        <v>0</v>
      </c>
      <c r="M42" s="130">
        <f t="shared" ref="M42:M44" si="10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ref="K43:K44" si="11">I43-J43</f>
        <v>416716266330</v>
      </c>
      <c r="L43" s="90">
        <f>G43-K43</f>
        <v>552482204532</v>
      </c>
      <c r="M43" s="126">
        <f t="shared" si="10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131099884697.97</v>
      </c>
      <c r="J44" s="154">
        <v>0</v>
      </c>
      <c r="K44" s="39">
        <f t="shared" si="11"/>
        <v>131099884697.97</v>
      </c>
      <c r="L44" s="91">
        <f>G44-K44</f>
        <v>3922417157607.0298</v>
      </c>
      <c r="M44" s="126">
        <f t="shared" si="10"/>
        <v>3.2342255707754744E-2</v>
      </c>
      <c r="N44" s="89"/>
      <c r="O44" s="89"/>
    </row>
    <row r="45" spans="1:15" s="18" customFormat="1" ht="24.95" customHeight="1" thickBot="1" x14ac:dyDescent="0.3">
      <c r="A45" s="172" t="s">
        <v>59</v>
      </c>
      <c r="B45" s="173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680529457485.60999</v>
      </c>
      <c r="J45" s="161">
        <f>J8+J41</f>
        <v>55707931.380000003</v>
      </c>
      <c r="K45" s="146">
        <f>K8+K41</f>
        <v>680473749554.22998</v>
      </c>
      <c r="L45" s="146">
        <f>L8+L41</f>
        <v>4627817542612.7705</v>
      </c>
      <c r="M45" s="33">
        <f>K45/G45</f>
        <v>0.12819073259192615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104</v>
      </c>
      <c r="B47" s="22"/>
      <c r="C47" s="22"/>
      <c r="D47" s="18"/>
      <c r="E47" s="18"/>
      <c r="F47" s="18"/>
      <c r="G47" s="22"/>
      <c r="H47" s="22"/>
      <c r="I47" s="30"/>
      <c r="J47" s="30"/>
      <c r="K47" s="22"/>
      <c r="L47" s="30"/>
      <c r="M47" s="22"/>
    </row>
    <row r="48" spans="1:15" x14ac:dyDescent="0.25">
      <c r="A48" s="19" t="s">
        <v>106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30"/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ENERO 2021 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'ABRIL 2021'!Área_de_impresión</vt:lpstr>
      <vt:lpstr>'AGOSTO 2021'!Área_de_impresión</vt:lpstr>
      <vt:lpstr>'ENERO 2021 '!Área_de_impresión</vt:lpstr>
      <vt:lpstr>'FEBRERO 2021'!Área_de_impresión</vt:lpstr>
      <vt:lpstr>'JULIO 2021'!Área_de_impresión</vt:lpstr>
      <vt:lpstr>'JUNIO 2021'!Área_de_impresión</vt:lpstr>
      <vt:lpstr>'MARZO 2021 '!Área_de_impresión</vt:lpstr>
      <vt:lpstr>'MAYO 2021'!Área_de_impresión</vt:lpstr>
      <vt:lpstr>'ABRIL 2021'!Títulos_a_imprimir</vt:lpstr>
      <vt:lpstr>'AGOSTO 2021'!Títulos_a_imprimir</vt:lpstr>
      <vt:lpstr>'ENERO 2021 '!Títulos_a_imprimir</vt:lpstr>
      <vt:lpstr>'FEBRERO 2021'!Títulos_a_imprimir</vt:lpstr>
      <vt:lpstr>'JULIO 2021'!Títulos_a_imprimir</vt:lpstr>
      <vt:lpstr>'JUNIO 2021'!Títulos_a_imprimir</vt:lpstr>
      <vt:lpstr>'MARZO 2021 '!Títulos_a_imprimir</vt:lpstr>
      <vt:lpstr>'MAYO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USER</cp:lastModifiedBy>
  <cp:lastPrinted>2021-06-29T22:00:52Z</cp:lastPrinted>
  <dcterms:created xsi:type="dcterms:W3CDTF">2021-02-22T15:51:55Z</dcterms:created>
  <dcterms:modified xsi:type="dcterms:W3CDTF">2021-09-29T12:52:17Z</dcterms:modified>
</cp:coreProperties>
</file>