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rozco\AppData\Local\Microsoft\Windows\INetCache\Content.Outlook\GD6BZN62\"/>
    </mc:Choice>
  </mc:AlternateContent>
  <xr:revisionPtr revIDLastSave="0" documentId="13_ncr:1_{92C08124-1DA5-43DD-A6B9-A25DF6B3A1FE}" xr6:coauthVersionLast="47" xr6:coauthVersionMax="47" xr10:uidLastSave="{00000000-0000-0000-0000-000000000000}"/>
  <bookViews>
    <workbookView xWindow="-120" yWindow="-120" windowWidth="20730" windowHeight="11160" activeTab="3" xr2:uid="{B8EA5CF2-BA3A-41B8-AE20-3B59FEF0D718}"/>
  </bookViews>
  <sheets>
    <sheet name="ENE 2022" sheetId="1" r:id="rId1"/>
    <sheet name="FEB 2022" sheetId="2" r:id="rId2"/>
    <sheet name="MAR 2022" sheetId="3" r:id="rId3"/>
    <sheet name="ABR 2022" sheetId="6" r:id="rId4"/>
  </sheets>
  <definedNames>
    <definedName name="_xlnm._FilterDatabase" localSheetId="3" hidden="1">'ABR 2022'!$A$6:$M$35</definedName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2" hidden="1">'MAR 2022'!$A$6:$L$36</definedName>
    <definedName name="_xlnm.Print_Area" localSheetId="3">'ABR 2022'!$A$1:$M$36</definedName>
    <definedName name="_xlnm.Print_Area" localSheetId="0">'ENE 2022'!$A$1:$M$33</definedName>
    <definedName name="_xlnm.Print_Area" localSheetId="1">'FEB 2022'!$A$1:$M$33</definedName>
    <definedName name="_xlnm.Print_Area" localSheetId="2">'MAR 2022'!$A$1:$M$36</definedName>
    <definedName name="_xlnm.Print_Titles" localSheetId="3">'ABR 2022'!$1:$7</definedName>
    <definedName name="_xlnm.Print_Titles" localSheetId="0">'ENE 2022'!$1:$7</definedName>
    <definedName name="_xlnm.Print_Titles" localSheetId="1">'FEB 2022'!$1:$7</definedName>
    <definedName name="_xlnm.Print_Titles" localSheetId="2">'MAR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5" i="6" l="1"/>
  <c r="H35" i="6"/>
  <c r="H34" i="6"/>
  <c r="H33" i="6"/>
  <c r="H32" i="6"/>
  <c r="H35" i="3"/>
  <c r="H34" i="3"/>
  <c r="H33" i="3"/>
  <c r="H32" i="3"/>
  <c r="H31" i="3"/>
  <c r="H32" i="2"/>
  <c r="H31" i="2"/>
  <c r="H30" i="2"/>
  <c r="H29" i="2"/>
  <c r="H28" i="2"/>
  <c r="H32" i="1"/>
  <c r="M32" i="1"/>
  <c r="M32" i="2"/>
  <c r="M35" i="3"/>
  <c r="I22" i="6"/>
  <c r="I14" i="6"/>
  <c r="I13" i="6" s="1"/>
  <c r="M32" i="6"/>
  <c r="M34" i="3"/>
  <c r="M33" i="3"/>
  <c r="M32" i="3"/>
  <c r="M14" i="3"/>
  <c r="M31" i="2"/>
  <c r="M29" i="2"/>
  <c r="M14" i="2"/>
  <c r="M14" i="1"/>
  <c r="M9" i="1"/>
  <c r="M10" i="1"/>
  <c r="M11" i="1"/>
  <c r="M12" i="1"/>
  <c r="M13" i="1"/>
  <c r="K34" i="6"/>
  <c r="M34" i="6" s="1"/>
  <c r="G34" i="6"/>
  <c r="K33" i="6"/>
  <c r="M33" i="6" s="1"/>
  <c r="G33" i="6"/>
  <c r="K32" i="6"/>
  <c r="G32" i="6"/>
  <c r="J31" i="6"/>
  <c r="I31" i="6"/>
  <c r="K31" i="6" s="1"/>
  <c r="D31" i="6"/>
  <c r="F31" i="6" s="1"/>
  <c r="C31" i="6"/>
  <c r="I30" i="6"/>
  <c r="K30" i="6" s="1"/>
  <c r="L30" i="6" s="1"/>
  <c r="L29" i="6" s="1"/>
  <c r="F30" i="6"/>
  <c r="F29" i="6" s="1"/>
  <c r="J29" i="6"/>
  <c r="J24" i="6" s="1"/>
  <c r="J23" i="6" s="1"/>
  <c r="E29" i="6"/>
  <c r="E28" i="6" s="1"/>
  <c r="E27" i="6" s="1"/>
  <c r="E26" i="6" s="1"/>
  <c r="E25" i="6" s="1"/>
  <c r="E24" i="6" s="1"/>
  <c r="E23" i="6" s="1"/>
  <c r="E22" i="6" s="1"/>
  <c r="E21" i="6" s="1"/>
  <c r="E20" i="6" s="1"/>
  <c r="E19" i="6" s="1"/>
  <c r="E18" i="6" s="1"/>
  <c r="E14" i="6" s="1"/>
  <c r="D29" i="6"/>
  <c r="D28" i="6" s="1"/>
  <c r="D27" i="6" s="1"/>
  <c r="D26" i="6" s="1"/>
  <c r="D25" i="6" s="1"/>
  <c r="D24" i="6" s="1"/>
  <c r="D23" i="6" s="1"/>
  <c r="D22" i="6" s="1"/>
  <c r="D21" i="6" s="1"/>
  <c r="D20" i="6" s="1"/>
  <c r="D19" i="6" s="1"/>
  <c r="D18" i="6" s="1"/>
  <c r="D14" i="6" s="1"/>
  <c r="I28" i="6"/>
  <c r="K28" i="6" s="1"/>
  <c r="I27" i="6"/>
  <c r="K27" i="6" s="1"/>
  <c r="K22" i="6"/>
  <c r="L17" i="6"/>
  <c r="L16" i="6" s="1"/>
  <c r="L15" i="6" s="1"/>
  <c r="K17" i="6"/>
  <c r="K16" i="6" s="1"/>
  <c r="K15" i="6" s="1"/>
  <c r="J16" i="6"/>
  <c r="J15" i="6" s="1"/>
  <c r="I16" i="6"/>
  <c r="G16" i="6"/>
  <c r="G15" i="6" s="1"/>
  <c r="E16" i="6"/>
  <c r="E15" i="6" s="1"/>
  <c r="D16" i="6"/>
  <c r="D15" i="6" s="1"/>
  <c r="C16" i="6"/>
  <c r="C15" i="6" s="1"/>
  <c r="I15" i="6"/>
  <c r="K14" i="6"/>
  <c r="L14" i="6" s="1"/>
  <c r="F13" i="6"/>
  <c r="F12" i="6" s="1"/>
  <c r="F11" i="6" s="1"/>
  <c r="F10" i="6" s="1"/>
  <c r="F9" i="6" s="1"/>
  <c r="F8" i="6" s="1"/>
  <c r="F35" i="6" s="1"/>
  <c r="C13" i="6"/>
  <c r="C12" i="6" s="1"/>
  <c r="C11" i="6" s="1"/>
  <c r="C10" i="6" s="1"/>
  <c r="C9" i="6" s="1"/>
  <c r="C8" i="6" s="1"/>
  <c r="C35" i="6" s="1"/>
  <c r="J12" i="6"/>
  <c r="E12" i="6"/>
  <c r="E11" i="6" s="1"/>
  <c r="E10" i="6" s="1"/>
  <c r="E9" i="6" s="1"/>
  <c r="E8" i="6" s="1"/>
  <c r="E35" i="6" s="1"/>
  <c r="D12" i="6"/>
  <c r="D11" i="6" s="1"/>
  <c r="D10" i="6" s="1"/>
  <c r="D9" i="6" s="1"/>
  <c r="D8" i="6" s="1"/>
  <c r="D35" i="6" s="1"/>
  <c r="J11" i="6"/>
  <c r="L35" i="3"/>
  <c r="K35" i="3"/>
  <c r="J35" i="3"/>
  <c r="I35" i="3"/>
  <c r="G35" i="3"/>
  <c r="F35" i="3"/>
  <c r="E35" i="3"/>
  <c r="D35" i="3"/>
  <c r="M30" i="2"/>
  <c r="M31" i="1"/>
  <c r="L32" i="2"/>
  <c r="K32" i="2"/>
  <c r="J32" i="2"/>
  <c r="I32" i="2"/>
  <c r="G32" i="2"/>
  <c r="F32" i="2"/>
  <c r="E32" i="2"/>
  <c r="D32" i="2"/>
  <c r="L32" i="6" l="1"/>
  <c r="G31" i="6"/>
  <c r="G13" i="6"/>
  <c r="G12" i="6" s="1"/>
  <c r="I26" i="6"/>
  <c r="I25" i="6" s="1"/>
  <c r="K25" i="6" s="1"/>
  <c r="J10" i="6"/>
  <c r="J9" i="6" s="1"/>
  <c r="J8" i="6" s="1"/>
  <c r="J35" i="6" s="1"/>
  <c r="G29" i="6"/>
  <c r="F28" i="6"/>
  <c r="G8" i="6"/>
  <c r="G35" i="6" s="1"/>
  <c r="M14" i="6"/>
  <c r="M31" i="6"/>
  <c r="L33" i="6"/>
  <c r="K13" i="6"/>
  <c r="I21" i="6"/>
  <c r="L34" i="6"/>
  <c r="I29" i="6"/>
  <c r="K29" i="6" s="1"/>
  <c r="L31" i="6" l="1"/>
  <c r="I24" i="6"/>
  <c r="K26" i="6"/>
  <c r="L26" i="6" s="1"/>
  <c r="M13" i="6"/>
  <c r="K24" i="6"/>
  <c r="L24" i="6" s="1"/>
  <c r="I23" i="6"/>
  <c r="K23" i="6" s="1"/>
  <c r="F27" i="6"/>
  <c r="G28" i="6"/>
  <c r="L13" i="6"/>
  <c r="G11" i="6"/>
  <c r="K21" i="6"/>
  <c r="I20" i="6"/>
  <c r="L32" i="1"/>
  <c r="K32" i="1"/>
  <c r="J32" i="1"/>
  <c r="I32" i="1"/>
  <c r="G32" i="1"/>
  <c r="F32" i="1"/>
  <c r="E32" i="1"/>
  <c r="D32" i="1"/>
  <c r="M30" i="1"/>
  <c r="M29" i="1"/>
  <c r="H31" i="1"/>
  <c r="H30" i="1"/>
  <c r="H29" i="1"/>
  <c r="H12" i="6" l="1"/>
  <c r="H28" i="6"/>
  <c r="H29" i="6"/>
  <c r="G27" i="6"/>
  <c r="F26" i="6"/>
  <c r="F25" i="6" s="1"/>
  <c r="I19" i="6"/>
  <c r="K20" i="6"/>
  <c r="H11" i="6"/>
  <c r="G10" i="6"/>
  <c r="H30" i="6"/>
  <c r="H26" i="6"/>
  <c r="H18" i="6"/>
  <c r="H14" i="6"/>
  <c r="H24" i="6"/>
  <c r="H17" i="6"/>
  <c r="H16" i="6" s="1"/>
  <c r="H15" i="6" s="1"/>
  <c r="H13" i="6"/>
  <c r="H31" i="6"/>
  <c r="L28" i="6"/>
  <c r="H8" i="6"/>
  <c r="K19" i="6" l="1"/>
  <c r="I18" i="6"/>
  <c r="I12" i="6" s="1"/>
  <c r="I11" i="6" s="1"/>
  <c r="I10" i="6" s="1"/>
  <c r="I9" i="6" s="1"/>
  <c r="G9" i="6"/>
  <c r="H10" i="6"/>
  <c r="F24" i="6"/>
  <c r="F23" i="6" s="1"/>
  <c r="G25" i="6"/>
  <c r="L27" i="6"/>
  <c r="H27" i="6"/>
  <c r="H9" i="6" l="1"/>
  <c r="H25" i="6"/>
  <c r="L25" i="6"/>
  <c r="K18" i="6"/>
  <c r="L18" i="6" s="1"/>
  <c r="G23" i="6"/>
  <c r="F22" i="6"/>
  <c r="I14" i="3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C13" i="3"/>
  <c r="J12" i="3"/>
  <c r="E12" i="3"/>
  <c r="E11" i="3" s="1"/>
  <c r="E10" i="3" s="1"/>
  <c r="E9" i="3" s="1"/>
  <c r="E8" i="3" s="1"/>
  <c r="D12" i="3"/>
  <c r="D11" i="3" s="1"/>
  <c r="D10" i="3" s="1"/>
  <c r="D9" i="3" s="1"/>
  <c r="D8" i="3" s="1"/>
  <c r="J11" i="3"/>
  <c r="K12" i="2"/>
  <c r="I31" i="2"/>
  <c r="F21" i="6" l="1"/>
  <c r="G22" i="6"/>
  <c r="H23" i="6"/>
  <c r="L23" i="6"/>
  <c r="K12" i="6"/>
  <c r="L34" i="3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C12" i="2"/>
  <c r="C11" i="2" s="1"/>
  <c r="C10" i="2" s="1"/>
  <c r="C9" i="2" s="1"/>
  <c r="C8" i="2" s="1"/>
  <c r="E11" i="2"/>
  <c r="E10" i="2" s="1"/>
  <c r="E9" i="2" s="1"/>
  <c r="E8" i="2" s="1"/>
  <c r="G28" i="1"/>
  <c r="G29" i="1"/>
  <c r="L29" i="1" s="1"/>
  <c r="G30" i="1"/>
  <c r="L30" i="1" s="1"/>
  <c r="G31" i="1"/>
  <c r="L31" i="1" s="1"/>
  <c r="C32" i="1"/>
  <c r="K29" i="1"/>
  <c r="K30" i="1"/>
  <c r="K31" i="1"/>
  <c r="G8" i="1"/>
  <c r="C28" i="1"/>
  <c r="I12" i="1"/>
  <c r="J10" i="1"/>
  <c r="J11" i="1"/>
  <c r="J12" i="1"/>
  <c r="I13" i="1"/>
  <c r="I20" i="1"/>
  <c r="F13" i="1"/>
  <c r="H22" i="6" l="1"/>
  <c r="L22" i="6"/>
  <c r="L21" i="6" s="1"/>
  <c r="L20" i="6" s="1"/>
  <c r="K11" i="6"/>
  <c r="M12" i="6"/>
  <c r="L12" i="6"/>
  <c r="G21" i="6"/>
  <c r="H21" i="6" s="1"/>
  <c r="F20" i="6"/>
  <c r="L31" i="3"/>
  <c r="M31" i="3"/>
  <c r="L13" i="3"/>
  <c r="M13" i="3"/>
  <c r="G12" i="3"/>
  <c r="G11" i="3" s="1"/>
  <c r="C35" i="3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8" i="2"/>
  <c r="H26" i="2"/>
  <c r="M28" i="2"/>
  <c r="F25" i="2"/>
  <c r="K26" i="2"/>
  <c r="K17" i="2"/>
  <c r="L28" i="1"/>
  <c r="F27" i="1"/>
  <c r="M11" i="6" l="1"/>
  <c r="L11" i="6"/>
  <c r="G20" i="6"/>
  <c r="H20" i="6" s="1"/>
  <c r="F19" i="6"/>
  <c r="K10" i="6"/>
  <c r="L10" i="6" s="1"/>
  <c r="H29" i="3"/>
  <c r="H24" i="3"/>
  <c r="H18" i="3"/>
  <c r="H14" i="3"/>
  <c r="H30" i="3"/>
  <c r="H26" i="3"/>
  <c r="H13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K9" i="6" l="1"/>
  <c r="I8" i="6"/>
  <c r="I35" i="6" s="1"/>
  <c r="M10" i="6"/>
  <c r="F18" i="6"/>
  <c r="F14" i="6" s="1"/>
  <c r="G19" i="6"/>
  <c r="F17" i="6"/>
  <c r="F16" i="6" s="1"/>
  <c r="F15" i="6" s="1"/>
  <c r="K18" i="3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L19" i="6" l="1"/>
  <c r="H19" i="6"/>
  <c r="K8" i="6"/>
  <c r="K35" i="6" s="1"/>
  <c r="M9" i="6"/>
  <c r="L9" i="6"/>
  <c r="L25" i="3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M8" i="6" l="1"/>
  <c r="L8" i="6"/>
  <c r="L35" i="6" s="1"/>
  <c r="L23" i="3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F20" i="3" l="1"/>
  <c r="G21" i="3"/>
  <c r="H21" i="3" s="1"/>
  <c r="H22" i="3"/>
  <c r="L22" i="3"/>
  <c r="L21" i="3" s="1"/>
  <c r="L20" i="3" s="1"/>
  <c r="M11" i="3"/>
  <c r="L11" i="3"/>
  <c r="K10" i="3"/>
  <c r="I9" i="3"/>
  <c r="K8" i="2"/>
  <c r="H20" i="2"/>
  <c r="L20" i="2"/>
  <c r="L9" i="2"/>
  <c r="G19" i="2"/>
  <c r="F18" i="2"/>
  <c r="K12" i="1"/>
  <c r="I11" i="1"/>
  <c r="F26" i="1"/>
  <c r="K9" i="3" l="1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8" i="2"/>
  <c r="L8" i="2"/>
  <c r="F25" i="1"/>
  <c r="G26" i="1"/>
  <c r="K11" i="1"/>
  <c r="I10" i="1"/>
  <c r="G19" i="3" l="1"/>
  <c r="F18" i="3"/>
  <c r="F14" i="3" s="1"/>
  <c r="K8" i="3"/>
  <c r="M9" i="3"/>
  <c r="L9" i="3"/>
  <c r="G17" i="2"/>
  <c r="H17" i="2" s="1"/>
  <c r="F16" i="2"/>
  <c r="I9" i="1"/>
  <c r="K10" i="1"/>
  <c r="H26" i="1"/>
  <c r="G25" i="1"/>
  <c r="L25" i="1" s="1"/>
  <c r="F24" i="1"/>
  <c r="L8" i="3" l="1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H20" i="1" l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L12" i="1" l="1"/>
  <c r="H12" i="1"/>
  <c r="G11" i="1"/>
  <c r="L11" i="1" l="1"/>
  <c r="H11" i="1"/>
  <c r="G10" i="1"/>
  <c r="G9" i="1" l="1"/>
  <c r="H10" i="1"/>
  <c r="L10" i="1"/>
  <c r="H9" i="1" l="1"/>
  <c r="L9" i="1"/>
  <c r="H8" i="1" l="1"/>
  <c r="L8" i="1"/>
  <c r="M8" i="1"/>
</calcChain>
</file>

<file path=xl/sharedStrings.xml><?xml version="1.0" encoding="utf-8"?>
<sst xmlns="http://schemas.openxmlformats.org/spreadsheetml/2006/main" count="328" uniqueCount="77">
  <si>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</si>
  <si>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</si>
  <si>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</si>
  <si>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</si>
  <si>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</si>
  <si>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</si>
  <si>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</si>
  <si>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</si>
  <si>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</si>
  <si>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</si>
  <si>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</si>
  <si>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</si>
  <si>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</si>
  <si>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</si>
  <si>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</si>
  <si>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</si>
  <si>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</si>
  <si>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</si>
  <si>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</si>
  <si>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</si>
  <si>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</si>
  <si>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</si>
  <si>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</si>
  <si>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</si>
  <si>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</si>
  <si>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</si>
  <si>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</si>
  <si>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</si>
  <si>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</si>
  <si>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</si>
  <si>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</si>
  <si>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</si>
  <si>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</si>
  <si>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</si>
  <si>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</si>
  <si>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</si>
  <si>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</si>
  <si>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</si>
  <si>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</si>
  <si>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</si>
  <si>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</si>
  <si>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</si>
  <si>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</si>
  <si>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</si>
  <si>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</si>
  <si>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</si>
  <si>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</si>
  <si>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</si>
  <si>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</si>
  <si>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</si>
  <si>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</si>
  <si>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</si>
  <si>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</si>
  <si>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</si>
  <si>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</si>
  <si>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</si>
  <si>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</si>
  <si>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</si>
  <si>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</si>
  <si>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</si>
  <si>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</si>
  <si>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</si>
  <si>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</si>
  <si>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</si>
  <si>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</si>
  <si>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</si>
  <si>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</si>
  <si>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</si>
  <si>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</si>
  <si>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</si>
  <si>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</si>
  <si>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</si>
  <si>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</si>
  <si>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</si>
  <si>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</si>
  <si>
    <t>PERIODO: 01/01/2022 AL  30/04/2022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</si>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</sst>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65" fontId="17" fillId="3" borderId="17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5" xfId="3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0" fontId="12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7" xfId="0" applyNumberFormat="1" applyFont="1" applyFill="1" applyBorder="1" applyAlignment="1">
      <alignment vertical="center"/>
    </xf>
    <xf numFmtId="10" fontId="15" fillId="2" borderId="3" xfId="2" applyNumberFormat="1" applyFont="1" applyFill="1" applyBorder="1" applyAlignment="1">
      <alignment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048E64B-3958-4187-9F04-FC48D2B909D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E25" zoomScale="90" zoomScaleNormal="90" workbookViewId="0">
      <selection activeCell="H32" sqref="H32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1"/>
      <c r="P1" s="1"/>
      <c r="Q1" s="1"/>
      <c r="R1" s="1"/>
      <c r="S1" s="1"/>
    </row>
    <row r="2" spans="1:26" ht="24.75" customHeight="1" x14ac:dyDescent="0.2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"/>
      <c r="O2" s="1"/>
      <c r="P2" s="1"/>
      <c r="Q2" s="1"/>
      <c r="R2" s="1"/>
      <c r="S2" s="1"/>
    </row>
    <row r="3" spans="1:26" ht="27" customHeight="1" x14ac:dyDescent="0.25">
      <c r="A3" s="90" t="s">
        <v>61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1" t="s">
        <v>3</v>
      </c>
      <c r="L4" s="91"/>
      <c r="M4" s="23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 t="s">
        <v>8</v>
      </c>
      <c r="H6" s="94" t="s">
        <v>9</v>
      </c>
      <c r="I6" s="94" t="s">
        <v>64</v>
      </c>
      <c r="J6" s="94" t="s">
        <v>63</v>
      </c>
      <c r="K6" s="94" t="s">
        <v>10</v>
      </c>
      <c r="L6" s="94" t="s">
        <v>11</v>
      </c>
      <c r="M6" s="96" t="s">
        <v>12</v>
      </c>
    </row>
    <row r="7" spans="1:26" ht="54.75" customHeight="1" thickBot="1" x14ac:dyDescent="0.3">
      <c r="A7" s="93"/>
      <c r="B7" s="95"/>
      <c r="C7" s="95"/>
      <c r="D7" s="69" t="s">
        <v>13</v>
      </c>
      <c r="E7" s="69" t="s">
        <v>14</v>
      </c>
      <c r="F7" s="69" t="s">
        <v>15</v>
      </c>
      <c r="G7" s="95"/>
      <c r="H7" s="95"/>
      <c r="I7" s="95"/>
      <c r="J7" s="95"/>
      <c r="K7" s="95"/>
      <c r="L7" s="95"/>
      <c r="M7" s="97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2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15144164135.41</v>
      </c>
      <c r="J8" s="66">
        <f>J9</f>
        <v>0</v>
      </c>
      <c r="K8" s="66">
        <f>I8-J8</f>
        <v>15144164135.41</v>
      </c>
      <c r="L8" s="67">
        <f>G8-K8</f>
        <v>169426660176.59</v>
      </c>
      <c r="M8" s="68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15144164135.41</v>
      </c>
      <c r="J9" s="34">
        <f>J10</f>
        <v>0</v>
      </c>
      <c r="K9" s="31">
        <f>I9-J9</f>
        <v>15144164135.41</v>
      </c>
      <c r="L9" s="31">
        <f>G9-K9</f>
        <v>169426660176.59</v>
      </c>
      <c r="M9" s="35">
        <f t="shared" ref="M9:M14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15144164135.41</v>
      </c>
      <c r="J10" s="34">
        <f>J11+J20</f>
        <v>0</v>
      </c>
      <c r="K10" s="31">
        <f>I10-J10</f>
        <v>15144164135.41</v>
      </c>
      <c r="L10" s="31">
        <f t="shared" ref="L10:L25" si="3">G10-K10</f>
        <v>169426660176.59</v>
      </c>
      <c r="M10" s="35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14904101626</v>
      </c>
      <c r="J11" s="34">
        <f>J12</f>
        <v>0</v>
      </c>
      <c r="K11" s="31">
        <f t="shared" ref="K11:K25" si="4">I11-J11</f>
        <v>14904101626</v>
      </c>
      <c r="L11" s="31">
        <f>G11-K11</f>
        <v>169666722686</v>
      </c>
      <c r="M11" s="35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14904101626</v>
      </c>
      <c r="J12" s="40">
        <f>J13+J15</f>
        <v>0</v>
      </c>
      <c r="K12" s="37">
        <f>I12-J12</f>
        <v>14904101626</v>
      </c>
      <c r="L12" s="31">
        <f t="shared" si="3"/>
        <v>169666722686</v>
      </c>
      <c r="M12" s="35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14808632681</v>
      </c>
      <c r="J13" s="40">
        <v>0</v>
      </c>
      <c r="K13" s="37">
        <f t="shared" si="4"/>
        <v>14808632681</v>
      </c>
      <c r="L13" s="31">
        <f t="shared" si="3"/>
        <v>169762191631</v>
      </c>
      <c r="M13" s="35">
        <f t="shared" si="2"/>
        <v>8.0232792675658041E-2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v>14808632681</v>
      </c>
      <c r="J14" s="57">
        <v>0</v>
      </c>
      <c r="K14" s="43">
        <f t="shared" si="4"/>
        <v>14808632681</v>
      </c>
      <c r="L14" s="46">
        <f t="shared" si="3"/>
        <v>169762191631</v>
      </c>
      <c r="M14" s="85">
        <f t="shared" si="2"/>
        <v>8.0232792675658041E-2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95468945</v>
      </c>
      <c r="J15" s="40">
        <v>0</v>
      </c>
      <c r="K15" s="37">
        <f t="shared" si="4"/>
        <v>95468945</v>
      </c>
      <c r="L15" s="31">
        <f t="shared" si="3"/>
        <v>-95468945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95468945</v>
      </c>
      <c r="J16" s="40">
        <v>0</v>
      </c>
      <c r="K16" s="37">
        <f t="shared" si="4"/>
        <v>95468945</v>
      </c>
      <c r="L16" s="31">
        <f t="shared" si="3"/>
        <v>-95468945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95468945</v>
      </c>
      <c r="J17" s="40">
        <v>0</v>
      </c>
      <c r="K17" s="37">
        <f t="shared" si="4"/>
        <v>95468945</v>
      </c>
      <c r="L17" s="31">
        <f>L18</f>
        <v>-95468945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95468945</v>
      </c>
      <c r="J18" s="40">
        <v>0</v>
      </c>
      <c r="K18" s="37">
        <f t="shared" si="4"/>
        <v>95468945</v>
      </c>
      <c r="L18" s="31">
        <f>L19</f>
        <v>-95468945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v>95468945</v>
      </c>
      <c r="J19" s="57">
        <v>0</v>
      </c>
      <c r="K19" s="43">
        <f t="shared" si="4"/>
        <v>95468945</v>
      </c>
      <c r="L19" s="46">
        <f>G19-K19</f>
        <v>-95468945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240062509.41</v>
      </c>
      <c r="J20" s="40">
        <f>J21</f>
        <v>0</v>
      </c>
      <c r="K20" s="37">
        <f>I20-J20</f>
        <v>240062509.41</v>
      </c>
      <c r="L20" s="31">
        <f t="shared" si="3"/>
        <v>-240062509.41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240062509.41</v>
      </c>
      <c r="J21" s="40">
        <f>J26</f>
        <v>0</v>
      </c>
      <c r="K21" s="37">
        <f>I21-J21</f>
        <v>240062509.41</v>
      </c>
      <c r="L21" s="31">
        <f t="shared" si="3"/>
        <v>-240062509.41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10512267.02</v>
      </c>
      <c r="J22" s="40">
        <v>0</v>
      </c>
      <c r="K22" s="37">
        <f t="shared" si="4"/>
        <v>10512267.02</v>
      </c>
      <c r="L22" s="31">
        <f t="shared" si="3"/>
        <v>-10512267.02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ref="D23:F25" si="6">D24</f>
        <v>0</v>
      </c>
      <c r="E23" s="38">
        <f t="shared" si="6"/>
        <v>0</v>
      </c>
      <c r="F23" s="38">
        <f t="shared" si="6"/>
        <v>0</v>
      </c>
      <c r="G23" s="37">
        <v>0</v>
      </c>
      <c r="H23" s="39">
        <f t="shared" si="1"/>
        <v>0</v>
      </c>
      <c r="I23" s="40">
        <f>I24+I25</f>
        <v>10512267.02</v>
      </c>
      <c r="J23" s="40">
        <v>0</v>
      </c>
      <c r="K23" s="37">
        <f t="shared" si="4"/>
        <v>10512267.02</v>
      </c>
      <c r="L23" s="31">
        <f t="shared" si="3"/>
        <v>-10512267.02</v>
      </c>
      <c r="M23" s="48" t="s">
        <v>26</v>
      </c>
      <c r="N23" s="8"/>
    </row>
    <row r="24" spans="1:15" s="2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si="6"/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v>4216635.6900000004</v>
      </c>
      <c r="J24" s="57">
        <v>0</v>
      </c>
      <c r="K24" s="43">
        <f t="shared" si="4"/>
        <v>4216635.6900000004</v>
      </c>
      <c r="L24" s="46">
        <f t="shared" si="3"/>
        <v>-4216635.6900000004</v>
      </c>
      <c r="M24" s="47" t="s">
        <v>26</v>
      </c>
      <c r="N24" s="8"/>
      <c r="O24" s="7"/>
    </row>
    <row r="25" spans="1:15" s="2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v>6295631.3300000001</v>
      </c>
      <c r="J25" s="57">
        <v>0</v>
      </c>
      <c r="K25" s="43">
        <f t="shared" si="4"/>
        <v>6295631.3300000001</v>
      </c>
      <c r="L25" s="46">
        <f t="shared" si="3"/>
        <v>-6295631.3300000001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229550242.38999999</v>
      </c>
      <c r="J26" s="40">
        <f>J27</f>
        <v>0</v>
      </c>
      <c r="K26" s="37">
        <f t="shared" ref="K26:K31" si="7">I26-J26</f>
        <v>229550242.38999999</v>
      </c>
      <c r="L26" s="31">
        <f>L27</f>
        <v>-229550242.38999999</v>
      </c>
      <c r="M26" s="48" t="s">
        <v>26</v>
      </c>
      <c r="N26" s="8"/>
      <c r="O26" s="8"/>
    </row>
    <row r="27" spans="1:15" s="2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v>229550242.38999999</v>
      </c>
      <c r="J27" s="57"/>
      <c r="K27" s="43">
        <f t="shared" si="7"/>
        <v>229550242.38999999</v>
      </c>
      <c r="L27" s="43">
        <f>G27-K27</f>
        <v>-229550242.38999999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317274429395</v>
      </c>
      <c r="J28" s="28">
        <f>SUM(J29:J31)</f>
        <v>0</v>
      </c>
      <c r="K28" s="26">
        <f t="shared" si="7"/>
        <v>317274429395</v>
      </c>
      <c r="L28" s="26">
        <f>L29+L30+L31</f>
        <v>5270727091722</v>
      </c>
      <c r="M28" s="51">
        <f>K28/G28</f>
        <v>5.6777799396801019E-2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7"/>
        <v>0</v>
      </c>
      <c r="L29" s="58">
        <f>G29-K29</f>
        <v>1451042370</v>
      </c>
      <c r="M29" s="45">
        <f t="shared" ref="M29:M30" si="8">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7"/>
        <v>0</v>
      </c>
      <c r="L30" s="58">
        <f>G30-K30</f>
        <v>1167604335047</v>
      </c>
      <c r="M30" s="45">
        <f t="shared" si="8"/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v>317274429395</v>
      </c>
      <c r="J31" s="74">
        <v>0</v>
      </c>
      <c r="K31" s="72">
        <f t="shared" si="7"/>
        <v>317274429395</v>
      </c>
      <c r="L31" s="75">
        <f>G31-K31</f>
        <v>4101671714305</v>
      </c>
      <c r="M31" s="45">
        <f>K31/G31</f>
        <v>7.1798663997598516E-2</v>
      </c>
      <c r="N31" s="8"/>
      <c r="O31" s="12"/>
    </row>
    <row r="32" spans="1:15" s="6" customFormat="1" ht="24.95" customHeight="1" thickTop="1" thickBot="1" x14ac:dyDescent="0.3">
      <c r="A32" s="86" t="s">
        <v>59</v>
      </c>
      <c r="B32" s="87"/>
      <c r="C32" s="76">
        <f>C8+C28</f>
        <v>5772572345429</v>
      </c>
      <c r="D32" s="76">
        <f t="shared" ref="D32:L32" si="9">D8+D28</f>
        <v>0</v>
      </c>
      <c r="E32" s="76">
        <f t="shared" si="9"/>
        <v>0</v>
      </c>
      <c r="F32" s="76">
        <f t="shared" si="9"/>
        <v>0</v>
      </c>
      <c r="G32" s="76">
        <f t="shared" si="9"/>
        <v>5772572345429</v>
      </c>
      <c r="H32" s="84">
        <f t="shared" si="1"/>
        <v>1</v>
      </c>
      <c r="I32" s="76">
        <f t="shared" si="9"/>
        <v>332418593530.40997</v>
      </c>
      <c r="J32" s="76">
        <f t="shared" si="9"/>
        <v>0</v>
      </c>
      <c r="K32" s="76">
        <f t="shared" si="9"/>
        <v>332418593530.40997</v>
      </c>
      <c r="L32" s="76">
        <f t="shared" si="9"/>
        <v>5440153751898.5898</v>
      </c>
      <c r="M32" s="84">
        <f>+K32/G32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H25" zoomScale="95" zoomScaleNormal="95" workbookViewId="0">
      <selection activeCell="M32" sqref="M32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1"/>
      <c r="P1" s="1"/>
      <c r="Q1" s="1"/>
      <c r="R1" s="1"/>
      <c r="S1" s="1"/>
    </row>
    <row r="2" spans="1:26" ht="24.75" customHeight="1" x14ac:dyDescent="0.2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"/>
      <c r="O2" s="1"/>
      <c r="P2" s="1"/>
      <c r="Q2" s="1"/>
      <c r="R2" s="1"/>
      <c r="S2" s="1"/>
    </row>
    <row r="3" spans="1:26" ht="27" customHeight="1" x14ac:dyDescent="0.25">
      <c r="A3" s="90" t="s">
        <v>65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1" t="s">
        <v>3</v>
      </c>
      <c r="L4" s="91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 t="s">
        <v>8</v>
      </c>
      <c r="H6" s="94" t="s">
        <v>9</v>
      </c>
      <c r="I6" s="94" t="s">
        <v>64</v>
      </c>
      <c r="J6" s="94" t="s">
        <v>63</v>
      </c>
      <c r="K6" s="94" t="s">
        <v>10</v>
      </c>
      <c r="L6" s="94" t="s">
        <v>11</v>
      </c>
      <c r="M6" s="96" t="s">
        <v>12</v>
      </c>
    </row>
    <row r="7" spans="1:26" ht="54.75" customHeight="1" thickBot="1" x14ac:dyDescent="0.3">
      <c r="A7" s="93"/>
      <c r="B7" s="95"/>
      <c r="C7" s="95"/>
      <c r="D7" s="69" t="s">
        <v>13</v>
      </c>
      <c r="E7" s="69" t="s">
        <v>14</v>
      </c>
      <c r="F7" s="69" t="s">
        <v>15</v>
      </c>
      <c r="G7" s="95"/>
      <c r="H7" s="95"/>
      <c r="I7" s="95"/>
      <c r="J7" s="95"/>
      <c r="K7" s="95"/>
      <c r="L7" s="95"/>
      <c r="M7" s="97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3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32" si="1">G8/$G$32</f>
        <v>3.1973756804997353E-2</v>
      </c>
      <c r="I8" s="66">
        <f>I9</f>
        <v>28149134708.16</v>
      </c>
      <c r="J8" s="66">
        <f>J9</f>
        <v>0</v>
      </c>
      <c r="K8" s="66">
        <f>I8-J8</f>
        <v>28149134708.16</v>
      </c>
      <c r="L8" s="67">
        <f>G8-K8</f>
        <v>156421689603.84</v>
      </c>
      <c r="M8" s="68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28149134708.16</v>
      </c>
      <c r="J9" s="34">
        <f>J10</f>
        <v>0</v>
      </c>
      <c r="K9" s="31">
        <f>I9-J9</f>
        <v>28149134708.16</v>
      </c>
      <c r="L9" s="31">
        <f>G9-K9</f>
        <v>156421689603.84</v>
      </c>
      <c r="M9" s="35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I11+I20</f>
        <v>28149134708.16</v>
      </c>
      <c r="J10" s="34">
        <f>J11+J20</f>
        <v>0</v>
      </c>
      <c r="K10" s="31">
        <f>I10-J10</f>
        <v>28149134708.16</v>
      </c>
      <c r="L10" s="31">
        <f t="shared" ref="L10:L25" si="3">G10-K10</f>
        <v>156421689603.84</v>
      </c>
      <c r="M10" s="35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27888597884</v>
      </c>
      <c r="J11" s="34">
        <f>J12</f>
        <v>0</v>
      </c>
      <c r="K11" s="31">
        <f t="shared" ref="K11:K31" si="4">I11-J11</f>
        <v>27888597884</v>
      </c>
      <c r="L11" s="31">
        <f>G11-K11</f>
        <v>156682226428</v>
      </c>
      <c r="M11" s="35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G13+G15</f>
        <v>184570824312</v>
      </c>
      <c r="H12" s="39">
        <f t="shared" si="1"/>
        <v>3.1973756804997353E-2</v>
      </c>
      <c r="I12" s="40">
        <f>I13+I15</f>
        <v>27888597884</v>
      </c>
      <c r="J12" s="40">
        <f>J13+J15</f>
        <v>0</v>
      </c>
      <c r="K12" s="37">
        <f>I12-J12</f>
        <v>27888597884</v>
      </c>
      <c r="L12" s="31">
        <f t="shared" si="3"/>
        <v>156682226428</v>
      </c>
      <c r="M12" s="35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27732935686</v>
      </c>
      <c r="J13" s="40">
        <v>0</v>
      </c>
      <c r="K13" s="37">
        <f t="shared" si="4"/>
        <v>27732935686</v>
      </c>
      <c r="L13" s="31">
        <f t="shared" si="3"/>
        <v>156837888626</v>
      </c>
      <c r="M13" s="35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D15</f>
        <v>0</v>
      </c>
      <c r="E14" s="44">
        <f>E15</f>
        <v>0</v>
      </c>
      <c r="F14" s="44">
        <f>F15</f>
        <v>0</v>
      </c>
      <c r="G14" s="43">
        <v>184570824312</v>
      </c>
      <c r="H14" s="45">
        <f t="shared" si="1"/>
        <v>3.1973756804997353E-2</v>
      </c>
      <c r="I14" s="57">
        <f>14808632681+12924303005</f>
        <v>27732935686</v>
      </c>
      <c r="J14" s="57">
        <v>0</v>
      </c>
      <c r="K14" s="43">
        <f t="shared" si="4"/>
        <v>27732935686</v>
      </c>
      <c r="L14" s="46">
        <f t="shared" si="3"/>
        <v>156837888626</v>
      </c>
      <c r="M14" s="85">
        <f>K14/G14</f>
        <v>0.15025633541691305</v>
      </c>
      <c r="N14" s="8"/>
    </row>
    <row r="15" spans="1:26" s="9" customFormat="1" ht="24.95" customHeight="1" x14ac:dyDescent="0.25">
      <c r="A15" s="29" t="s">
        <v>29</v>
      </c>
      <c r="B15" s="36" t="s">
        <v>30</v>
      </c>
      <c r="C15" s="37">
        <v>0</v>
      </c>
      <c r="D15" s="38">
        <f t="shared" si="0"/>
        <v>0</v>
      </c>
      <c r="E15" s="38">
        <f t="shared" si="0"/>
        <v>0</v>
      </c>
      <c r="F15" s="38">
        <f t="shared" si="0"/>
        <v>0</v>
      </c>
      <c r="G15" s="37">
        <v>0</v>
      </c>
      <c r="H15" s="39">
        <f t="shared" si="1"/>
        <v>0</v>
      </c>
      <c r="I15" s="40">
        <f>I16</f>
        <v>155662198</v>
      </c>
      <c r="J15" s="40">
        <v>0</v>
      </c>
      <c r="K15" s="37">
        <f t="shared" si="4"/>
        <v>155662198</v>
      </c>
      <c r="L15" s="31">
        <f t="shared" si="3"/>
        <v>-155662198</v>
      </c>
      <c r="M15" s="48" t="s">
        <v>26</v>
      </c>
      <c r="N15" s="8"/>
    </row>
    <row r="16" spans="1:26" s="9" customFormat="1" ht="31.5" customHeight="1" x14ac:dyDescent="0.25">
      <c r="A16" s="29" t="s">
        <v>31</v>
      </c>
      <c r="B16" s="36" t="s">
        <v>32</v>
      </c>
      <c r="C16" s="37"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7">
        <f t="shared" ref="G16:G20" si="5">C16-F16</f>
        <v>0</v>
      </c>
      <c r="H16" s="39">
        <f t="shared" si="1"/>
        <v>0</v>
      </c>
      <c r="I16" s="40">
        <f>I17</f>
        <v>155662198</v>
      </c>
      <c r="J16" s="40">
        <v>0</v>
      </c>
      <c r="K16" s="37">
        <f t="shared" si="4"/>
        <v>155662198</v>
      </c>
      <c r="L16" s="31">
        <f t="shared" si="3"/>
        <v>-155662198</v>
      </c>
      <c r="M16" s="48" t="s">
        <v>26</v>
      </c>
      <c r="N16" s="8"/>
    </row>
    <row r="17" spans="1:15" s="9" customFormat="1" ht="37.5" customHeight="1" x14ac:dyDescent="0.25">
      <c r="A17" s="29" t="s">
        <v>33</v>
      </c>
      <c r="B17" s="36" t="s">
        <v>34</v>
      </c>
      <c r="C17" s="37"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7">
        <f t="shared" si="5"/>
        <v>0</v>
      </c>
      <c r="H17" s="39">
        <f t="shared" si="1"/>
        <v>0</v>
      </c>
      <c r="I17" s="40">
        <f>I18</f>
        <v>155662198</v>
      </c>
      <c r="J17" s="40">
        <v>0</v>
      </c>
      <c r="K17" s="37">
        <f t="shared" si="4"/>
        <v>155662198</v>
      </c>
      <c r="L17" s="31">
        <f>L18</f>
        <v>-155662198</v>
      </c>
      <c r="M17" s="48" t="s">
        <v>26</v>
      </c>
      <c r="N17" s="8"/>
      <c r="O17" s="11"/>
    </row>
    <row r="18" spans="1:15" s="9" customFormat="1" ht="36.75" customHeight="1" x14ac:dyDescent="0.25">
      <c r="A18" s="29" t="s">
        <v>35</v>
      </c>
      <c r="B18" s="36" t="s">
        <v>36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f t="shared" si="5"/>
        <v>0</v>
      </c>
      <c r="H18" s="39">
        <f t="shared" si="1"/>
        <v>0</v>
      </c>
      <c r="I18" s="40">
        <f>I19</f>
        <v>155662198</v>
      </c>
      <c r="J18" s="40">
        <v>0</v>
      </c>
      <c r="K18" s="37">
        <f t="shared" si="4"/>
        <v>155662198</v>
      </c>
      <c r="L18" s="31">
        <f>L19</f>
        <v>-155662198</v>
      </c>
      <c r="M18" s="48" t="s">
        <v>26</v>
      </c>
      <c r="N18" s="8"/>
      <c r="O18" s="11"/>
    </row>
    <row r="19" spans="1:15" s="9" customFormat="1" ht="36.75" customHeight="1" x14ac:dyDescent="0.25">
      <c r="A19" s="41" t="s">
        <v>37</v>
      </c>
      <c r="B19" s="42" t="s">
        <v>38</v>
      </c>
      <c r="C19" s="43">
        <v>0</v>
      </c>
      <c r="D19" s="44">
        <f>D20</f>
        <v>0</v>
      </c>
      <c r="E19" s="44">
        <f>E20</f>
        <v>0</v>
      </c>
      <c r="F19" s="44">
        <f>F20</f>
        <v>0</v>
      </c>
      <c r="G19" s="43">
        <f t="shared" si="5"/>
        <v>0</v>
      </c>
      <c r="H19" s="45">
        <f t="shared" si="1"/>
        <v>0</v>
      </c>
      <c r="I19" s="57">
        <f>95468945+60193253</f>
        <v>155662198</v>
      </c>
      <c r="J19" s="57">
        <v>0</v>
      </c>
      <c r="K19" s="43">
        <f t="shared" si="4"/>
        <v>155662198</v>
      </c>
      <c r="L19" s="46">
        <f>G19-K19</f>
        <v>-155662198</v>
      </c>
      <c r="M19" s="48" t="s">
        <v>26</v>
      </c>
      <c r="N19" s="8"/>
      <c r="O19" s="11"/>
    </row>
    <row r="20" spans="1:15" s="9" customFormat="1" ht="24.95" customHeight="1" x14ac:dyDescent="0.25">
      <c r="A20" s="29" t="s">
        <v>39</v>
      </c>
      <c r="B20" s="36" t="s">
        <v>40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5"/>
        <v>0</v>
      </c>
      <c r="H20" s="39">
        <f t="shared" si="1"/>
        <v>0</v>
      </c>
      <c r="I20" s="40">
        <f>I21</f>
        <v>260536824.16</v>
      </c>
      <c r="J20" s="40">
        <f>J21</f>
        <v>0</v>
      </c>
      <c r="K20" s="37">
        <f>I20-J20</f>
        <v>260536824.16</v>
      </c>
      <c r="L20" s="31">
        <f t="shared" si="3"/>
        <v>-260536824.16</v>
      </c>
      <c r="M20" s="48" t="s">
        <v>26</v>
      </c>
      <c r="N20" s="8"/>
      <c r="O20" s="8"/>
    </row>
    <row r="21" spans="1:15" s="9" customFormat="1" ht="24.95" customHeight="1" x14ac:dyDescent="0.25">
      <c r="A21" s="29" t="s">
        <v>41</v>
      </c>
      <c r="B21" s="36" t="s">
        <v>42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v>0</v>
      </c>
      <c r="H21" s="39">
        <f t="shared" si="1"/>
        <v>0</v>
      </c>
      <c r="I21" s="40">
        <f>I22+I26</f>
        <v>260536824.16</v>
      </c>
      <c r="J21" s="40">
        <f>J26</f>
        <v>0</v>
      </c>
      <c r="K21" s="37">
        <f>I21-J21</f>
        <v>260536824.16</v>
      </c>
      <c r="L21" s="31">
        <f t="shared" si="3"/>
        <v>-260536824.16</v>
      </c>
      <c r="M21" s="48" t="s">
        <v>26</v>
      </c>
      <c r="N21" s="8"/>
      <c r="O21" s="8"/>
    </row>
    <row r="22" spans="1:15" s="9" customFormat="1" ht="24.95" customHeight="1" x14ac:dyDescent="0.25">
      <c r="A22" s="29" t="s">
        <v>43</v>
      </c>
      <c r="B22" s="36" t="s">
        <v>44</v>
      </c>
      <c r="C22" s="37">
        <v>0</v>
      </c>
      <c r="D22" s="38">
        <f t="shared" si="0"/>
        <v>0</v>
      </c>
      <c r="E22" s="38">
        <f t="shared" si="0"/>
        <v>0</v>
      </c>
      <c r="F22" s="38">
        <f t="shared" si="0"/>
        <v>0</v>
      </c>
      <c r="G22" s="37">
        <f>C22-F22</f>
        <v>0</v>
      </c>
      <c r="H22" s="39">
        <f t="shared" si="1"/>
        <v>0</v>
      </c>
      <c r="I22" s="40">
        <f>I23</f>
        <v>28121576.77</v>
      </c>
      <c r="J22" s="40">
        <v>0</v>
      </c>
      <c r="K22" s="37">
        <f t="shared" si="4"/>
        <v>28121576.77</v>
      </c>
      <c r="L22" s="31">
        <f t="shared" si="3"/>
        <v>-28121576.77</v>
      </c>
      <c r="M22" s="48" t="s">
        <v>26</v>
      </c>
      <c r="N22" s="8"/>
    </row>
    <row r="23" spans="1:15" s="9" customFormat="1" ht="24.95" customHeight="1" x14ac:dyDescent="0.25">
      <c r="A23" s="29" t="s">
        <v>45</v>
      </c>
      <c r="B23" s="36" t="s">
        <v>46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v>0</v>
      </c>
      <c r="H23" s="39">
        <f t="shared" si="1"/>
        <v>0</v>
      </c>
      <c r="I23" s="40">
        <f>I24+I25</f>
        <v>28121576.77</v>
      </c>
      <c r="J23" s="40">
        <v>0</v>
      </c>
      <c r="K23" s="37">
        <f t="shared" si="4"/>
        <v>28121576.77</v>
      </c>
      <c r="L23" s="31">
        <f t="shared" si="3"/>
        <v>-28121576.77</v>
      </c>
      <c r="M23" s="48" t="s">
        <v>26</v>
      </c>
      <c r="N23" s="8"/>
    </row>
    <row r="24" spans="1:15" s="23" customFormat="1" ht="37.5" customHeight="1" x14ac:dyDescent="0.25">
      <c r="A24" s="41" t="s">
        <v>47</v>
      </c>
      <c r="B24" s="42" t="s">
        <v>48</v>
      </c>
      <c r="C24" s="43">
        <v>0</v>
      </c>
      <c r="D24" s="44">
        <f t="shared" ref="D24:F25" si="6">D25</f>
        <v>0</v>
      </c>
      <c r="E24" s="44">
        <f t="shared" si="6"/>
        <v>0</v>
      </c>
      <c r="F24" s="44">
        <f t="shared" si="6"/>
        <v>0</v>
      </c>
      <c r="G24" s="43">
        <f>C24-F24</f>
        <v>0</v>
      </c>
      <c r="H24" s="45">
        <f t="shared" si="1"/>
        <v>0</v>
      </c>
      <c r="I24" s="57">
        <f>4216635.69+1493973.25</f>
        <v>5710608.9400000004</v>
      </c>
      <c r="J24" s="57">
        <v>0</v>
      </c>
      <c r="K24" s="43">
        <f t="shared" si="4"/>
        <v>5710608.9400000004</v>
      </c>
      <c r="L24" s="46">
        <f t="shared" si="3"/>
        <v>-5710608.9400000004</v>
      </c>
      <c r="M24" s="47" t="s">
        <v>26</v>
      </c>
      <c r="N24" s="8"/>
      <c r="O24" s="7"/>
    </row>
    <row r="25" spans="1:15" s="23" customFormat="1" ht="37.5" customHeight="1" x14ac:dyDescent="0.25">
      <c r="A25" s="41" t="s">
        <v>49</v>
      </c>
      <c r="B25" s="42" t="s">
        <v>50</v>
      </c>
      <c r="C25" s="43">
        <v>0</v>
      </c>
      <c r="D25" s="44">
        <f t="shared" si="6"/>
        <v>0</v>
      </c>
      <c r="E25" s="44">
        <f t="shared" si="6"/>
        <v>0</v>
      </c>
      <c r="F25" s="44">
        <f t="shared" si="6"/>
        <v>0</v>
      </c>
      <c r="G25" s="43">
        <f>C25-F25</f>
        <v>0</v>
      </c>
      <c r="H25" s="45">
        <f t="shared" si="1"/>
        <v>0</v>
      </c>
      <c r="I25" s="57">
        <f>6295631.33+16115336.5</f>
        <v>22410967.829999998</v>
      </c>
      <c r="J25" s="57">
        <v>0</v>
      </c>
      <c r="K25" s="43">
        <f t="shared" si="4"/>
        <v>22410967.829999998</v>
      </c>
      <c r="L25" s="46">
        <f t="shared" si="3"/>
        <v>-22410967.829999998</v>
      </c>
      <c r="M25" s="47" t="s">
        <v>26</v>
      </c>
      <c r="N25" s="8"/>
      <c r="O25" s="7"/>
    </row>
    <row r="26" spans="1:15" s="9" customFormat="1" ht="24.95" customHeight="1" x14ac:dyDescent="0.25">
      <c r="A26" s="29" t="s">
        <v>51</v>
      </c>
      <c r="B26" s="36" t="s">
        <v>52</v>
      </c>
      <c r="C26" s="37">
        <v>0</v>
      </c>
      <c r="D26" s="38">
        <f>D27</f>
        <v>0</v>
      </c>
      <c r="E26" s="38">
        <f>E27</f>
        <v>0</v>
      </c>
      <c r="F26" s="38">
        <f>F27</f>
        <v>0</v>
      </c>
      <c r="G26" s="37">
        <f>C26-F26</f>
        <v>0</v>
      </c>
      <c r="H26" s="39">
        <f t="shared" si="1"/>
        <v>0</v>
      </c>
      <c r="I26" s="40">
        <f>I27</f>
        <v>232415247.38999999</v>
      </c>
      <c r="J26" s="40">
        <f>J27</f>
        <v>0</v>
      </c>
      <c r="K26" s="37">
        <f t="shared" si="4"/>
        <v>232415247.38999999</v>
      </c>
      <c r="L26" s="31">
        <f>L27</f>
        <v>-232415247.38999999</v>
      </c>
      <c r="M26" s="48" t="s">
        <v>26</v>
      </c>
      <c r="N26" s="8"/>
      <c r="O26" s="8"/>
    </row>
    <row r="27" spans="1:15" s="23" customFormat="1" ht="50.25" customHeight="1" x14ac:dyDescent="0.25">
      <c r="A27" s="41" t="s">
        <v>53</v>
      </c>
      <c r="B27" s="42" t="s">
        <v>54</v>
      </c>
      <c r="C27" s="43">
        <v>0</v>
      </c>
      <c r="D27" s="44">
        <v>0</v>
      </c>
      <c r="E27" s="44">
        <v>0</v>
      </c>
      <c r="F27" s="44">
        <f>D27-E27</f>
        <v>0</v>
      </c>
      <c r="G27" s="43">
        <v>0</v>
      </c>
      <c r="H27" s="45">
        <f t="shared" si="1"/>
        <v>0</v>
      </c>
      <c r="I27" s="57">
        <f>229550242.39+2865005</f>
        <v>232415247.38999999</v>
      </c>
      <c r="J27" s="57"/>
      <c r="K27" s="43">
        <f t="shared" si="4"/>
        <v>232415247.38999999</v>
      </c>
      <c r="L27" s="43">
        <f>G27-K27</f>
        <v>-232415247.38999999</v>
      </c>
      <c r="M27" s="47" t="s">
        <v>26</v>
      </c>
      <c r="N27" s="8"/>
    </row>
    <row r="28" spans="1:15" s="9" customFormat="1" ht="24.95" customHeight="1" x14ac:dyDescent="0.25">
      <c r="A28" s="49">
        <v>4</v>
      </c>
      <c r="B28" s="50" t="s">
        <v>55</v>
      </c>
      <c r="C28" s="26">
        <f>C29+C30+C31</f>
        <v>5588001521117</v>
      </c>
      <c r="D28" s="26">
        <f>D29+D30+D31</f>
        <v>0</v>
      </c>
      <c r="E28" s="26">
        <v>0</v>
      </c>
      <c r="F28" s="26">
        <f>D28-E28</f>
        <v>0</v>
      </c>
      <c r="G28" s="26">
        <f>C28-F28</f>
        <v>5588001521117</v>
      </c>
      <c r="H28" s="27">
        <f t="shared" si="1"/>
        <v>0.96802624319500263</v>
      </c>
      <c r="I28" s="28">
        <f>I29+I30+I31</f>
        <v>318494046796.17999</v>
      </c>
      <c r="J28" s="28">
        <f>SUM(J29:J31)</f>
        <v>0</v>
      </c>
      <c r="K28" s="26">
        <f t="shared" si="4"/>
        <v>318494046796.17999</v>
      </c>
      <c r="L28" s="26">
        <f>L29+L30+L31</f>
        <v>5269507474320.8203</v>
      </c>
      <c r="M28" s="51">
        <f>K28/G28</f>
        <v>5.6996055851558786E-2</v>
      </c>
      <c r="N28" s="8"/>
      <c r="O28" s="8"/>
    </row>
    <row r="29" spans="1:15" s="13" customFormat="1" ht="24.95" customHeight="1" x14ac:dyDescent="0.25">
      <c r="A29" s="52">
        <v>41</v>
      </c>
      <c r="B29" s="53" t="s">
        <v>56</v>
      </c>
      <c r="C29" s="54">
        <v>1451042370</v>
      </c>
      <c r="D29" s="55">
        <v>0</v>
      </c>
      <c r="E29" s="55">
        <v>0</v>
      </c>
      <c r="F29" s="56">
        <v>0</v>
      </c>
      <c r="G29" s="54">
        <f>C29-F29</f>
        <v>1451042370</v>
      </c>
      <c r="H29" s="45">
        <f t="shared" si="1"/>
        <v>2.5136841656891578E-4</v>
      </c>
      <c r="I29" s="57">
        <v>0</v>
      </c>
      <c r="J29" s="57">
        <v>0</v>
      </c>
      <c r="K29" s="54">
        <f t="shared" si="4"/>
        <v>0</v>
      </c>
      <c r="L29" s="58">
        <f>G29-K29</f>
        <v>1451042370</v>
      </c>
      <c r="M29" s="45">
        <f>+K29/G29</f>
        <v>0</v>
      </c>
      <c r="N29" s="8"/>
      <c r="O29" s="12"/>
    </row>
    <row r="30" spans="1:15" s="13" customFormat="1" ht="24.95" customHeight="1" x14ac:dyDescent="0.25">
      <c r="A30" s="52">
        <v>42</v>
      </c>
      <c r="B30" s="53" t="s">
        <v>57</v>
      </c>
      <c r="C30" s="59">
        <v>1167604335047</v>
      </c>
      <c r="D30" s="60">
        <v>0</v>
      </c>
      <c r="E30" s="60">
        <v>0</v>
      </c>
      <c r="F30" s="61">
        <v>0</v>
      </c>
      <c r="G30" s="54">
        <f>C30-F30</f>
        <v>1167604335047</v>
      </c>
      <c r="H30" s="45">
        <f t="shared" si="1"/>
        <v>0.20226759669310429</v>
      </c>
      <c r="I30" s="57">
        <v>0</v>
      </c>
      <c r="J30" s="57">
        <v>0</v>
      </c>
      <c r="K30" s="58">
        <f t="shared" si="4"/>
        <v>0</v>
      </c>
      <c r="L30" s="58">
        <f>G30-K30</f>
        <v>1167604335047</v>
      </c>
      <c r="M30" s="45">
        <f>K30/G30</f>
        <v>0</v>
      </c>
      <c r="N30" s="8"/>
      <c r="O30" s="12"/>
    </row>
    <row r="31" spans="1:15" s="13" customFormat="1" ht="24.95" customHeight="1" thickBot="1" x14ac:dyDescent="0.3">
      <c r="A31" s="70">
        <v>43</v>
      </c>
      <c r="B31" s="71" t="s">
        <v>58</v>
      </c>
      <c r="C31" s="72">
        <v>4418946143700</v>
      </c>
      <c r="D31" s="73">
        <v>0</v>
      </c>
      <c r="E31" s="73">
        <v>0</v>
      </c>
      <c r="F31" s="73">
        <v>0</v>
      </c>
      <c r="G31" s="72">
        <f>C31-F31</f>
        <v>4418946143700</v>
      </c>
      <c r="H31" s="45">
        <f t="shared" si="1"/>
        <v>0.76550727808532948</v>
      </c>
      <c r="I31" s="74">
        <f>317274429395+1219617401.17999</f>
        <v>318494046796.17999</v>
      </c>
      <c r="J31" s="74">
        <v>0</v>
      </c>
      <c r="K31" s="72">
        <f t="shared" si="4"/>
        <v>318494046796.17999</v>
      </c>
      <c r="L31" s="75">
        <f>G31-K31</f>
        <v>4100452096903.8198</v>
      </c>
      <c r="M31" s="45">
        <f>+K31/G31</f>
        <v>7.207466134210537E-2</v>
      </c>
      <c r="N31" s="8"/>
      <c r="O31" s="12"/>
    </row>
    <row r="32" spans="1:15" s="6" customFormat="1" ht="24.95" customHeight="1" thickTop="1" thickBot="1" x14ac:dyDescent="0.3">
      <c r="A32" s="86" t="s">
        <v>59</v>
      </c>
      <c r="B32" s="87"/>
      <c r="C32" s="76">
        <f>C8+C28</f>
        <v>5772572345429</v>
      </c>
      <c r="D32" s="76">
        <f t="shared" ref="D32:L32" si="7">D8+D28</f>
        <v>0</v>
      </c>
      <c r="E32" s="76">
        <f t="shared" si="7"/>
        <v>0</v>
      </c>
      <c r="F32" s="76">
        <f t="shared" si="7"/>
        <v>0</v>
      </c>
      <c r="G32" s="76">
        <f t="shared" si="7"/>
        <v>5772572345429</v>
      </c>
      <c r="H32" s="84">
        <f t="shared" si="1"/>
        <v>1</v>
      </c>
      <c r="I32" s="76">
        <f t="shared" si="7"/>
        <v>346643181504.33997</v>
      </c>
      <c r="J32" s="76">
        <f t="shared" si="7"/>
        <v>0</v>
      </c>
      <c r="K32" s="76">
        <f t="shared" si="7"/>
        <v>346643181504.33997</v>
      </c>
      <c r="L32" s="76">
        <f t="shared" si="7"/>
        <v>5425929163924.6602</v>
      </c>
      <c r="M32" s="84">
        <f>+K32/G32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3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3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3" customFormat="1" x14ac:dyDescent="0.25">
      <c r="A36" s="24"/>
      <c r="D36" s="6"/>
      <c r="E36" s="6"/>
      <c r="F36" s="6"/>
      <c r="G36" s="7"/>
      <c r="I36" s="7"/>
      <c r="J36" s="7"/>
      <c r="K36" s="7"/>
      <c r="L36" s="7"/>
    </row>
    <row r="37" spans="1:15" s="23" customFormat="1" x14ac:dyDescent="0.25">
      <c r="A37" s="24"/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24"/>
      <c r="D38" s="6"/>
      <c r="E38" s="6"/>
      <c r="F38" s="6"/>
      <c r="J38" s="7"/>
    </row>
    <row r="39" spans="1:15" s="23" customFormat="1" x14ac:dyDescent="0.25">
      <c r="A39" s="24"/>
      <c r="D39" s="6"/>
      <c r="E39" s="6"/>
      <c r="F39" s="6"/>
      <c r="J39" s="7"/>
    </row>
    <row r="40" spans="1:15" s="23" customFormat="1" x14ac:dyDescent="0.25">
      <c r="A40" s="24"/>
      <c r="D40" s="6"/>
      <c r="E40" s="6"/>
      <c r="F40" s="6"/>
      <c r="J40" s="7"/>
    </row>
    <row r="41" spans="1:15" s="23" customFormat="1" x14ac:dyDescent="0.25">
      <c r="A41" s="24"/>
      <c r="D41" s="6"/>
      <c r="E41" s="6"/>
      <c r="F41" s="6"/>
      <c r="J41" s="7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  <row r="49" spans="1:10" s="23" customFormat="1" x14ac:dyDescent="0.25">
      <c r="A49" s="24"/>
      <c r="D49" s="6"/>
      <c r="E49" s="6"/>
      <c r="F49" s="6"/>
      <c r="J49" s="7"/>
    </row>
    <row r="50" spans="1:10" s="23" customFormat="1" x14ac:dyDescent="0.25">
      <c r="A50" s="24"/>
      <c r="D50" s="6"/>
      <c r="E50" s="6"/>
      <c r="F50" s="6"/>
      <c r="J50" s="7"/>
    </row>
    <row r="51" spans="1:10" s="23" customFormat="1" x14ac:dyDescent="0.25">
      <c r="A51" s="24"/>
      <c r="D51" s="6"/>
      <c r="E51" s="6"/>
      <c r="F51" s="6"/>
      <c r="J51" s="7"/>
    </row>
    <row r="52" spans="1:10" s="23" customFormat="1" x14ac:dyDescent="0.25">
      <c r="A52" s="24"/>
      <c r="D52" s="6"/>
      <c r="E52" s="6"/>
      <c r="F52" s="6"/>
      <c r="J52" s="7"/>
    </row>
    <row r="53" spans="1:10" s="23" customFormat="1" x14ac:dyDescent="0.25">
      <c r="A53" s="2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opLeftCell="D26" zoomScale="90" zoomScaleNormal="90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3" customWidth="1"/>
    <col min="15" max="15" width="20.42578125" style="23" bestFit="1" customWidth="1"/>
    <col min="16" max="26" width="11.42578125" style="23"/>
    <col min="27" max="16384" width="11.42578125" style="3"/>
  </cols>
  <sheetData>
    <row r="1" spans="1:26" ht="25.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1"/>
      <c r="P1" s="1"/>
      <c r="Q1" s="1"/>
      <c r="R1" s="1"/>
      <c r="S1" s="1"/>
    </row>
    <row r="2" spans="1:26" ht="24.75" customHeight="1" x14ac:dyDescent="0.2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"/>
      <c r="O2" s="1"/>
      <c r="P2" s="1"/>
      <c r="Q2" s="1"/>
      <c r="R2" s="1"/>
      <c r="S2" s="1"/>
    </row>
    <row r="3" spans="1:26" ht="27" customHeight="1" x14ac:dyDescent="0.25">
      <c r="A3" s="90" t="s">
        <v>67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26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1" t="s">
        <v>3</v>
      </c>
      <c r="L4" s="91"/>
      <c r="M4" s="23"/>
    </row>
    <row r="5" spans="1:26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6" ht="30.75" customHeight="1" thickTop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 t="s">
        <v>8</v>
      </c>
      <c r="H6" s="94" t="s">
        <v>9</v>
      </c>
      <c r="I6" s="94" t="s">
        <v>64</v>
      </c>
      <c r="J6" s="94" t="s">
        <v>63</v>
      </c>
      <c r="K6" s="94" t="s">
        <v>10</v>
      </c>
      <c r="L6" s="94" t="s">
        <v>11</v>
      </c>
      <c r="M6" s="96" t="s">
        <v>12</v>
      </c>
    </row>
    <row r="7" spans="1:26" ht="54.75" customHeight="1" thickBot="1" x14ac:dyDescent="0.3">
      <c r="A7" s="93"/>
      <c r="B7" s="95"/>
      <c r="C7" s="95"/>
      <c r="D7" s="78" t="s">
        <v>13</v>
      </c>
      <c r="E7" s="78" t="s">
        <v>14</v>
      </c>
      <c r="F7" s="78" t="s">
        <v>15</v>
      </c>
      <c r="G7" s="95"/>
      <c r="H7" s="95"/>
      <c r="I7" s="95"/>
      <c r="J7" s="95"/>
      <c r="K7" s="95"/>
      <c r="L7" s="95"/>
      <c r="M7" s="97"/>
    </row>
    <row r="8" spans="1:26" s="10" customFormat="1" ht="44.25" customHeight="1" thickTop="1" x14ac:dyDescent="0.25">
      <c r="A8" s="62">
        <v>3</v>
      </c>
      <c r="B8" s="63" t="s">
        <v>16</v>
      </c>
      <c r="C8" s="64">
        <f t="shared" ref="C8:I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 t="shared" ref="H8:H14" si="1">G8/$G$35</f>
        <v>3.1973756804997353E-2</v>
      </c>
      <c r="I8" s="66">
        <f>I9</f>
        <v>41884722649.18</v>
      </c>
      <c r="J8" s="66">
        <f>J9</f>
        <v>0</v>
      </c>
      <c r="K8" s="66">
        <f>I8-J8</f>
        <v>41884722649.18</v>
      </c>
      <c r="L8" s="67">
        <f>G8-K8</f>
        <v>142686101662.82001</v>
      </c>
      <c r="M8" s="68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si="1"/>
        <v>3.1973756804997353E-2</v>
      </c>
      <c r="I9" s="34">
        <f t="shared" si="0"/>
        <v>41884722649.18</v>
      </c>
      <c r="J9" s="34">
        <f>J10</f>
        <v>0</v>
      </c>
      <c r="K9" s="31">
        <f>I9-J9</f>
        <v>41884722649.18</v>
      </c>
      <c r="L9" s="31">
        <f>G9-K9</f>
        <v>142686101662.82001</v>
      </c>
      <c r="M9" s="35">
        <f t="shared" ref="M9:M14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41884722649.18</v>
      </c>
      <c r="J10" s="34">
        <f>J11+J23</f>
        <v>0</v>
      </c>
      <c r="K10" s="31">
        <f>I10-J10</f>
        <v>41884722649.18</v>
      </c>
      <c r="L10" s="31">
        <f t="shared" ref="L10:L28" si="3">G10-K10</f>
        <v>142686101662.82001</v>
      </c>
      <c r="M10" s="35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41605530724</v>
      </c>
      <c r="J11" s="34">
        <f>J12</f>
        <v>0</v>
      </c>
      <c r="K11" s="31">
        <f t="shared" ref="K11:K34" si="4">I11-J11</f>
        <v>41605530724</v>
      </c>
      <c r="L11" s="31">
        <f>G11-K11</f>
        <v>142965293588</v>
      </c>
      <c r="M11" s="35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41605530724</v>
      </c>
      <c r="J12" s="40">
        <f>J13+J18</f>
        <v>0</v>
      </c>
      <c r="K12" s="37">
        <f>I12-J12</f>
        <v>41605530724</v>
      </c>
      <c r="L12" s="31">
        <f t="shared" si="3"/>
        <v>142965293588</v>
      </c>
      <c r="M12" s="35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41325824548</v>
      </c>
      <c r="J13" s="40">
        <v>0</v>
      </c>
      <c r="K13" s="37">
        <f t="shared" si="4"/>
        <v>41325824548</v>
      </c>
      <c r="L13" s="31">
        <f t="shared" si="3"/>
        <v>143244999764</v>
      </c>
      <c r="M13" s="35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</f>
        <v>41325824548</v>
      </c>
      <c r="J14" s="57">
        <v>0</v>
      </c>
      <c r="K14" s="43">
        <f t="shared" si="4"/>
        <v>41325824548</v>
      </c>
      <c r="L14" s="46">
        <f t="shared" si="3"/>
        <v>143244999764</v>
      </c>
      <c r="M14" s="85">
        <f t="shared" si="2"/>
        <v>0.22390225921157775</v>
      </c>
      <c r="N14" s="8"/>
    </row>
    <row r="15" spans="1:26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M15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tr">
        <f t="shared" si="5"/>
        <v>N.A.</v>
      </c>
      <c r="N15" s="8"/>
    </row>
    <row r="16" spans="1:26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ref="D16:M16" si="6">D17</f>
        <v>0</v>
      </c>
      <c r="E16" s="43">
        <f t="shared" si="6"/>
        <v>0</v>
      </c>
      <c r="F16" s="43">
        <f t="shared" si="6"/>
        <v>0</v>
      </c>
      <c r="G16" s="43">
        <f t="shared" si="6"/>
        <v>0</v>
      </c>
      <c r="H16" s="45">
        <f t="shared" si="6"/>
        <v>0</v>
      </c>
      <c r="I16" s="43">
        <f t="shared" si="6"/>
        <v>46756455</v>
      </c>
      <c r="J16" s="43">
        <f t="shared" si="6"/>
        <v>0</v>
      </c>
      <c r="K16" s="43">
        <f t="shared" si="6"/>
        <v>46756455</v>
      </c>
      <c r="L16" s="43">
        <f t="shared" si="6"/>
        <v>-46756455</v>
      </c>
      <c r="M16" s="47" t="str">
        <f t="shared" si="6"/>
        <v>N.A.</v>
      </c>
      <c r="N16" s="8"/>
    </row>
    <row r="17" spans="1:15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0" si="7">G17/$G$35</f>
        <v>0</v>
      </c>
      <c r="I17" s="57">
        <v>46756455</v>
      </c>
      <c r="J17" s="57">
        <v>0</v>
      </c>
      <c r="K17" s="43">
        <f>I17-J17</f>
        <v>46756455</v>
      </c>
      <c r="L17" s="46">
        <f>G17-I17</f>
        <v>-46756455</v>
      </c>
      <c r="M17" s="47" t="s">
        <v>26</v>
      </c>
      <c r="N17" s="8"/>
    </row>
    <row r="18" spans="1:15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7"/>
        <v>0</v>
      </c>
      <c r="I18" s="40">
        <f>I19</f>
        <v>232949721</v>
      </c>
      <c r="J18" s="40">
        <v>0</v>
      </c>
      <c r="K18" s="37">
        <f t="shared" si="4"/>
        <v>232949721</v>
      </c>
      <c r="L18" s="31">
        <f t="shared" si="3"/>
        <v>-232949721</v>
      </c>
      <c r="M18" s="48" t="s">
        <v>26</v>
      </c>
      <c r="N18" s="8"/>
    </row>
    <row r="19" spans="1:15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8">C19-F19</f>
        <v>0</v>
      </c>
      <c r="H19" s="39">
        <f t="shared" si="7"/>
        <v>0</v>
      </c>
      <c r="I19" s="40">
        <f>I20</f>
        <v>232949721</v>
      </c>
      <c r="J19" s="40">
        <v>0</v>
      </c>
      <c r="K19" s="37">
        <f t="shared" si="4"/>
        <v>232949721</v>
      </c>
      <c r="L19" s="31">
        <f t="shared" si="3"/>
        <v>-232949721</v>
      </c>
      <c r="M19" s="48" t="s">
        <v>26</v>
      </c>
      <c r="N19" s="8"/>
    </row>
    <row r="20" spans="1:15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8"/>
        <v>0</v>
      </c>
      <c r="H20" s="39">
        <f t="shared" si="7"/>
        <v>0</v>
      </c>
      <c r="I20" s="40">
        <f>I21</f>
        <v>232949721</v>
      </c>
      <c r="J20" s="40">
        <v>0</v>
      </c>
      <c r="K20" s="37">
        <f t="shared" si="4"/>
        <v>232949721</v>
      </c>
      <c r="L20" s="31">
        <f>L21</f>
        <v>-232949721</v>
      </c>
      <c r="M20" s="48" t="s">
        <v>26</v>
      </c>
      <c r="N20" s="8"/>
      <c r="O20" s="11"/>
    </row>
    <row r="21" spans="1:15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8"/>
        <v>0</v>
      </c>
      <c r="H21" s="39">
        <f t="shared" si="7"/>
        <v>0</v>
      </c>
      <c r="I21" s="40">
        <f>I22</f>
        <v>232949721</v>
      </c>
      <c r="J21" s="40">
        <v>0</v>
      </c>
      <c r="K21" s="37">
        <f t="shared" si="4"/>
        <v>232949721</v>
      </c>
      <c r="L21" s="31">
        <f>L22</f>
        <v>-232949721</v>
      </c>
      <c r="M21" s="48" t="s">
        <v>26</v>
      </c>
      <c r="N21" s="8"/>
      <c r="O21" s="11"/>
    </row>
    <row r="22" spans="1:15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8"/>
        <v>0</v>
      </c>
      <c r="H22" s="45">
        <f t="shared" si="7"/>
        <v>0</v>
      </c>
      <c r="I22" s="57">
        <f>95468945+60193253+77287523</f>
        <v>232949721</v>
      </c>
      <c r="J22" s="57">
        <v>0</v>
      </c>
      <c r="K22" s="43">
        <f t="shared" si="4"/>
        <v>232949721</v>
      </c>
      <c r="L22" s="46">
        <f>G22-K22</f>
        <v>-232949721</v>
      </c>
      <c r="M22" s="48" t="s">
        <v>26</v>
      </c>
      <c r="N22" s="8"/>
      <c r="O22" s="11"/>
    </row>
    <row r="23" spans="1:15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8"/>
        <v>0</v>
      </c>
      <c r="H23" s="39">
        <f t="shared" si="7"/>
        <v>0</v>
      </c>
      <c r="I23" s="40">
        <f>I24</f>
        <v>279191925.17999995</v>
      </c>
      <c r="J23" s="40">
        <f>J24</f>
        <v>0</v>
      </c>
      <c r="K23" s="37">
        <f>I23-J23</f>
        <v>279191925.17999995</v>
      </c>
      <c r="L23" s="31">
        <f t="shared" si="3"/>
        <v>-279191925.17999995</v>
      </c>
      <c r="M23" s="48" t="s">
        <v>26</v>
      </c>
      <c r="N23" s="8"/>
      <c r="O23" s="8"/>
    </row>
    <row r="24" spans="1:15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7"/>
        <v>0</v>
      </c>
      <c r="I24" s="40">
        <f>I25+I29</f>
        <v>279191925.17999995</v>
      </c>
      <c r="J24" s="40">
        <f>J29</f>
        <v>0</v>
      </c>
      <c r="K24" s="37">
        <f>I24-J24</f>
        <v>279191925.17999995</v>
      </c>
      <c r="L24" s="31">
        <f t="shared" si="3"/>
        <v>-279191925.17999995</v>
      </c>
      <c r="M24" s="48" t="s">
        <v>26</v>
      </c>
      <c r="N24" s="8"/>
      <c r="O24" s="8"/>
    </row>
    <row r="25" spans="1:15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7"/>
        <v>0</v>
      </c>
      <c r="I25" s="40">
        <f>I26</f>
        <v>39097056.189999998</v>
      </c>
      <c r="J25" s="40">
        <v>0</v>
      </c>
      <c r="K25" s="37">
        <f t="shared" si="4"/>
        <v>39097056.189999998</v>
      </c>
      <c r="L25" s="31">
        <f t="shared" si="3"/>
        <v>-39097056.189999998</v>
      </c>
      <c r="M25" s="48" t="s">
        <v>26</v>
      </c>
      <c r="N25" s="8"/>
    </row>
    <row r="26" spans="1:15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7"/>
        <v>0</v>
      </c>
      <c r="I26" s="40">
        <f>I27+I28</f>
        <v>39097056.189999998</v>
      </c>
      <c r="J26" s="40">
        <v>0</v>
      </c>
      <c r="K26" s="37">
        <f t="shared" si="4"/>
        <v>39097056.189999998</v>
      </c>
      <c r="L26" s="31">
        <f t="shared" si="3"/>
        <v>-39097056.189999998</v>
      </c>
      <c r="M26" s="48" t="s">
        <v>26</v>
      </c>
      <c r="N26" s="8"/>
    </row>
    <row r="27" spans="1:15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9">D28</f>
        <v>0</v>
      </c>
      <c r="E27" s="44">
        <f t="shared" si="9"/>
        <v>0</v>
      </c>
      <c r="F27" s="44">
        <f t="shared" si="9"/>
        <v>0</v>
      </c>
      <c r="G27" s="43">
        <f>C27-F27</f>
        <v>0</v>
      </c>
      <c r="H27" s="45">
        <f t="shared" si="7"/>
        <v>0</v>
      </c>
      <c r="I27" s="57">
        <f>4216635.69+1493973.25+1356648.71</f>
        <v>7067257.6500000004</v>
      </c>
      <c r="J27" s="57">
        <v>0</v>
      </c>
      <c r="K27" s="43">
        <f t="shared" si="4"/>
        <v>7067257.6500000004</v>
      </c>
      <c r="L27" s="46">
        <f t="shared" si="3"/>
        <v>-7067257.6500000004</v>
      </c>
      <c r="M27" s="47" t="s">
        <v>26</v>
      </c>
      <c r="N27" s="8"/>
      <c r="O27" s="7"/>
    </row>
    <row r="28" spans="1:15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9"/>
        <v>0</v>
      </c>
      <c r="E28" s="44">
        <f t="shared" si="9"/>
        <v>0</v>
      </c>
      <c r="F28" s="44">
        <f t="shared" si="9"/>
        <v>0</v>
      </c>
      <c r="G28" s="43">
        <f>C28-F28</f>
        <v>0</v>
      </c>
      <c r="H28" s="45">
        <f t="shared" si="7"/>
        <v>0</v>
      </c>
      <c r="I28" s="57">
        <f>6295631.33+16115336.5+9618830.71</f>
        <v>32029798.539999999</v>
      </c>
      <c r="J28" s="57">
        <v>0</v>
      </c>
      <c r="K28" s="43">
        <f t="shared" si="4"/>
        <v>32029798.539999999</v>
      </c>
      <c r="L28" s="46">
        <f t="shared" si="3"/>
        <v>-32029798.539999999</v>
      </c>
      <c r="M28" s="47" t="s">
        <v>26</v>
      </c>
      <c r="N28" s="8"/>
      <c r="O28" s="7"/>
    </row>
    <row r="29" spans="1:15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 t="shared" si="7"/>
        <v>0</v>
      </c>
      <c r="I29" s="40">
        <f>I30</f>
        <v>240094868.98999998</v>
      </c>
      <c r="J29" s="40">
        <f>J30</f>
        <v>0</v>
      </c>
      <c r="K29" s="37">
        <f t="shared" si="4"/>
        <v>240094868.98999998</v>
      </c>
      <c r="L29" s="31">
        <f>L30</f>
        <v>-240094868.98999998</v>
      </c>
      <c r="M29" s="48" t="s">
        <v>26</v>
      </c>
      <c r="N29" s="8"/>
      <c r="O29" s="8"/>
    </row>
    <row r="30" spans="1:15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7"/>
        <v>0</v>
      </c>
      <c r="I30" s="57">
        <f>229550242.39+2865005+7679621.6</f>
        <v>240094868.98999998</v>
      </c>
      <c r="J30" s="57"/>
      <c r="K30" s="43">
        <f t="shared" si="4"/>
        <v>240094868.98999998</v>
      </c>
      <c r="L30" s="43">
        <f>G30-K30</f>
        <v>-240094868.98999998</v>
      </c>
      <c r="M30" s="47" t="s">
        <v>26</v>
      </c>
      <c r="N30" s="8"/>
    </row>
    <row r="31" spans="1:15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>G31/$G$35</f>
        <v>0.96802624319500263</v>
      </c>
      <c r="I31" s="28">
        <f>I32+I33+I34</f>
        <v>405787811646.14001</v>
      </c>
      <c r="J31" s="28">
        <f>SUM(J32:J34)</f>
        <v>0</v>
      </c>
      <c r="K31" s="26">
        <f t="shared" si="4"/>
        <v>405787811646.14001</v>
      </c>
      <c r="L31" s="26">
        <f>L32+L33+L34</f>
        <v>5182213709470.8594</v>
      </c>
      <c r="M31" s="51">
        <f>K31/G31</f>
        <v>7.2617698852205398E-2</v>
      </c>
      <c r="N31" s="8"/>
      <c r="O31" s="8"/>
    </row>
    <row r="32" spans="1:15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>G32/$G$35</f>
        <v>2.5136841656891578E-4</v>
      </c>
      <c r="I32" s="57">
        <v>0</v>
      </c>
      <c r="J32" s="57">
        <v>0</v>
      </c>
      <c r="K32" s="54">
        <f t="shared" si="4"/>
        <v>0</v>
      </c>
      <c r="L32" s="58">
        <f>G32-K32</f>
        <v>1451042370</v>
      </c>
      <c r="M32" s="45">
        <f>+K32/G32</f>
        <v>0</v>
      </c>
      <c r="N32" s="8"/>
      <c r="O32" s="12"/>
    </row>
    <row r="33" spans="1:15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>G33/$G$35</f>
        <v>0.20226759669310429</v>
      </c>
      <c r="I33" s="57">
        <v>82787334910</v>
      </c>
      <c r="J33" s="57">
        <v>0</v>
      </c>
      <c r="K33" s="58">
        <f t="shared" si="4"/>
        <v>82787334910</v>
      </c>
      <c r="L33" s="58">
        <f>G33-K33</f>
        <v>1084817000137</v>
      </c>
      <c r="M33" s="45">
        <f>+K33/G33</f>
        <v>7.0903586450514103E-2</v>
      </c>
      <c r="N33" s="8"/>
      <c r="O33" s="12"/>
    </row>
    <row r="34" spans="1:15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>G34/$G$35</f>
        <v>0.76550727808532948</v>
      </c>
      <c r="I34" s="74">
        <v>323000476736.14001</v>
      </c>
      <c r="J34" s="74">
        <v>0</v>
      </c>
      <c r="K34" s="72">
        <f t="shared" si="4"/>
        <v>323000476736.14001</v>
      </c>
      <c r="L34" s="75">
        <f>G34-K34</f>
        <v>4095945666963.8599</v>
      </c>
      <c r="M34" s="45">
        <f>+K34/G34</f>
        <v>7.3094458776474358E-2</v>
      </c>
      <c r="N34" s="8"/>
      <c r="O34" s="12"/>
    </row>
    <row r="35" spans="1:15" s="6" customFormat="1" ht="24.95" customHeight="1" thickTop="1" thickBot="1" x14ac:dyDescent="0.3">
      <c r="A35" s="86" t="s">
        <v>59</v>
      </c>
      <c r="B35" s="87"/>
      <c r="C35" s="76">
        <f>C8+C31</f>
        <v>5772572345429</v>
      </c>
      <c r="D35" s="76">
        <f t="shared" ref="D35:L35" si="10">D8+D31</f>
        <v>0</v>
      </c>
      <c r="E35" s="76">
        <f t="shared" si="10"/>
        <v>0</v>
      </c>
      <c r="F35" s="76">
        <f t="shared" si="10"/>
        <v>0</v>
      </c>
      <c r="G35" s="76">
        <f t="shared" si="10"/>
        <v>5772572345429</v>
      </c>
      <c r="H35" s="84">
        <f>G35/$G$35</f>
        <v>1</v>
      </c>
      <c r="I35" s="76">
        <f t="shared" si="10"/>
        <v>447672534295.32001</v>
      </c>
      <c r="J35" s="76">
        <f t="shared" si="10"/>
        <v>0</v>
      </c>
      <c r="K35" s="76">
        <f t="shared" si="10"/>
        <v>447672534295.32001</v>
      </c>
      <c r="L35" s="76">
        <f t="shared" si="10"/>
        <v>5324899811133.6797</v>
      </c>
      <c r="M35" s="84">
        <f>+K35/G35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3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5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5" s="23" customFormat="1" ht="15.75" x14ac:dyDescent="0.25">
      <c r="A41" s="24"/>
      <c r="C41" s="77"/>
      <c r="D41" s="79"/>
      <c r="E41" s="79"/>
      <c r="F41" s="79"/>
      <c r="G41" s="13"/>
      <c r="H41" s="13"/>
      <c r="I41" s="13"/>
      <c r="J41" s="12"/>
      <c r="K41" s="77"/>
      <c r="L41" s="13"/>
    </row>
    <row r="42" spans="1:15" s="23" customFormat="1" x14ac:dyDescent="0.25">
      <c r="A42" s="24"/>
      <c r="D42" s="6"/>
      <c r="E42" s="6"/>
      <c r="F42" s="6"/>
      <c r="J42" s="7"/>
    </row>
    <row r="43" spans="1:15" s="23" customFormat="1" x14ac:dyDescent="0.25">
      <c r="A43" s="24"/>
      <c r="D43" s="6"/>
      <c r="E43" s="6"/>
      <c r="F43" s="6"/>
      <c r="J43" s="7"/>
    </row>
    <row r="44" spans="1:15" s="23" customFormat="1" x14ac:dyDescent="0.25">
      <c r="A44" s="24"/>
      <c r="D44" s="6"/>
      <c r="E44" s="6"/>
      <c r="F44" s="6"/>
      <c r="J44" s="7"/>
    </row>
    <row r="45" spans="1:15" s="23" customFormat="1" x14ac:dyDescent="0.25">
      <c r="A45" s="24"/>
      <c r="D45" s="6"/>
      <c r="E45" s="6"/>
      <c r="F45" s="6"/>
      <c r="J45" s="7"/>
    </row>
    <row r="46" spans="1:15" s="23" customFormat="1" x14ac:dyDescent="0.25">
      <c r="A46" s="24"/>
      <c r="D46" s="6"/>
      <c r="E46" s="6"/>
      <c r="F46" s="6"/>
      <c r="J46" s="7"/>
    </row>
    <row r="47" spans="1:15" s="23" customFormat="1" x14ac:dyDescent="0.25">
      <c r="A47" s="24"/>
      <c r="D47" s="6"/>
      <c r="E47" s="6"/>
      <c r="F47" s="6"/>
      <c r="J47" s="7"/>
    </row>
    <row r="48" spans="1:15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6DB-CC64-4431-90C4-BD5F8F6AE8ED}">
  <dimension ref="A1:X48"/>
  <sheetViews>
    <sheetView tabSelected="1" topLeftCell="A8" zoomScale="84" zoomScaleNormal="84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3"/>
    <col min="25" max="16384" width="11.42578125" style="3"/>
  </cols>
  <sheetData>
    <row r="1" spans="1:24" ht="25.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"/>
      <c r="O1" s="1"/>
      <c r="P1" s="1"/>
      <c r="Q1" s="1"/>
    </row>
    <row r="2" spans="1:24" ht="24.75" customHeight="1" x14ac:dyDescent="0.25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"/>
      <c r="O2" s="1"/>
      <c r="P2" s="1"/>
      <c r="Q2" s="1"/>
    </row>
    <row r="3" spans="1:24" ht="27" customHeight="1" x14ac:dyDescent="0.25">
      <c r="A3" s="90" t="s">
        <v>75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24" ht="20.25" customHeight="1" x14ac:dyDescent="0.25">
      <c r="A4" s="24"/>
      <c r="B4" s="23"/>
      <c r="C4" s="23"/>
      <c r="D4" s="23"/>
      <c r="E4" s="23"/>
      <c r="F4" s="23"/>
      <c r="G4" s="25" t="s">
        <v>2</v>
      </c>
      <c r="H4" s="25"/>
      <c r="I4" s="25"/>
      <c r="J4" s="5"/>
      <c r="K4" s="91" t="s">
        <v>3</v>
      </c>
      <c r="L4" s="91"/>
      <c r="M4" s="23"/>
    </row>
    <row r="5" spans="1:24" ht="13.5" thickBot="1" x14ac:dyDescent="0.3">
      <c r="A5" s="24"/>
      <c r="B5" s="23"/>
      <c r="C5" s="23"/>
      <c r="D5" s="6"/>
      <c r="E5" s="6"/>
      <c r="F5" s="6"/>
      <c r="G5" s="23"/>
      <c r="H5" s="23"/>
      <c r="I5" s="23"/>
      <c r="J5" s="7"/>
      <c r="K5" s="23"/>
      <c r="L5" s="23"/>
      <c r="M5" s="23"/>
    </row>
    <row r="6" spans="1:24" ht="30.75" customHeight="1" thickTop="1" x14ac:dyDescent="0.25">
      <c r="A6" s="92" t="s">
        <v>4</v>
      </c>
      <c r="B6" s="94" t="s">
        <v>5</v>
      </c>
      <c r="C6" s="94" t="s">
        <v>6</v>
      </c>
      <c r="D6" s="94" t="s">
        <v>7</v>
      </c>
      <c r="E6" s="94"/>
      <c r="F6" s="94"/>
      <c r="G6" s="94" t="s">
        <v>8</v>
      </c>
      <c r="H6" s="94" t="s">
        <v>9</v>
      </c>
      <c r="I6" s="94" t="s">
        <v>64</v>
      </c>
      <c r="J6" s="94" t="s">
        <v>63</v>
      </c>
      <c r="K6" s="94" t="s">
        <v>10</v>
      </c>
      <c r="L6" s="94" t="s">
        <v>11</v>
      </c>
      <c r="M6" s="96" t="s">
        <v>12</v>
      </c>
    </row>
    <row r="7" spans="1:24" ht="85.5" customHeight="1" x14ac:dyDescent="0.25">
      <c r="A7" s="98"/>
      <c r="B7" s="99"/>
      <c r="C7" s="99"/>
      <c r="D7" s="83" t="s">
        <v>13</v>
      </c>
      <c r="E7" s="83" t="s">
        <v>14</v>
      </c>
      <c r="F7" s="83" t="s">
        <v>15</v>
      </c>
      <c r="G7" s="99"/>
      <c r="H7" s="99"/>
      <c r="I7" s="99"/>
      <c r="J7" s="99"/>
      <c r="K7" s="99"/>
      <c r="L7" s="99"/>
      <c r="M7" s="100"/>
    </row>
    <row r="8" spans="1:24" s="10" customFormat="1" ht="44.25" customHeight="1" x14ac:dyDescent="0.25">
      <c r="A8" s="62">
        <v>3</v>
      </c>
      <c r="B8" s="63" t="s">
        <v>16</v>
      </c>
      <c r="C8" s="64">
        <f t="shared" ref="C8:G26" si="0">C9</f>
        <v>184570824312</v>
      </c>
      <c r="D8" s="64">
        <f>D9</f>
        <v>0</v>
      </c>
      <c r="E8" s="64">
        <f>E9</f>
        <v>0</v>
      </c>
      <c r="F8" s="64">
        <f>F9</f>
        <v>0</v>
      </c>
      <c r="G8" s="64">
        <f>C8-F8</f>
        <v>184570824312</v>
      </c>
      <c r="H8" s="65">
        <f>G8/$G$35</f>
        <v>3.1973756804997353E-2</v>
      </c>
      <c r="I8" s="66">
        <f>I9</f>
        <v>56401583068.650002</v>
      </c>
      <c r="J8" s="66">
        <f>J9</f>
        <v>0</v>
      </c>
      <c r="K8" s="66">
        <f>I8-J8</f>
        <v>56401583068.650002</v>
      </c>
      <c r="L8" s="67">
        <f>G8-K8</f>
        <v>128169241243.35001</v>
      </c>
      <c r="M8" s="68">
        <f>+K8/G8</f>
        <v>0.30558233284643249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9" t="s">
        <v>17</v>
      </c>
      <c r="B9" s="30" t="s">
        <v>18</v>
      </c>
      <c r="C9" s="31">
        <f>C10</f>
        <v>184570824312</v>
      </c>
      <c r="D9" s="32">
        <f t="shared" si="0"/>
        <v>0</v>
      </c>
      <c r="E9" s="32">
        <f t="shared" si="0"/>
        <v>0</v>
      </c>
      <c r="F9" s="32">
        <f t="shared" si="0"/>
        <v>0</v>
      </c>
      <c r="G9" s="31">
        <f t="shared" si="0"/>
        <v>184570824312</v>
      </c>
      <c r="H9" s="33">
        <f t="shared" ref="H9:H14" si="1">G9/$G$35</f>
        <v>3.1973756804997353E-2</v>
      </c>
      <c r="I9" s="34">
        <f>I10</f>
        <v>56401583068.650002</v>
      </c>
      <c r="J9" s="34">
        <f>J10</f>
        <v>0</v>
      </c>
      <c r="K9" s="31">
        <f>I9-J9</f>
        <v>56401583068.650002</v>
      </c>
      <c r="L9" s="31">
        <f>G9-K9</f>
        <v>128169241243.35001</v>
      </c>
      <c r="M9" s="35">
        <f t="shared" ref="M9:M14" si="2">+K9/G9</f>
        <v>0.30558233284643249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9" t="s">
        <v>19</v>
      </c>
      <c r="B10" s="30" t="s">
        <v>18</v>
      </c>
      <c r="C10" s="31">
        <f>C11</f>
        <v>184570824312</v>
      </c>
      <c r="D10" s="32">
        <f t="shared" si="0"/>
        <v>0</v>
      </c>
      <c r="E10" s="32">
        <f t="shared" si="0"/>
        <v>0</v>
      </c>
      <c r="F10" s="32">
        <f t="shared" si="0"/>
        <v>0</v>
      </c>
      <c r="G10" s="31">
        <f>G11</f>
        <v>184570824312</v>
      </c>
      <c r="H10" s="33">
        <f t="shared" si="1"/>
        <v>3.1973756804997353E-2</v>
      </c>
      <c r="I10" s="34">
        <f>I11+I23</f>
        <v>56401583068.650002</v>
      </c>
      <c r="J10" s="34">
        <f>J11+J23</f>
        <v>0</v>
      </c>
      <c r="K10" s="31">
        <f>I10-J10</f>
        <v>56401583068.650002</v>
      </c>
      <c r="L10" s="31">
        <f>+G10-K10</f>
        <v>128169241243.35001</v>
      </c>
      <c r="M10" s="35">
        <f t="shared" si="2"/>
        <v>0.30558233284643249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9" t="s">
        <v>20</v>
      </c>
      <c r="B11" s="30" t="s">
        <v>21</v>
      </c>
      <c r="C11" s="31">
        <f>C12</f>
        <v>184570824312</v>
      </c>
      <c r="D11" s="32">
        <f t="shared" si="0"/>
        <v>0</v>
      </c>
      <c r="E11" s="32">
        <f t="shared" si="0"/>
        <v>0</v>
      </c>
      <c r="F11" s="32">
        <f t="shared" si="0"/>
        <v>0</v>
      </c>
      <c r="G11" s="31">
        <f>G12</f>
        <v>184570824312</v>
      </c>
      <c r="H11" s="33">
        <f t="shared" si="1"/>
        <v>3.1973756804997353E-2</v>
      </c>
      <c r="I11" s="34">
        <f>I12</f>
        <v>55644794737</v>
      </c>
      <c r="J11" s="34">
        <f>J12</f>
        <v>0</v>
      </c>
      <c r="K11" s="31">
        <f t="shared" ref="K11:K34" si="3">I11-J11</f>
        <v>55644794737</v>
      </c>
      <c r="L11" s="31">
        <f>G11-K11</f>
        <v>128926029575</v>
      </c>
      <c r="M11" s="35">
        <f t="shared" si="2"/>
        <v>0.30148207304388258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9" t="s">
        <v>22</v>
      </c>
      <c r="B12" s="36" t="s">
        <v>23</v>
      </c>
      <c r="C12" s="37">
        <f>C13</f>
        <v>184570824312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7">
        <f>G13+G18</f>
        <v>184570824312</v>
      </c>
      <c r="H12" s="39">
        <f t="shared" si="1"/>
        <v>3.1973756804997353E-2</v>
      </c>
      <c r="I12" s="40">
        <f>I13+I18+I15</f>
        <v>55644794737</v>
      </c>
      <c r="J12" s="40">
        <f>J13+J18</f>
        <v>0</v>
      </c>
      <c r="K12" s="37">
        <f>I12-J12</f>
        <v>55644794737</v>
      </c>
      <c r="L12" s="31">
        <f t="shared" ref="L12:L28" si="4">G12-K12</f>
        <v>128926029575</v>
      </c>
      <c r="M12" s="35">
        <f t="shared" si="2"/>
        <v>0.30148207304388258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9" t="s">
        <v>24</v>
      </c>
      <c r="B13" s="36" t="s">
        <v>25</v>
      </c>
      <c r="C13" s="37">
        <f>C14</f>
        <v>184570824312</v>
      </c>
      <c r="D13" s="38">
        <v>0</v>
      </c>
      <c r="E13" s="38">
        <v>0</v>
      </c>
      <c r="F13" s="38">
        <f>D13-E13</f>
        <v>0</v>
      </c>
      <c r="G13" s="37">
        <f>C13-F13</f>
        <v>184570824312</v>
      </c>
      <c r="H13" s="39">
        <f t="shared" si="1"/>
        <v>3.1973756804997353E-2</v>
      </c>
      <c r="I13" s="40">
        <f>I14</f>
        <v>55291140845</v>
      </c>
      <c r="J13" s="40">
        <v>0</v>
      </c>
      <c r="K13" s="37">
        <f t="shared" si="3"/>
        <v>55291140845</v>
      </c>
      <c r="L13" s="31">
        <f t="shared" si="4"/>
        <v>129279683467</v>
      </c>
      <c r="M13" s="35">
        <f t="shared" si="2"/>
        <v>0.29956598531269174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3" customFormat="1" ht="32.25" customHeight="1" x14ac:dyDescent="0.25">
      <c r="A14" s="41" t="s">
        <v>27</v>
      </c>
      <c r="B14" s="42" t="s">
        <v>28</v>
      </c>
      <c r="C14" s="43">
        <v>184570824312</v>
      </c>
      <c r="D14" s="44">
        <f>D18</f>
        <v>0</v>
      </c>
      <c r="E14" s="44">
        <f>E18</f>
        <v>0</v>
      </c>
      <c r="F14" s="44">
        <f>F18</f>
        <v>0</v>
      </c>
      <c r="G14" s="43">
        <v>184570824312</v>
      </c>
      <c r="H14" s="45">
        <f t="shared" si="1"/>
        <v>3.1973756804997353E-2</v>
      </c>
      <c r="I14" s="57">
        <f>14808632681+12924303005+13592888862+13965316297</f>
        <v>55291140845</v>
      </c>
      <c r="J14" s="57">
        <v>0</v>
      </c>
      <c r="K14" s="43">
        <f t="shared" si="3"/>
        <v>55291140845</v>
      </c>
      <c r="L14" s="46">
        <f>G14-K14</f>
        <v>129279683467</v>
      </c>
      <c r="M14" s="85">
        <f t="shared" si="2"/>
        <v>0.29956598531269174</v>
      </c>
    </row>
    <row r="15" spans="1:24" s="9" customFormat="1" ht="32.25" customHeight="1" x14ac:dyDescent="0.25">
      <c r="A15" s="29" t="s">
        <v>73</v>
      </c>
      <c r="B15" s="36" t="s">
        <v>74</v>
      </c>
      <c r="C15" s="37">
        <f>C16</f>
        <v>0</v>
      </c>
      <c r="D15" s="37">
        <f t="shared" ref="D15:L16" si="5">D16</f>
        <v>0</v>
      </c>
      <c r="E15" s="37">
        <f t="shared" si="5"/>
        <v>0</v>
      </c>
      <c r="F15" s="37">
        <f t="shared" si="5"/>
        <v>0</v>
      </c>
      <c r="G15" s="37">
        <f t="shared" si="5"/>
        <v>0</v>
      </c>
      <c r="H15" s="45">
        <f t="shared" si="5"/>
        <v>0</v>
      </c>
      <c r="I15" s="37">
        <f t="shared" si="5"/>
        <v>46756455</v>
      </c>
      <c r="J15" s="37">
        <f t="shared" si="5"/>
        <v>0</v>
      </c>
      <c r="K15" s="37">
        <f t="shared" si="5"/>
        <v>46756455</v>
      </c>
      <c r="L15" s="37">
        <f t="shared" si="5"/>
        <v>-46756455</v>
      </c>
      <c r="M15" s="47" t="s">
        <v>26</v>
      </c>
    </row>
    <row r="16" spans="1:24" s="23" customFormat="1" ht="32.25" customHeight="1" x14ac:dyDescent="0.25">
      <c r="A16" s="41" t="s">
        <v>71</v>
      </c>
      <c r="B16" s="42" t="s">
        <v>72</v>
      </c>
      <c r="C16" s="43">
        <f>C17</f>
        <v>0</v>
      </c>
      <c r="D16" s="43">
        <f t="shared" si="5"/>
        <v>0</v>
      </c>
      <c r="E16" s="43">
        <f t="shared" si="5"/>
        <v>0</v>
      </c>
      <c r="F16" s="43">
        <f t="shared" si="5"/>
        <v>0</v>
      </c>
      <c r="G16" s="43">
        <f t="shared" si="5"/>
        <v>0</v>
      </c>
      <c r="H16" s="45">
        <f t="shared" si="5"/>
        <v>0</v>
      </c>
      <c r="I16" s="43">
        <f t="shared" si="5"/>
        <v>46756455</v>
      </c>
      <c r="J16" s="43">
        <f t="shared" si="5"/>
        <v>0</v>
      </c>
      <c r="K16" s="43">
        <f t="shared" si="5"/>
        <v>46756455</v>
      </c>
      <c r="L16" s="43">
        <f t="shared" si="5"/>
        <v>-46756455</v>
      </c>
      <c r="M16" s="47" t="s">
        <v>26</v>
      </c>
    </row>
    <row r="17" spans="1:14" s="23" customFormat="1" ht="32.25" customHeight="1" x14ac:dyDescent="0.25">
      <c r="A17" s="41" t="s">
        <v>69</v>
      </c>
      <c r="B17" s="42" t="s">
        <v>70</v>
      </c>
      <c r="C17" s="43">
        <v>0</v>
      </c>
      <c r="D17" s="44">
        <v>0</v>
      </c>
      <c r="E17" s="44">
        <v>0</v>
      </c>
      <c r="F17" s="44">
        <f>F19</f>
        <v>0</v>
      </c>
      <c r="G17" s="43">
        <v>0</v>
      </c>
      <c r="H17" s="45">
        <f t="shared" ref="H17:H35" si="6">G17/$G$35</f>
        <v>0</v>
      </c>
      <c r="I17" s="57">
        <v>46756455</v>
      </c>
      <c r="J17" s="57">
        <v>0</v>
      </c>
      <c r="K17" s="43">
        <f>I17-J17</f>
        <v>46756455</v>
      </c>
      <c r="L17" s="46">
        <f>G17-I17</f>
        <v>-46756455</v>
      </c>
      <c r="M17" s="47" t="s">
        <v>26</v>
      </c>
    </row>
    <row r="18" spans="1:14" s="9" customFormat="1" ht="24.95" customHeight="1" x14ac:dyDescent="0.25">
      <c r="A18" s="29" t="s">
        <v>29</v>
      </c>
      <c r="B18" s="36" t="s">
        <v>30</v>
      </c>
      <c r="C18" s="37"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7">
        <v>0</v>
      </c>
      <c r="H18" s="39">
        <f t="shared" si="6"/>
        <v>0</v>
      </c>
      <c r="I18" s="40">
        <f>I19</f>
        <v>306897437</v>
      </c>
      <c r="J18" s="40">
        <v>0</v>
      </c>
      <c r="K18" s="37">
        <f t="shared" si="3"/>
        <v>306897437</v>
      </c>
      <c r="L18" s="31">
        <f t="shared" si="4"/>
        <v>-306897437</v>
      </c>
      <c r="M18" s="48" t="s">
        <v>26</v>
      </c>
    </row>
    <row r="19" spans="1:14" s="9" customFormat="1" ht="31.5" customHeight="1" x14ac:dyDescent="0.25">
      <c r="A19" s="29" t="s">
        <v>31</v>
      </c>
      <c r="B19" s="36" t="s">
        <v>32</v>
      </c>
      <c r="C19" s="37"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7">
        <f t="shared" ref="G19:G23" si="7">C19-F19</f>
        <v>0</v>
      </c>
      <c r="H19" s="39">
        <f t="shared" si="6"/>
        <v>0</v>
      </c>
      <c r="I19" s="40">
        <f>I20</f>
        <v>306897437</v>
      </c>
      <c r="J19" s="40">
        <v>0</v>
      </c>
      <c r="K19" s="37">
        <f t="shared" si="3"/>
        <v>306897437</v>
      </c>
      <c r="L19" s="31">
        <f t="shared" si="4"/>
        <v>-306897437</v>
      </c>
      <c r="M19" s="48" t="s">
        <v>26</v>
      </c>
    </row>
    <row r="20" spans="1:14" s="9" customFormat="1" ht="37.5" customHeight="1" x14ac:dyDescent="0.25">
      <c r="A20" s="29" t="s">
        <v>33</v>
      </c>
      <c r="B20" s="36" t="s">
        <v>34</v>
      </c>
      <c r="C20" s="37"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7">
        <f t="shared" si="7"/>
        <v>0</v>
      </c>
      <c r="H20" s="39">
        <f t="shared" si="6"/>
        <v>0</v>
      </c>
      <c r="I20" s="40">
        <f>I21</f>
        <v>306897437</v>
      </c>
      <c r="J20" s="40">
        <v>0</v>
      </c>
      <c r="K20" s="37">
        <f t="shared" si="3"/>
        <v>306897437</v>
      </c>
      <c r="L20" s="31">
        <f>L21</f>
        <v>-306897437</v>
      </c>
      <c r="M20" s="48" t="s">
        <v>26</v>
      </c>
    </row>
    <row r="21" spans="1:14" s="9" customFormat="1" ht="36.75" customHeight="1" x14ac:dyDescent="0.25">
      <c r="A21" s="29" t="s">
        <v>35</v>
      </c>
      <c r="B21" s="36" t="s">
        <v>36</v>
      </c>
      <c r="C21" s="37">
        <v>0</v>
      </c>
      <c r="D21" s="38">
        <f t="shared" si="0"/>
        <v>0</v>
      </c>
      <c r="E21" s="38">
        <f t="shared" si="0"/>
        <v>0</v>
      </c>
      <c r="F21" s="38">
        <f t="shared" si="0"/>
        <v>0</v>
      </c>
      <c r="G21" s="37">
        <f t="shared" si="7"/>
        <v>0</v>
      </c>
      <c r="H21" s="39">
        <f t="shared" si="6"/>
        <v>0</v>
      </c>
      <c r="I21" s="40">
        <f>I22</f>
        <v>306897437</v>
      </c>
      <c r="J21" s="40">
        <v>0</v>
      </c>
      <c r="K21" s="37">
        <f t="shared" si="3"/>
        <v>306897437</v>
      </c>
      <c r="L21" s="31">
        <f>L22</f>
        <v>-306897437</v>
      </c>
      <c r="M21" s="48" t="s">
        <v>26</v>
      </c>
    </row>
    <row r="22" spans="1:14" s="9" customFormat="1" ht="36.75" customHeight="1" x14ac:dyDescent="0.25">
      <c r="A22" s="41" t="s">
        <v>37</v>
      </c>
      <c r="B22" s="42" t="s">
        <v>38</v>
      </c>
      <c r="C22" s="43">
        <v>0</v>
      </c>
      <c r="D22" s="44">
        <f>D23</f>
        <v>0</v>
      </c>
      <c r="E22" s="44">
        <f>E23</f>
        <v>0</v>
      </c>
      <c r="F22" s="44">
        <f>F23</f>
        <v>0</v>
      </c>
      <c r="G22" s="43">
        <f t="shared" si="7"/>
        <v>0</v>
      </c>
      <c r="H22" s="45">
        <f t="shared" si="6"/>
        <v>0</v>
      </c>
      <c r="I22" s="57">
        <f>95468945+60193253+77287523+73947716</f>
        <v>306897437</v>
      </c>
      <c r="J22" s="57">
        <v>0</v>
      </c>
      <c r="K22" s="43">
        <f t="shared" si="3"/>
        <v>306897437</v>
      </c>
      <c r="L22" s="46">
        <f>G22-K22</f>
        <v>-306897437</v>
      </c>
      <c r="M22" s="48" t="s">
        <v>26</v>
      </c>
    </row>
    <row r="23" spans="1:14" s="9" customFormat="1" ht="24.95" customHeight="1" x14ac:dyDescent="0.25">
      <c r="A23" s="29" t="s">
        <v>39</v>
      </c>
      <c r="B23" s="36" t="s">
        <v>40</v>
      </c>
      <c r="C23" s="37">
        <v>0</v>
      </c>
      <c r="D23" s="38">
        <f t="shared" si="0"/>
        <v>0</v>
      </c>
      <c r="E23" s="38">
        <f t="shared" si="0"/>
        <v>0</v>
      </c>
      <c r="F23" s="38">
        <f t="shared" si="0"/>
        <v>0</v>
      </c>
      <c r="G23" s="37">
        <f t="shared" si="7"/>
        <v>0</v>
      </c>
      <c r="H23" s="39">
        <f t="shared" si="6"/>
        <v>0</v>
      </c>
      <c r="I23" s="40">
        <f>I24</f>
        <v>756788331.64999998</v>
      </c>
      <c r="J23" s="40">
        <f>J24</f>
        <v>0</v>
      </c>
      <c r="K23" s="37">
        <f>I23-J23</f>
        <v>756788331.64999998</v>
      </c>
      <c r="L23" s="31">
        <f t="shared" si="4"/>
        <v>-756788331.64999998</v>
      </c>
      <c r="M23" s="48" t="s">
        <v>26</v>
      </c>
    </row>
    <row r="24" spans="1:14" s="9" customFormat="1" ht="24.95" customHeight="1" x14ac:dyDescent="0.25">
      <c r="A24" s="29" t="s">
        <v>41</v>
      </c>
      <c r="B24" s="36" t="s">
        <v>42</v>
      </c>
      <c r="C24" s="37">
        <v>0</v>
      </c>
      <c r="D24" s="38">
        <f t="shared" si="0"/>
        <v>0</v>
      </c>
      <c r="E24" s="38">
        <f t="shared" si="0"/>
        <v>0</v>
      </c>
      <c r="F24" s="38">
        <f t="shared" si="0"/>
        <v>0</v>
      </c>
      <c r="G24" s="37">
        <v>0</v>
      </c>
      <c r="H24" s="39">
        <f t="shared" si="6"/>
        <v>0</v>
      </c>
      <c r="I24" s="40">
        <f>I25+I29</f>
        <v>756788331.64999998</v>
      </c>
      <c r="J24" s="40">
        <f>J29</f>
        <v>0</v>
      </c>
      <c r="K24" s="37">
        <f>I24-J24</f>
        <v>756788331.64999998</v>
      </c>
      <c r="L24" s="31">
        <f t="shared" si="4"/>
        <v>-756788331.64999998</v>
      </c>
      <c r="M24" s="48" t="s">
        <v>26</v>
      </c>
    </row>
    <row r="25" spans="1:14" s="9" customFormat="1" ht="24.95" customHeight="1" x14ac:dyDescent="0.25">
      <c r="A25" s="29" t="s">
        <v>43</v>
      </c>
      <c r="B25" s="36" t="s">
        <v>44</v>
      </c>
      <c r="C25" s="37"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7">
        <f>C25-F25</f>
        <v>0</v>
      </c>
      <c r="H25" s="39">
        <f t="shared" si="6"/>
        <v>0</v>
      </c>
      <c r="I25" s="40">
        <f>I26</f>
        <v>59377328.730000004</v>
      </c>
      <c r="J25" s="40">
        <v>0</v>
      </c>
      <c r="K25" s="37">
        <f t="shared" si="3"/>
        <v>59377328.730000004</v>
      </c>
      <c r="L25" s="31">
        <f t="shared" si="4"/>
        <v>-59377328.730000004</v>
      </c>
      <c r="M25" s="48" t="s">
        <v>26</v>
      </c>
    </row>
    <row r="26" spans="1:14" s="9" customFormat="1" ht="24.95" customHeight="1" x14ac:dyDescent="0.25">
      <c r="A26" s="29" t="s">
        <v>45</v>
      </c>
      <c r="B26" s="36" t="s">
        <v>46</v>
      </c>
      <c r="C26" s="37">
        <v>0</v>
      </c>
      <c r="D26" s="38">
        <f t="shared" si="0"/>
        <v>0</v>
      </c>
      <c r="E26" s="38">
        <f t="shared" si="0"/>
        <v>0</v>
      </c>
      <c r="F26" s="38">
        <f t="shared" si="0"/>
        <v>0</v>
      </c>
      <c r="G26" s="37">
        <v>0</v>
      </c>
      <c r="H26" s="39">
        <f t="shared" si="6"/>
        <v>0</v>
      </c>
      <c r="I26" s="40">
        <f>I27+I28</f>
        <v>59377328.730000004</v>
      </c>
      <c r="J26" s="40">
        <v>0</v>
      </c>
      <c r="K26" s="37">
        <f t="shared" si="3"/>
        <v>59377328.730000004</v>
      </c>
      <c r="L26" s="31">
        <f t="shared" si="4"/>
        <v>-59377328.730000004</v>
      </c>
      <c r="M26" s="48" t="s">
        <v>26</v>
      </c>
    </row>
    <row r="27" spans="1:14" s="23" customFormat="1" ht="37.5" customHeight="1" x14ac:dyDescent="0.25">
      <c r="A27" s="41" t="s">
        <v>47</v>
      </c>
      <c r="B27" s="42" t="s">
        <v>48</v>
      </c>
      <c r="C27" s="43">
        <v>0</v>
      </c>
      <c r="D27" s="44">
        <f t="shared" ref="D27:F28" si="8">D28</f>
        <v>0</v>
      </c>
      <c r="E27" s="44">
        <f t="shared" si="8"/>
        <v>0</v>
      </c>
      <c r="F27" s="44">
        <f t="shared" si="8"/>
        <v>0</v>
      </c>
      <c r="G27" s="43">
        <f>C27-F27</f>
        <v>0</v>
      </c>
      <c r="H27" s="45">
        <f t="shared" si="6"/>
        <v>0</v>
      </c>
      <c r="I27" s="57">
        <f>4216635.69+1493973.25+1356648.71+983534.51</f>
        <v>8050792.1600000001</v>
      </c>
      <c r="J27" s="57">
        <v>0</v>
      </c>
      <c r="K27" s="43">
        <f t="shared" si="3"/>
        <v>8050792.1600000001</v>
      </c>
      <c r="L27" s="46">
        <f t="shared" si="4"/>
        <v>-8050792.1600000001</v>
      </c>
      <c r="M27" s="47" t="s">
        <v>26</v>
      </c>
    </row>
    <row r="28" spans="1:14" s="23" customFormat="1" ht="37.5" customHeight="1" x14ac:dyDescent="0.25">
      <c r="A28" s="41" t="s">
        <v>49</v>
      </c>
      <c r="B28" s="42" t="s">
        <v>50</v>
      </c>
      <c r="C28" s="43">
        <v>0</v>
      </c>
      <c r="D28" s="44">
        <f t="shared" si="8"/>
        <v>0</v>
      </c>
      <c r="E28" s="44">
        <f t="shared" si="8"/>
        <v>0</v>
      </c>
      <c r="F28" s="44">
        <f t="shared" si="8"/>
        <v>0</v>
      </c>
      <c r="G28" s="43">
        <f>C28-F28</f>
        <v>0</v>
      </c>
      <c r="H28" s="45">
        <f>G28/$G$35</f>
        <v>0</v>
      </c>
      <c r="I28" s="57">
        <f>6295631.33+16115336.5+9618830.71+19296738.03</f>
        <v>51326536.57</v>
      </c>
      <c r="J28" s="57">
        <v>0</v>
      </c>
      <c r="K28" s="43">
        <f t="shared" si="3"/>
        <v>51326536.57</v>
      </c>
      <c r="L28" s="46">
        <f t="shared" si="4"/>
        <v>-51326536.57</v>
      </c>
      <c r="M28" s="47" t="s">
        <v>26</v>
      </c>
    </row>
    <row r="29" spans="1:14" s="9" customFormat="1" ht="24.95" customHeight="1" x14ac:dyDescent="0.25">
      <c r="A29" s="29" t="s">
        <v>51</v>
      </c>
      <c r="B29" s="36" t="s">
        <v>52</v>
      </c>
      <c r="C29" s="37">
        <v>0</v>
      </c>
      <c r="D29" s="38">
        <f>D30</f>
        <v>0</v>
      </c>
      <c r="E29" s="38">
        <f>E30</f>
        <v>0</v>
      </c>
      <c r="F29" s="38">
        <f>F30</f>
        <v>0</v>
      </c>
      <c r="G29" s="37">
        <f>C29-F29</f>
        <v>0</v>
      </c>
      <c r="H29" s="39">
        <f>G29/$G$35</f>
        <v>0</v>
      </c>
      <c r="I29" s="40">
        <f>I30</f>
        <v>697411002.91999996</v>
      </c>
      <c r="J29" s="40">
        <f>J30</f>
        <v>0</v>
      </c>
      <c r="K29" s="37">
        <f t="shared" si="3"/>
        <v>697411002.91999996</v>
      </c>
      <c r="L29" s="31">
        <f>L30</f>
        <v>-697411002.91999996</v>
      </c>
      <c r="M29" s="48" t="s">
        <v>26</v>
      </c>
    </row>
    <row r="30" spans="1:14" s="23" customFormat="1" ht="50.25" customHeight="1" x14ac:dyDescent="0.25">
      <c r="A30" s="41" t="s">
        <v>53</v>
      </c>
      <c r="B30" s="42" t="s">
        <v>54</v>
      </c>
      <c r="C30" s="43">
        <v>0</v>
      </c>
      <c r="D30" s="44">
        <v>0</v>
      </c>
      <c r="E30" s="44">
        <v>0</v>
      </c>
      <c r="F30" s="44">
        <f>D30-E30</f>
        <v>0</v>
      </c>
      <c r="G30" s="43">
        <v>0</v>
      </c>
      <c r="H30" s="45">
        <f t="shared" si="6"/>
        <v>0</v>
      </c>
      <c r="I30" s="57">
        <f>229550242.39+2865005+7679621.6+457316133.93</f>
        <v>697411002.91999996</v>
      </c>
      <c r="J30" s="57"/>
      <c r="K30" s="43">
        <f t="shared" si="3"/>
        <v>697411002.91999996</v>
      </c>
      <c r="L30" s="43">
        <f>G30-K30</f>
        <v>-697411002.91999996</v>
      </c>
      <c r="M30" s="47" t="s">
        <v>26</v>
      </c>
    </row>
    <row r="31" spans="1:14" s="9" customFormat="1" ht="24.95" customHeight="1" x14ac:dyDescent="0.25">
      <c r="A31" s="49">
        <v>4</v>
      </c>
      <c r="B31" s="50" t="s">
        <v>55</v>
      </c>
      <c r="C31" s="26">
        <f>C32+C33+C34</f>
        <v>5588001521117</v>
      </c>
      <c r="D31" s="26">
        <f>D32+D33+D34</f>
        <v>0</v>
      </c>
      <c r="E31" s="26">
        <v>0</v>
      </c>
      <c r="F31" s="26">
        <f>D31-E31</f>
        <v>0</v>
      </c>
      <c r="G31" s="26">
        <f>C31-F31</f>
        <v>5588001521117</v>
      </c>
      <c r="H31" s="27">
        <f t="shared" si="6"/>
        <v>0.96802624319500263</v>
      </c>
      <c r="I31" s="28">
        <f>I32+I33+I34</f>
        <v>484316388469.27991</v>
      </c>
      <c r="J31" s="28">
        <f>SUM(J32:J34)</f>
        <v>0</v>
      </c>
      <c r="K31" s="26">
        <f t="shared" si="3"/>
        <v>484316388469.27991</v>
      </c>
      <c r="L31" s="26">
        <f>L32+L33+L34</f>
        <v>5103685132647.7207</v>
      </c>
      <c r="M31" s="51">
        <f>+K31/G31</f>
        <v>8.6670768903525403E-2</v>
      </c>
      <c r="N31" s="80"/>
    </row>
    <row r="32" spans="1:14" s="13" customFormat="1" ht="24.95" customHeight="1" x14ac:dyDescent="0.25">
      <c r="A32" s="52">
        <v>41</v>
      </c>
      <c r="B32" s="53" t="s">
        <v>56</v>
      </c>
      <c r="C32" s="54">
        <v>1451042370</v>
      </c>
      <c r="D32" s="55">
        <v>0</v>
      </c>
      <c r="E32" s="55">
        <v>0</v>
      </c>
      <c r="F32" s="56">
        <v>0</v>
      </c>
      <c r="G32" s="54">
        <f>C32-F32</f>
        <v>1451042370</v>
      </c>
      <c r="H32" s="45">
        <f t="shared" si="6"/>
        <v>2.5136841656891578E-4</v>
      </c>
      <c r="I32" s="57">
        <v>0</v>
      </c>
      <c r="J32" s="57">
        <v>0</v>
      </c>
      <c r="K32" s="54">
        <f t="shared" si="3"/>
        <v>0</v>
      </c>
      <c r="L32" s="58">
        <f>G32-K32</f>
        <v>1451042370</v>
      </c>
      <c r="M32" s="45">
        <f>+K32/G32</f>
        <v>0</v>
      </c>
    </row>
    <row r="33" spans="1:13" s="13" customFormat="1" ht="24.95" customHeight="1" x14ac:dyDescent="0.25">
      <c r="A33" s="52">
        <v>42</v>
      </c>
      <c r="B33" s="53" t="s">
        <v>57</v>
      </c>
      <c r="C33" s="59">
        <v>1167604335047</v>
      </c>
      <c r="D33" s="60">
        <v>0</v>
      </c>
      <c r="E33" s="60">
        <v>0</v>
      </c>
      <c r="F33" s="61">
        <v>0</v>
      </c>
      <c r="G33" s="54">
        <f>C33-F33</f>
        <v>1167604335047</v>
      </c>
      <c r="H33" s="45">
        <f t="shared" si="6"/>
        <v>0.20226759669310429</v>
      </c>
      <c r="I33" s="57">
        <v>157603582277</v>
      </c>
      <c r="J33" s="57">
        <v>0</v>
      </c>
      <c r="K33" s="58">
        <f t="shared" si="3"/>
        <v>157603582277</v>
      </c>
      <c r="L33" s="58">
        <f>G33-K33</f>
        <v>1010000752770</v>
      </c>
      <c r="M33" s="45">
        <f>+K33/G33</f>
        <v>0.13498029901598124</v>
      </c>
    </row>
    <row r="34" spans="1:13" s="13" customFormat="1" ht="24.95" customHeight="1" thickBot="1" x14ac:dyDescent="0.3">
      <c r="A34" s="70">
        <v>43</v>
      </c>
      <c r="B34" s="71" t="s">
        <v>58</v>
      </c>
      <c r="C34" s="72">
        <v>4418946143700</v>
      </c>
      <c r="D34" s="73">
        <v>0</v>
      </c>
      <c r="E34" s="73">
        <v>0</v>
      </c>
      <c r="F34" s="73">
        <v>0</v>
      </c>
      <c r="G34" s="72">
        <f>C34-F34</f>
        <v>4418946143700</v>
      </c>
      <c r="H34" s="45">
        <f t="shared" si="6"/>
        <v>0.76550727808532948</v>
      </c>
      <c r="I34" s="74">
        <v>326712806192.27991</v>
      </c>
      <c r="J34" s="74">
        <v>0</v>
      </c>
      <c r="K34" s="72">
        <f t="shared" si="3"/>
        <v>326712806192.27991</v>
      </c>
      <c r="L34" s="75">
        <f>G34-K34</f>
        <v>4092233337507.7202</v>
      </c>
      <c r="M34" s="45">
        <f>+K34/G34</f>
        <v>7.3934552621345614E-2</v>
      </c>
    </row>
    <row r="35" spans="1:13" s="6" customFormat="1" ht="24.95" customHeight="1" thickTop="1" thickBot="1" x14ac:dyDescent="0.3">
      <c r="A35" s="86" t="s">
        <v>59</v>
      </c>
      <c r="B35" s="87"/>
      <c r="C35" s="76">
        <f>C8+C31</f>
        <v>5772572345429</v>
      </c>
      <c r="D35" s="76">
        <f t="shared" ref="D35:L35" si="9">D8+D31</f>
        <v>0</v>
      </c>
      <c r="E35" s="76">
        <f t="shared" si="9"/>
        <v>0</v>
      </c>
      <c r="F35" s="76">
        <f t="shared" si="9"/>
        <v>0</v>
      </c>
      <c r="G35" s="76">
        <f t="shared" si="9"/>
        <v>5772572345429</v>
      </c>
      <c r="H35" s="84">
        <f t="shared" si="6"/>
        <v>1</v>
      </c>
      <c r="I35" s="76">
        <f t="shared" si="9"/>
        <v>540717971537.92993</v>
      </c>
      <c r="J35" s="76">
        <f t="shared" si="9"/>
        <v>0</v>
      </c>
      <c r="K35" s="76">
        <f t="shared" si="9"/>
        <v>540717971537.92993</v>
      </c>
      <c r="L35" s="76">
        <f t="shared" si="9"/>
        <v>5231854373891.0703</v>
      </c>
      <c r="M35" s="84">
        <f>+K35/G35</f>
        <v>9.3670194010837537E-2</v>
      </c>
    </row>
    <row r="36" spans="1:13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</row>
    <row r="37" spans="1:13" s="23" customFormat="1" x14ac:dyDescent="0.25">
      <c r="A37" s="19" t="s">
        <v>76</v>
      </c>
      <c r="D37" s="6"/>
      <c r="E37" s="6"/>
      <c r="F37" s="6"/>
      <c r="I37" s="7"/>
      <c r="J37" s="7"/>
      <c r="K37" s="7"/>
      <c r="L37" s="7"/>
      <c r="M37" s="81"/>
    </row>
    <row r="38" spans="1:13" s="23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3" s="23" customFormat="1" x14ac:dyDescent="0.25">
      <c r="A39" s="24"/>
      <c r="D39" s="6"/>
      <c r="E39" s="6"/>
      <c r="F39" s="6"/>
      <c r="G39" s="7"/>
      <c r="I39" s="7"/>
      <c r="J39" s="7"/>
      <c r="K39" s="7"/>
      <c r="L39" s="7"/>
    </row>
    <row r="40" spans="1:13" s="23" customFormat="1" x14ac:dyDescent="0.25">
      <c r="A40" s="24"/>
      <c r="D40" s="6"/>
      <c r="E40" s="6"/>
      <c r="F40" s="6"/>
      <c r="I40" s="7"/>
      <c r="J40" s="7"/>
      <c r="K40" s="7"/>
      <c r="L40" s="7"/>
    </row>
    <row r="41" spans="1:13" s="23" customFormat="1" ht="15.75" x14ac:dyDescent="0.25">
      <c r="A41" s="24"/>
      <c r="C41" s="82"/>
      <c r="D41" s="79"/>
      <c r="E41" s="79"/>
      <c r="F41" s="79"/>
      <c r="G41" s="13"/>
      <c r="H41" s="13"/>
      <c r="I41" s="13"/>
      <c r="J41" s="12"/>
      <c r="K41" s="82"/>
      <c r="L41" s="13"/>
    </row>
    <row r="42" spans="1:13" s="23" customFormat="1" x14ac:dyDescent="0.25">
      <c r="A42" s="24"/>
      <c r="D42" s="6"/>
      <c r="E42" s="6"/>
      <c r="F42" s="6"/>
      <c r="J42" s="7"/>
    </row>
    <row r="43" spans="1:13" s="23" customFormat="1" x14ac:dyDescent="0.25">
      <c r="A43" s="24"/>
      <c r="D43" s="6"/>
      <c r="E43" s="6"/>
      <c r="F43" s="6"/>
      <c r="J43" s="7"/>
    </row>
    <row r="44" spans="1:13" s="23" customFormat="1" x14ac:dyDescent="0.25">
      <c r="A44" s="24"/>
      <c r="D44" s="6"/>
      <c r="E44" s="6"/>
      <c r="F44" s="6"/>
      <c r="J44" s="7"/>
    </row>
    <row r="45" spans="1:13" s="23" customFormat="1" x14ac:dyDescent="0.25">
      <c r="A45" s="24"/>
      <c r="D45" s="6"/>
      <c r="E45" s="6"/>
      <c r="F45" s="6"/>
      <c r="J45" s="7"/>
    </row>
    <row r="46" spans="1:13" s="23" customFormat="1" x14ac:dyDescent="0.25">
      <c r="A46" s="24"/>
      <c r="D46" s="6"/>
      <c r="E46" s="6"/>
      <c r="F46" s="6"/>
      <c r="J46" s="7"/>
    </row>
    <row r="47" spans="1:13" s="23" customFormat="1" x14ac:dyDescent="0.25">
      <c r="A47" s="24"/>
      <c r="D47" s="6"/>
      <c r="E47" s="6"/>
      <c r="F47" s="6"/>
      <c r="J47" s="7"/>
    </row>
    <row r="48" spans="1:13" s="23" customFormat="1" x14ac:dyDescent="0.25">
      <c r="A48" s="2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ENE 2022</vt:lpstr>
      <vt:lpstr>FEB 2022</vt:lpstr>
      <vt:lpstr>MAR 2022</vt:lpstr>
      <vt:lpstr>ABR 2022</vt:lpstr>
      <vt:lpstr>'ABR 2022'!Área_de_impresión</vt:lpstr>
      <vt:lpstr>'ENE 2022'!Área_de_impresión</vt:lpstr>
      <vt:lpstr>'FEB 2022'!Área_de_impresión</vt:lpstr>
      <vt:lpstr>'MAR 2022'!Área_de_impresión</vt:lpstr>
      <vt:lpstr>'ABR 2022'!Títulos_a_imprimir</vt:lpstr>
      <vt:lpstr>'ENE 2022'!Títulos_a_imprimir</vt:lpstr>
      <vt:lpstr>'FEB 2022'!Títulos_a_imprimir</vt:lpstr>
      <vt:lpstr>'MAR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2022-02-23T13:02:02Z</cp:lastPrinted>
  <dcterms:created xsi:type="dcterms:W3CDTF">2022-02-16T16:47:33Z</dcterms:created>
  <dcterms:modified xsi:type="dcterms:W3CDTF">2022-05-18T20:49:42Z</dcterms:modified>
</cp:coreProperties>
</file>